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14FF9D6-A3D7-4B13-9279-C7F6549DDE93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Actuel" sheetId="1" r:id="rId1"/>
    <sheet name="offre commercial revenu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7" i="2" l="1"/>
  <c r="H77" i="2"/>
  <c r="G77" i="2"/>
  <c r="G70" i="2"/>
  <c r="H70" i="2"/>
  <c r="G63" i="2"/>
  <c r="H63" i="2"/>
  <c r="H53" i="2"/>
  <c r="G53" i="2"/>
  <c r="I63" i="2" l="1"/>
  <c r="I70" i="2"/>
  <c r="I53" i="2"/>
  <c r="H19" i="2"/>
  <c r="H12" i="2"/>
  <c r="M23" i="1" l="1"/>
  <c r="L23" i="1"/>
  <c r="H23" i="1"/>
  <c r="K39" i="1"/>
  <c r="I39" i="1"/>
  <c r="L39" i="1" s="1"/>
  <c r="M39" i="1" s="1"/>
  <c r="H39" i="1"/>
  <c r="J38" i="1"/>
  <c r="L38" i="1" s="1"/>
  <c r="M38" i="1" s="1"/>
  <c r="H38" i="1"/>
  <c r="J36" i="1"/>
  <c r="I36" i="1"/>
  <c r="L36" i="1" s="1"/>
  <c r="M36" i="1" s="1"/>
  <c r="H36" i="1"/>
  <c r="L34" i="1"/>
  <c r="M34" i="1" s="1"/>
  <c r="J34" i="1"/>
  <c r="H34" i="1"/>
  <c r="K33" i="1"/>
  <c r="L33" i="1" s="1"/>
  <c r="M33" i="1" s="1"/>
  <c r="J33" i="1"/>
  <c r="H33" i="1"/>
  <c r="K32" i="1"/>
  <c r="J32" i="1"/>
  <c r="L32" i="1" s="1"/>
  <c r="M32" i="1" s="1"/>
  <c r="H32" i="1"/>
  <c r="K30" i="1"/>
  <c r="J30" i="1"/>
  <c r="L30" i="1" s="1"/>
  <c r="M30" i="1" s="1"/>
  <c r="H30" i="1"/>
  <c r="K28" i="1"/>
  <c r="J28" i="1"/>
  <c r="L28" i="1" s="1"/>
  <c r="M28" i="1" s="1"/>
  <c r="H28" i="1"/>
  <c r="L26" i="1"/>
  <c r="M26" i="1" s="1"/>
  <c r="K26" i="1"/>
  <c r="J26" i="1"/>
  <c r="H26" i="1"/>
  <c r="K25" i="1"/>
  <c r="J25" i="1"/>
  <c r="I25" i="1"/>
  <c r="L25" i="1" s="1"/>
  <c r="M25" i="1" s="1"/>
  <c r="H25" i="1"/>
  <c r="K24" i="1"/>
  <c r="I24" i="1"/>
  <c r="L24" i="1" s="1"/>
  <c r="K23" i="1"/>
  <c r="J23" i="1"/>
  <c r="J12" i="1" l="1"/>
  <c r="F12" i="1" l="1"/>
  <c r="G12" i="1"/>
  <c r="G11" i="1"/>
  <c r="F11" i="1"/>
  <c r="C8" i="1"/>
  <c r="H14" i="1"/>
  <c r="H16" i="1" s="1"/>
  <c r="H18" i="1"/>
  <c r="I12" i="1"/>
  <c r="I11" i="1"/>
  <c r="J11" i="1" s="1"/>
  <c r="K11" i="1" l="1"/>
  <c r="E38" i="1"/>
  <c r="F38" i="1" s="1"/>
  <c r="E33" i="1"/>
  <c r="F33" i="1" s="1"/>
  <c r="E24" i="1"/>
  <c r="F24" i="1" s="1"/>
  <c r="E28" i="1"/>
  <c r="E36" i="1"/>
  <c r="F36" i="1" s="1"/>
  <c r="E37" i="1"/>
  <c r="F37" i="1" s="1"/>
  <c r="E32" i="1"/>
  <c r="F32" i="1" s="1"/>
  <c r="E25" i="1"/>
  <c r="F25" i="1" s="1"/>
  <c r="E23" i="1"/>
  <c r="F23" i="1" s="1"/>
  <c r="E26" i="1"/>
  <c r="F26" i="1" s="1"/>
  <c r="E39" i="1"/>
  <c r="F39" i="1" s="1"/>
  <c r="E34" i="1"/>
  <c r="E30" i="1"/>
  <c r="F30" i="1" s="1"/>
  <c r="E27" i="1"/>
  <c r="F27" i="1" s="1"/>
  <c r="E31" i="1"/>
  <c r="F31" i="1" s="1"/>
  <c r="K12" i="1"/>
  <c r="F28" i="1"/>
  <c r="F35" i="1"/>
  <c r="F34" i="1"/>
  <c r="F29" i="1"/>
  <c r="H20" i="1"/>
  <c r="H24" i="1" l="1"/>
  <c r="M24" i="1"/>
  <c r="K13" i="1"/>
</calcChain>
</file>

<file path=xl/sharedStrings.xml><?xml version="1.0" encoding="utf-8"?>
<sst xmlns="http://schemas.openxmlformats.org/spreadsheetml/2006/main" count="516" uniqueCount="153">
  <si>
    <t>Type d'hôte</t>
  </si>
  <si>
    <t>Nombre de cœurs</t>
  </si>
  <si>
    <t>Nombre de VM Windows</t>
  </si>
  <si>
    <t>Prix mensuel du serveur</t>
  </si>
  <si>
    <t xml:space="preserve">Prix mens. des licences Windows </t>
  </si>
  <si>
    <t>Nombre total de VM :</t>
  </si>
  <si>
    <t>VIP (Pack gestion d'infrastructure)</t>
  </si>
  <si>
    <t>Prix fixes :</t>
  </si>
  <si>
    <t>Total mensuel :</t>
  </si>
  <si>
    <t>Prix total :</t>
  </si>
  <si>
    <t>Nombre de VM Linux :</t>
  </si>
  <si>
    <t>Stockage de 1200 Go :</t>
  </si>
  <si>
    <t>Quantité de mémoire</t>
  </si>
  <si>
    <t>Clients</t>
  </si>
  <si>
    <t>Adoue</t>
  </si>
  <si>
    <t>Cout mens.</t>
  </si>
  <si>
    <t>Cout d'1 coeur</t>
  </si>
  <si>
    <t>Cout d'1 Go de mémoire</t>
  </si>
  <si>
    <t>CAD</t>
  </si>
  <si>
    <t>Conect</t>
  </si>
  <si>
    <t>Corse4C</t>
  </si>
  <si>
    <t>Demo</t>
  </si>
  <si>
    <t>Evonet</t>
  </si>
  <si>
    <t>Flomat</t>
  </si>
  <si>
    <t>Gabi</t>
  </si>
  <si>
    <t>Jouvin</t>
  </si>
  <si>
    <t>JSbois</t>
  </si>
  <si>
    <t>MDmatériaux</t>
  </si>
  <si>
    <t>EspaceMatériaux</t>
  </si>
  <si>
    <t>EvoWeb</t>
  </si>
  <si>
    <t>Olivieri</t>
  </si>
  <si>
    <t>PlanningPME</t>
  </si>
  <si>
    <t>Plombaplast</t>
  </si>
  <si>
    <t>Probat</t>
  </si>
  <si>
    <t>Cœurs de la VM</t>
  </si>
  <si>
    <t>Licence Windows Standard mensuel pour 1 VM :</t>
  </si>
  <si>
    <t>Sauvegarde mensuelle d'une VM :</t>
  </si>
  <si>
    <t>cout d'un stockage par heure :</t>
  </si>
  <si>
    <t>cout d'un stockage par mois :</t>
  </si>
  <si>
    <t>cout par Go par mois :</t>
  </si>
  <si>
    <t>Stockages Dedicated Cloud</t>
  </si>
  <si>
    <t>Sauvegarde des VM (Veeam)</t>
  </si>
  <si>
    <t>Dedicated Cloud Type L+ 3 Ghz (8 VM)</t>
  </si>
  <si>
    <t>Prix du serveur à l'heure</t>
  </si>
  <si>
    <t>Prix total mens. par serveur</t>
  </si>
  <si>
    <t>Licence Windows Datacenter mensuel pour 8+ VM :</t>
  </si>
  <si>
    <t>Prix licence Windows Datacenter par VM</t>
  </si>
  <si>
    <t>Coùt licence / nb de VM</t>
  </si>
  <si>
    <t>Utilisateurs</t>
  </si>
  <si>
    <t>Coût / Utilisateur</t>
  </si>
  <si>
    <t>Prix de vente / mois</t>
  </si>
  <si>
    <t>Prix de vente assistance / mois</t>
  </si>
  <si>
    <t>Prix de vente Evolubat + autres licences / Mois</t>
  </si>
  <si>
    <t>Prix de vente hébergement / mois</t>
  </si>
  <si>
    <t>Marge / Hebergement</t>
  </si>
  <si>
    <t>Mémoire (Go)</t>
  </si>
  <si>
    <t>Espace de stockage (Go)</t>
  </si>
  <si>
    <t>Toso</t>
  </si>
  <si>
    <t xml:space="preserve">Formations </t>
  </si>
  <si>
    <t xml:space="preserve">Messagerie </t>
  </si>
  <si>
    <t xml:space="preserve">Services </t>
  </si>
  <si>
    <t>Ipsum</t>
  </si>
  <si>
    <t>Sur mesure</t>
  </si>
  <si>
    <t>Détails</t>
  </si>
  <si>
    <t>carnet d'heure</t>
  </si>
  <si>
    <t>Contrat de mainteance logiciel</t>
  </si>
  <si>
    <t>Contrat de mainteance technique</t>
  </si>
  <si>
    <t>illimité</t>
  </si>
  <si>
    <t xml:space="preserve">Fonctionnalités Générale </t>
  </si>
  <si>
    <t xml:space="preserve">devis </t>
  </si>
  <si>
    <t xml:space="preserve">nombres de personnes </t>
  </si>
  <si>
    <t xml:space="preserve"> Etude de l'extistance</t>
  </si>
  <si>
    <t>Formation</t>
  </si>
  <si>
    <t>Sécurites</t>
  </si>
  <si>
    <t>Plan de reprise d'activités é tolérance de panne</t>
  </si>
  <si>
    <t>Tests de fonctionnement (assitance démarrrage 2 mois comprise)</t>
  </si>
  <si>
    <t>Installation et paramétrage des rôles openstak choisi par le client</t>
  </si>
  <si>
    <t>Installation et paramétrage des rôles openstack tout les rôles</t>
  </si>
  <si>
    <t>Tests de fonctionnement (assitance démarrrage 4 mois comprise)</t>
  </si>
  <si>
    <t>Prix en € HT</t>
  </si>
  <si>
    <t>Forfait</t>
  </si>
  <si>
    <t>Abonnement oblgatoire/mois</t>
  </si>
  <si>
    <t>Abonnement /mois</t>
  </si>
  <si>
    <t>Continuité dans l'utilisation d'Openstack</t>
  </si>
  <si>
    <t>Correction de tous les dysfonctionnements du openstack</t>
  </si>
  <si>
    <t>Conseils de l'assistance</t>
  </si>
  <si>
    <t>10h</t>
  </si>
  <si>
    <t>15h</t>
  </si>
  <si>
    <t>20h</t>
  </si>
  <si>
    <t xml:space="preserve"> 5h</t>
  </si>
  <si>
    <t>Paramétrage imprimante</t>
  </si>
  <si>
    <t>Accompagnement tel</t>
  </si>
  <si>
    <t>Gestion parc informatique</t>
  </si>
  <si>
    <t xml:space="preserve">Diagnostic de panne ou système </t>
  </si>
  <si>
    <t xml:space="preserve"> installer un nouveau PC</t>
  </si>
  <si>
    <t>plus de période démarrage</t>
  </si>
  <si>
    <t>Selon le besoin du client et ses salaries</t>
  </si>
  <si>
    <t>E-mail Professionnel</t>
  </si>
  <si>
    <t>Exchange</t>
  </si>
  <si>
    <t>office 365</t>
  </si>
  <si>
    <t>Boite mail 50 Go + nom de domaine + mainteance</t>
  </si>
  <si>
    <t>Boite mail 5 Go + nom de domaine + mainteance</t>
  </si>
  <si>
    <t>Boite mail 50 Go+ suite office + nom de domaine + mainteance</t>
  </si>
  <si>
    <t>Contrat logciel</t>
  </si>
  <si>
    <t>Contrat matéreils serveur</t>
  </si>
  <si>
    <t xml:space="preserve">Service </t>
  </si>
  <si>
    <t>total du l'offre</t>
  </si>
  <si>
    <t>Total de l'offre</t>
  </si>
  <si>
    <t>Offre Sur mesure</t>
  </si>
  <si>
    <t>offre Complète</t>
  </si>
  <si>
    <t>1000 utilisateurs</t>
  </si>
  <si>
    <t xml:space="preserve">Utilisateurs </t>
  </si>
  <si>
    <t xml:space="preserve">Contrat maineance de logiciel </t>
  </si>
  <si>
    <t xml:space="preserve">Contrat de mainteance technique </t>
  </si>
  <si>
    <t>Offre Complète</t>
  </si>
  <si>
    <t>60H</t>
  </si>
  <si>
    <t>Année de lancement</t>
  </si>
  <si>
    <t>5jours pour 10 personnes maxi</t>
  </si>
  <si>
    <t>IceWeb</t>
  </si>
  <si>
    <t>UBAND</t>
  </si>
  <si>
    <t>City Dev</t>
  </si>
  <si>
    <t>It Formation</t>
  </si>
  <si>
    <t xml:space="preserve"> environ 1000 utilisateurs</t>
  </si>
  <si>
    <t>environ  1000 utilisateurs minimum</t>
  </si>
  <si>
    <t xml:space="preserve">10 jours </t>
  </si>
  <si>
    <t xml:space="preserve">Formation hors offre Evolubat </t>
  </si>
  <si>
    <t xml:space="preserve">Nombres  de boite mails </t>
  </si>
  <si>
    <t>Total des revenu / an TH</t>
  </si>
  <si>
    <t>5jours</t>
  </si>
  <si>
    <t>Prix € Revenu Variable/ an HT</t>
  </si>
  <si>
    <t>Prix en € Revenu Fixe/an HT</t>
  </si>
  <si>
    <t>Année 2016</t>
  </si>
  <si>
    <t>Année 2017</t>
  </si>
  <si>
    <t>abonnement HT par mois</t>
  </si>
  <si>
    <t>Solutions Openstack</t>
  </si>
  <si>
    <t>par utilisateurs /  an</t>
  </si>
  <si>
    <t>par utilsateurs / an</t>
  </si>
  <si>
    <t>abonnement par utilisateurs /an</t>
  </si>
  <si>
    <t>Clients / Services Commercial Trinesi 2016-2019</t>
  </si>
  <si>
    <t>Messagerie office 365</t>
  </si>
  <si>
    <t>100H</t>
  </si>
  <si>
    <t>Année 2018</t>
  </si>
  <si>
    <t>Année 2019</t>
  </si>
  <si>
    <t>700 boites</t>
  </si>
  <si>
    <t>1 € HT gain pour trenisi</t>
  </si>
  <si>
    <t>4 €  HT gain</t>
  </si>
  <si>
    <t>2 € HT  gain</t>
  </si>
  <si>
    <t>10jours</t>
  </si>
  <si>
    <t>30jours</t>
  </si>
  <si>
    <t>900 utilisateurs</t>
  </si>
  <si>
    <t>800 utilisateurs</t>
  </si>
  <si>
    <t>850 utilisateurs</t>
  </si>
  <si>
    <t>Contrat mensuel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</si>
</sst>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_-* #,##0.00\ _€_-;\-* #,##0.00\ _€_-;_-* &quot;-&quot;??\ _€_-;_-@_-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</borders>
  <cellStyleXfs count="10">
    <xf numFmtId="0" fontId="0" fillId="0" borderId="0"/>
    <xf numFmtId="164" fontId="8" fillId="0" borderId="0" applyFont="0" applyFill="0" applyBorder="0" applyAlignment="0" applyProtection="0"/>
    <xf numFmtId="0" fontId="10" fillId="2" borderId="0" applyNumberFormat="0" applyBorder="0" applyAlignment="0" applyProtection="0"/>
    <xf numFmtId="0" fontId="8" fillId="3" borderId="12" applyNumberFormat="0" applyFont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</cellStyleXfs>
  <cellXfs count="1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0" fillId="0" borderId="0" xfId="1" applyFont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9" fillId="0" borderId="8" xfId="0" applyFont="1" applyBorder="1" applyAlignment="1">
      <alignment horizontal="center"/>
    </xf>
    <xf numFmtId="0" fontId="9" fillId="0" borderId="8" xfId="0" applyFont="1" applyBorder="1"/>
    <xf numFmtId="0" fontId="9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 wrapText="1"/>
    </xf>
    <xf numFmtId="8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4" borderId="0" xfId="4"/>
    <xf numFmtId="0" fontId="8" fillId="4" borderId="0" xfId="4" applyAlignment="1">
      <alignment horizontal="center"/>
    </xf>
    <xf numFmtId="6" fontId="8" fillId="4" borderId="0" xfId="4" applyNumberFormat="1" applyAlignment="1">
      <alignment horizontal="center"/>
    </xf>
    <xf numFmtId="164" fontId="8" fillId="4" borderId="0" xfId="4" applyNumberFormat="1" applyAlignment="1">
      <alignment horizontal="center" vertical="top"/>
    </xf>
    <xf numFmtId="0" fontId="8" fillId="7" borderId="0" xfId="7"/>
    <xf numFmtId="0" fontId="8" fillId="7" borderId="0" xfId="7" applyAlignment="1">
      <alignment horizontal="center"/>
    </xf>
    <xf numFmtId="6" fontId="8" fillId="7" borderId="0" xfId="7" applyNumberFormat="1" applyAlignment="1">
      <alignment horizontal="center"/>
    </xf>
    <xf numFmtId="0" fontId="0" fillId="7" borderId="0" xfId="7" applyFont="1" applyAlignment="1">
      <alignment horizontal="center"/>
    </xf>
    <xf numFmtId="2" fontId="8" fillId="7" borderId="0" xfId="7" applyNumberFormat="1" applyAlignment="1">
      <alignment horizontal="center"/>
    </xf>
    <xf numFmtId="0" fontId="8" fillId="7" borderId="0" xfId="7" applyAlignment="1">
      <alignment horizontal="center"/>
    </xf>
    <xf numFmtId="0" fontId="8" fillId="5" borderId="0" xfId="5" applyAlignment="1">
      <alignment horizontal="center"/>
    </xf>
    <xf numFmtId="164" fontId="8" fillId="5" borderId="0" xfId="5" applyNumberFormat="1" applyAlignment="1">
      <alignment horizontal="center"/>
    </xf>
    <xf numFmtId="0" fontId="8" fillId="6" borderId="0" xfId="6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8" borderId="0" xfId="8"/>
    <xf numFmtId="0" fontId="8" fillId="8" borderId="0" xfId="8" applyAlignment="1">
      <alignment horizontal="center"/>
    </xf>
    <xf numFmtId="6" fontId="8" fillId="8" borderId="0" xfId="8" applyNumberFormat="1" applyAlignment="1">
      <alignment horizontal="center"/>
    </xf>
    <xf numFmtId="2" fontId="8" fillId="8" borderId="0" xfId="8" applyNumberFormat="1" applyAlignment="1">
      <alignment horizontal="center"/>
    </xf>
    <xf numFmtId="0" fontId="0" fillId="8" borderId="0" xfId="8" applyFont="1" applyAlignment="1">
      <alignment horizontal="center"/>
    </xf>
    <xf numFmtId="164" fontId="8" fillId="4" borderId="0" xfId="4" applyNumberFormat="1" applyAlignment="1">
      <alignment horizontal="center"/>
    </xf>
    <xf numFmtId="164" fontId="8" fillId="7" borderId="0" xfId="7" applyNumberFormat="1" applyAlignment="1">
      <alignment horizontal="center"/>
    </xf>
    <xf numFmtId="164" fontId="8" fillId="4" borderId="0" xfId="4" applyNumberFormat="1" applyAlignment="1">
      <alignment horizontal="left" vertical="top"/>
    </xf>
    <xf numFmtId="2" fontId="0" fillId="8" borderId="0" xfId="8" applyNumberFormat="1" applyFont="1" applyAlignment="1">
      <alignment horizontal="center"/>
    </xf>
    <xf numFmtId="0" fontId="2" fillId="7" borderId="16" xfId="7" applyFont="1" applyBorder="1" applyAlignment="1">
      <alignment horizontal="center"/>
    </xf>
    <xf numFmtId="6" fontId="8" fillId="7" borderId="17" xfId="7" applyNumberFormat="1" applyBorder="1" applyAlignment="1">
      <alignment horizontal="center"/>
    </xf>
    <xf numFmtId="164" fontId="8" fillId="7" borderId="17" xfId="7" applyNumberFormat="1" applyBorder="1" applyAlignment="1">
      <alignment horizontal="center"/>
    </xf>
    <xf numFmtId="8" fontId="8" fillId="6" borderId="18" xfId="6" applyNumberFormat="1" applyBorder="1" applyAlignment="1">
      <alignment horizontal="center"/>
    </xf>
    <xf numFmtId="2" fontId="8" fillId="6" borderId="0" xfId="6" applyNumberFormat="1" applyAlignment="1">
      <alignment horizontal="center"/>
    </xf>
    <xf numFmtId="0" fontId="10" fillId="2" borderId="0" xfId="2"/>
    <xf numFmtId="0" fontId="10" fillId="2" borderId="0" xfId="2" applyAlignment="1">
      <alignment horizontal="center"/>
    </xf>
    <xf numFmtId="6" fontId="10" fillId="2" borderId="0" xfId="2" applyNumberFormat="1" applyAlignment="1">
      <alignment horizontal="center"/>
    </xf>
    <xf numFmtId="2" fontId="10" fillId="2" borderId="0" xfId="2" applyNumberFormat="1" applyAlignment="1">
      <alignment horizontal="center"/>
    </xf>
    <xf numFmtId="8" fontId="10" fillId="2" borderId="0" xfId="2" applyNumberFormat="1" applyAlignment="1">
      <alignment horizontal="center"/>
    </xf>
    <xf numFmtId="164" fontId="8" fillId="6" borderId="0" xfId="6" applyNumberFormat="1"/>
    <xf numFmtId="0" fontId="11" fillId="3" borderId="12" xfId="3" applyFont="1" applyAlignment="1">
      <alignment horizontal="center"/>
    </xf>
    <xf numFmtId="8" fontId="6" fillId="6" borderId="0" xfId="6" applyNumberFormat="1" applyFont="1" applyAlignment="1">
      <alignment horizontal="center"/>
    </xf>
    <xf numFmtId="8" fontId="12" fillId="6" borderId="15" xfId="6" applyNumberFormat="1" applyFont="1" applyBorder="1" applyAlignment="1">
      <alignment horizontal="center"/>
    </xf>
    <xf numFmtId="0" fontId="12" fillId="2" borderId="15" xfId="2" applyFont="1" applyBorder="1" applyAlignment="1">
      <alignment horizontal="center"/>
    </xf>
    <xf numFmtId="2" fontId="12" fillId="2" borderId="15" xfId="2" applyNumberFormat="1" applyFont="1" applyBorder="1" applyAlignment="1">
      <alignment horizontal="center"/>
    </xf>
    <xf numFmtId="8" fontId="12" fillId="2" borderId="15" xfId="2" applyNumberFormat="1" applyFont="1" applyBorder="1" applyAlignment="1">
      <alignment horizontal="center"/>
    </xf>
    <xf numFmtId="2" fontId="12" fillId="6" borderId="18" xfId="6" applyNumberFormat="1" applyFont="1" applyBorder="1" applyAlignment="1">
      <alignment horizontal="center"/>
    </xf>
    <xf numFmtId="0" fontId="8" fillId="9" borderId="0" xfId="9" applyAlignment="1">
      <alignment horizontal="center"/>
    </xf>
    <xf numFmtId="2" fontId="8" fillId="9" borderId="0" xfId="9" applyNumberFormat="1" applyAlignment="1">
      <alignment horizontal="center"/>
    </xf>
    <xf numFmtId="6" fontId="8" fillId="9" borderId="0" xfId="9" applyNumberFormat="1" applyAlignment="1">
      <alignment horizontal="center"/>
    </xf>
    <xf numFmtId="0" fontId="8" fillId="9" borderId="0" xfId="9"/>
    <xf numFmtId="0" fontId="8" fillId="5" borderId="0" xfId="5"/>
    <xf numFmtId="2" fontId="8" fillId="5" borderId="0" xfId="5" applyNumberFormat="1" applyAlignment="1">
      <alignment horizontal="center"/>
    </xf>
    <xf numFmtId="6" fontId="8" fillId="5" borderId="0" xfId="5" applyNumberFormat="1" applyAlignment="1">
      <alignment horizontal="center"/>
    </xf>
    <xf numFmtId="0" fontId="8" fillId="5" borderId="16" xfId="5" applyBorder="1" applyAlignment="1">
      <alignment horizontal="center"/>
    </xf>
    <xf numFmtId="2" fontId="8" fillId="5" borderId="17" xfId="5" applyNumberFormat="1" applyBorder="1" applyAlignment="1">
      <alignment horizontal="center"/>
    </xf>
    <xf numFmtId="0" fontId="0" fillId="5" borderId="0" xfId="5" applyFont="1" applyAlignment="1">
      <alignment horizontal="center"/>
    </xf>
    <xf numFmtId="0" fontId="8" fillId="9" borderId="19" xfId="9" applyBorder="1" applyAlignment="1">
      <alignment horizontal="center"/>
    </xf>
    <xf numFmtId="2" fontId="8" fillId="9" borderId="19" xfId="9" applyNumberFormat="1" applyBorder="1" applyAlignment="1">
      <alignment horizontal="center"/>
    </xf>
    <xf numFmtId="0" fontId="8" fillId="9" borderId="15" xfId="9" applyBorder="1" applyAlignment="1">
      <alignment horizontal="center"/>
    </xf>
    <xf numFmtId="2" fontId="8" fillId="9" borderId="15" xfId="9" applyNumberFormat="1" applyBorder="1" applyAlignment="1">
      <alignment horizontal="center"/>
    </xf>
    <xf numFmtId="0" fontId="8" fillId="6" borderId="19" xfId="6" applyBorder="1" applyAlignment="1">
      <alignment horizontal="center"/>
    </xf>
    <xf numFmtId="2" fontId="8" fillId="6" borderId="15" xfId="6" applyNumberFormat="1" applyBorder="1" applyAlignment="1">
      <alignment horizontal="center"/>
    </xf>
  </cellXfs>
  <cellStyles count="10">
    <cellStyle name="20 % - Accent1" xfId="4" builtinId="30"/>
    <cellStyle name="20 % - Accent3" xfId="7" builtinId="38"/>
    <cellStyle name="40 % - Accent1" xfId="5" builtinId="31"/>
    <cellStyle name="40 % - Accent6" xfId="9" builtinId="51"/>
    <cellStyle name="60 % - Accent1" xfId="6" builtinId="32"/>
    <cellStyle name="60 % - Accent3" xfId="8" builtinId="40"/>
    <cellStyle name="Insatisfaisant" xfId="2" builtinId="27"/>
    <cellStyle name="Milliers" xfId="1" builtinId="3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opLeftCell="G50" workbookViewId="0">
      <selection activeCell="I76" sqref="I76"/>
    </sheetView>
  </sheetViews>
  <sheetFormatPr baseColWidth="10" defaultRowHeight="15" x14ac:dyDescent="0.25"/>
  <cols>
    <col min="1" max="1" width="37.42578125" customWidth="1"/>
    <col min="2" max="2" width="11.7109375" style="3" customWidth="1"/>
    <col min="3" max="3" width="27.5703125" style="3" customWidth="1"/>
    <col min="4" max="4" width="28.7109375" style="3" customWidth="1"/>
    <col min="5" max="5" width="35.28515625" style="3" customWidth="1"/>
    <col min="6" max="6" width="39.7109375" style="3" customWidth="1"/>
    <col min="7" max="7" width="29.140625" style="3" customWidth="1"/>
    <col min="8" max="8" width="25.5703125" style="3" customWidth="1"/>
    <col min="9" max="9" width="29.28515625" customWidth="1"/>
    <col min="10" max="10" width="27.28515625" customWidth="1"/>
    <col min="11" max="12" width="14.28515625" customWidth="1"/>
    <col min="13" max="13" width="13.28515625" customWidth="1"/>
  </cols>
  <sheetData>
    <row r="1" spans="1:13" x14ac:dyDescent="0.25">
      <c r="A1" s="7" t="s">
        <v>7</v>
      </c>
    </row>
    <row r="2" spans="1:13" x14ac:dyDescent="0.25">
      <c r="B2" s="5" t="s">
        <v>35</v>
      </c>
      <c r="C2" s="3">
        <v>2.5</v>
      </c>
    </row>
    <row r="3" spans="1:13" ht="18" customHeight="1" x14ac:dyDescent="0.25">
      <c r="B3" s="5" t="s">
        <v>45</v>
      </c>
      <c r="C3" s="3">
        <v>16.25</v>
      </c>
    </row>
    <row r="4" spans="1:13" x14ac:dyDescent="0.25">
      <c r="B4" s="5" t="s">
        <v>36</v>
      </c>
      <c r="C4" s="16">
        <v>10</v>
      </c>
    </row>
    <row r="5" spans="1:13" x14ac:dyDescent="0.25">
      <c r="A5" s="6" t="s">
        <v>11</v>
      </c>
    </row>
    <row r="6" spans="1:13" x14ac:dyDescent="0.25">
      <c r="B6" s="5" t="s">
        <v>37</v>
      </c>
      <c r="C6" s="3">
        <v>0.09</v>
      </c>
    </row>
    <row r="7" spans="1:13" x14ac:dyDescent="0.25">
      <c r="B7" s="5" t="s">
        <v>38</v>
      </c>
      <c r="C7" s="14">
        <v>59</v>
      </c>
    </row>
    <row r="8" spans="1:13" x14ac:dyDescent="0.25">
      <c r="B8" s="5" t="s">
        <v>39</v>
      </c>
      <c r="C8" s="3">
        <f>C7/1200</f>
        <v>4.9166666666666664E-2</v>
      </c>
    </row>
    <row r="9" spans="1:13" x14ac:dyDescent="0.25">
      <c r="B9" s="5"/>
    </row>
    <row r="10" spans="1:13" ht="60" x14ac:dyDescent="0.25">
      <c r="A10" s="7" t="s">
        <v>0</v>
      </c>
      <c r="B10" s="8" t="s">
        <v>1</v>
      </c>
      <c r="C10" s="8" t="s">
        <v>12</v>
      </c>
      <c r="D10" s="8" t="s">
        <v>43</v>
      </c>
      <c r="E10" s="8" t="s">
        <v>3</v>
      </c>
      <c r="F10" s="8" t="s">
        <v>16</v>
      </c>
      <c r="G10" s="8" t="s">
        <v>17</v>
      </c>
      <c r="H10" s="8" t="s">
        <v>2</v>
      </c>
      <c r="I10" s="8" t="s">
        <v>47</v>
      </c>
      <c r="J10" s="8" t="s">
        <v>4</v>
      </c>
      <c r="K10" s="8" t="s">
        <v>44</v>
      </c>
      <c r="M10" s="2"/>
    </row>
    <row r="11" spans="1:13" x14ac:dyDescent="0.25">
      <c r="A11" t="s">
        <v>42</v>
      </c>
      <c r="B11" s="3">
        <v>16</v>
      </c>
      <c r="C11" s="3">
        <v>128</v>
      </c>
      <c r="D11" s="3">
        <v>0.63</v>
      </c>
      <c r="E11" s="4">
        <v>421</v>
      </c>
      <c r="F11" s="11">
        <f>E11/B11</f>
        <v>26.3125</v>
      </c>
      <c r="G11" s="11">
        <f>E11/C11</f>
        <v>3.2890625</v>
      </c>
      <c r="H11" s="3">
        <v>8</v>
      </c>
      <c r="I11" s="3">
        <f>IF(H11&gt;7,$C$3,$C$2)</f>
        <v>16.25</v>
      </c>
      <c r="J11" s="4">
        <f>IF(H11&gt;7,I11*B11,I11*H11*B11)</f>
        <v>260</v>
      </c>
      <c r="K11" s="3">
        <f>E11+J11</f>
        <v>681</v>
      </c>
    </row>
    <row r="12" spans="1:13" x14ac:dyDescent="0.25">
      <c r="A12" t="s">
        <v>42</v>
      </c>
      <c r="B12" s="3">
        <v>16</v>
      </c>
      <c r="C12" s="3">
        <v>128</v>
      </c>
      <c r="D12" s="3">
        <v>0.63</v>
      </c>
      <c r="E12" s="4">
        <v>421</v>
      </c>
      <c r="F12" s="11">
        <f>E12/B12</f>
        <v>26.3125</v>
      </c>
      <c r="G12" s="11">
        <f>E12/C12</f>
        <v>3.2890625</v>
      </c>
      <c r="H12" s="3">
        <v>8</v>
      </c>
      <c r="I12" s="3">
        <f>IF(H12&gt;7,$C$3,$C$2)</f>
        <v>16.25</v>
      </c>
      <c r="J12" s="4">
        <f>IF(H12&gt;7,I12*B12,I12*H12*B12)</f>
        <v>260</v>
      </c>
      <c r="K12" s="3">
        <f>E12+J12</f>
        <v>681</v>
      </c>
    </row>
    <row r="13" spans="1:13" x14ac:dyDescent="0.25">
      <c r="F13" s="5"/>
      <c r="G13" s="5" t="s">
        <v>10</v>
      </c>
      <c r="H13" s="3">
        <v>3</v>
      </c>
      <c r="I13" s="3"/>
      <c r="J13" s="5" t="s">
        <v>9</v>
      </c>
      <c r="K13" s="3">
        <f>SUM(K11:K12)</f>
        <v>1362</v>
      </c>
    </row>
    <row r="14" spans="1:13" x14ac:dyDescent="0.25">
      <c r="F14" s="5"/>
      <c r="G14" s="5" t="s">
        <v>5</v>
      </c>
      <c r="H14" s="3">
        <f>SUM(H11:H13)</f>
        <v>19</v>
      </c>
      <c r="I14" s="3"/>
      <c r="J14" s="5"/>
      <c r="K14" s="3"/>
    </row>
    <row r="15" spans="1:13" x14ac:dyDescent="0.25">
      <c r="E15" s="2"/>
      <c r="F15" s="2"/>
      <c r="G15" s="2"/>
      <c r="I15" s="3"/>
      <c r="J15" s="3"/>
      <c r="K15" s="3"/>
    </row>
    <row r="16" spans="1:13" x14ac:dyDescent="0.25">
      <c r="A16" t="s">
        <v>41</v>
      </c>
      <c r="H16" s="16">
        <f>$C$4*H14</f>
        <v>190</v>
      </c>
      <c r="I16" s="3"/>
    </row>
    <row r="17" spans="1:13" x14ac:dyDescent="0.25">
      <c r="A17" s="1" t="s">
        <v>6</v>
      </c>
      <c r="H17" s="15">
        <v>99</v>
      </c>
      <c r="I17" s="3"/>
    </row>
    <row r="18" spans="1:13" x14ac:dyDescent="0.25">
      <c r="A18" t="s">
        <v>40</v>
      </c>
      <c r="B18" s="14">
        <v>4</v>
      </c>
      <c r="H18" s="14">
        <f>B18*$C$7</f>
        <v>236</v>
      </c>
      <c r="I18" s="3"/>
    </row>
    <row r="19" spans="1:13" x14ac:dyDescent="0.25">
      <c r="I19" s="3"/>
    </row>
    <row r="20" spans="1:13" x14ac:dyDescent="0.25">
      <c r="A20" s="12" t="s">
        <v>8</v>
      </c>
      <c r="H20" s="13">
        <f>SUM(E11:E12)+SUM(J11:J12)+H16+H17+H18</f>
        <v>1887</v>
      </c>
      <c r="I20" s="3"/>
    </row>
    <row r="22" spans="1:13" ht="58.9" customHeight="1" x14ac:dyDescent="0.25">
      <c r="A22" s="9" t="s">
        <v>13</v>
      </c>
      <c r="B22" s="8" t="s">
        <v>34</v>
      </c>
      <c r="C22" s="8" t="s">
        <v>55</v>
      </c>
      <c r="D22" s="8" t="s">
        <v>56</v>
      </c>
      <c r="E22" s="8" t="s">
        <v>46</v>
      </c>
      <c r="F22" s="8" t="s">
        <v>15</v>
      </c>
      <c r="G22" s="9" t="s">
        <v>48</v>
      </c>
      <c r="H22" s="8" t="s">
        <v>49</v>
      </c>
      <c r="I22" s="8" t="s">
        <v>50</v>
      </c>
      <c r="J22" s="8" t="s">
        <v>51</v>
      </c>
      <c r="K22" s="8" t="s">
        <v>52</v>
      </c>
      <c r="L22" s="8" t="s">
        <v>53</v>
      </c>
      <c r="M22" s="8" t="s">
        <v>54</v>
      </c>
    </row>
    <row r="23" spans="1:13" x14ac:dyDescent="0.25">
      <c r="A23" t="s">
        <v>14</v>
      </c>
      <c r="B23" s="3">
        <v>4</v>
      </c>
      <c r="C23" s="3">
        <v>24</v>
      </c>
      <c r="D23" s="3">
        <v>224</v>
      </c>
      <c r="E23" s="3">
        <f>$J$11/$H$11</f>
        <v>32.5</v>
      </c>
      <c r="F23" s="10">
        <f t="shared" ref="F23:F44" si="0">B23*$F$11+C23*$G$11+D23*$C$8+E23</f>
        <v>227.70083333333332</v>
      </c>
      <c r="G23" s="3">
        <v>21</v>
      </c>
      <c r="H23" s="17">
        <f>F23/G23</f>
        <v>10.842896825396824</v>
      </c>
      <c r="I23" s="17">
        <v>1125</v>
      </c>
      <c r="J23">
        <f>G23*17</f>
        <v>357</v>
      </c>
      <c r="K23">
        <f>195+588</f>
        <v>783</v>
      </c>
      <c r="L23" s="18">
        <f>I23-J23-K23</f>
        <v>-15</v>
      </c>
      <c r="M23" s="18">
        <f>L23-F23</f>
        <v>-242.70083333333332</v>
      </c>
    </row>
    <row r="24" spans="1:13" x14ac:dyDescent="0.25">
      <c r="A24" t="s">
        <v>18</v>
      </c>
      <c r="B24" s="3">
        <v>2</v>
      </c>
      <c r="C24" s="3">
        <v>14</v>
      </c>
      <c r="D24" s="3">
        <v>105</v>
      </c>
      <c r="E24" s="3">
        <f t="shared" ref="E24:E44" si="1">$J$11/$H$11</f>
        <v>32.5</v>
      </c>
      <c r="F24" s="10">
        <f t="shared" si="0"/>
        <v>136.33437499999999</v>
      </c>
      <c r="G24" s="3">
        <v>16</v>
      </c>
      <c r="H24" s="17">
        <f t="shared" ref="H24:H43" si="2">F24/G24</f>
        <v>8.5208984374999996</v>
      </c>
      <c r="I24" s="17">
        <f>7792.5/12</f>
        <v>649.375</v>
      </c>
      <c r="K24">
        <f>160+448</f>
        <v>608</v>
      </c>
      <c r="L24" s="18">
        <f t="shared" ref="L24:L43" si="3">I24-J24-K24</f>
        <v>41.375</v>
      </c>
      <c r="M24" s="18">
        <f t="shared" ref="M24:M43" si="4">L24-F24</f>
        <v>-94.959374999999994</v>
      </c>
    </row>
    <row r="25" spans="1:13" x14ac:dyDescent="0.25">
      <c r="A25" t="s">
        <v>19</v>
      </c>
      <c r="B25" s="3">
        <v>2</v>
      </c>
      <c r="C25" s="3">
        <v>5</v>
      </c>
      <c r="D25" s="3">
        <v>92</v>
      </c>
      <c r="E25" s="3">
        <f t="shared" si="1"/>
        <v>32.5</v>
      </c>
      <c r="F25" s="10">
        <f t="shared" si="0"/>
        <v>106.09364583333334</v>
      </c>
      <c r="G25" s="3">
        <v>8</v>
      </c>
      <c r="H25" s="17">
        <f t="shared" si="2"/>
        <v>13.261705729166668</v>
      </c>
      <c r="I25" s="17">
        <f>2342/3</f>
        <v>780.66666666666663</v>
      </c>
      <c r="J25">
        <f t="shared" ref="J25:J42" si="5">G25*17</f>
        <v>136</v>
      </c>
      <c r="K25">
        <f>104+240</f>
        <v>344</v>
      </c>
      <c r="L25" s="18">
        <f t="shared" si="3"/>
        <v>300.66666666666663</v>
      </c>
      <c r="M25" s="18">
        <f t="shared" si="4"/>
        <v>194.57302083333329</v>
      </c>
    </row>
    <row r="26" spans="1:13" x14ac:dyDescent="0.25">
      <c r="A26" t="s">
        <v>20</v>
      </c>
      <c r="B26" s="3">
        <v>2</v>
      </c>
      <c r="C26" s="3">
        <v>5</v>
      </c>
      <c r="D26" s="3">
        <v>86</v>
      </c>
      <c r="E26" s="3">
        <f t="shared" si="1"/>
        <v>32.5</v>
      </c>
      <c r="F26" s="10">
        <f t="shared" si="0"/>
        <v>105.79864583333334</v>
      </c>
      <c r="G26" s="3">
        <v>1</v>
      </c>
      <c r="H26" s="17">
        <f t="shared" si="2"/>
        <v>105.79864583333334</v>
      </c>
      <c r="I26" s="17">
        <v>190.5</v>
      </c>
      <c r="J26">
        <f t="shared" si="5"/>
        <v>17</v>
      </c>
      <c r="K26">
        <f>55+35</f>
        <v>90</v>
      </c>
      <c r="L26" s="18">
        <f t="shared" si="3"/>
        <v>83.5</v>
      </c>
      <c r="M26" s="18">
        <f t="shared" si="4"/>
        <v>-22.298645833333339</v>
      </c>
    </row>
    <row r="27" spans="1:13" x14ac:dyDescent="0.25">
      <c r="A27" t="s">
        <v>21</v>
      </c>
      <c r="B27" s="3">
        <v>1</v>
      </c>
      <c r="C27" s="3">
        <v>8</v>
      </c>
      <c r="D27" s="3">
        <v>71</v>
      </c>
      <c r="E27" s="3">
        <f t="shared" si="1"/>
        <v>32.5</v>
      </c>
      <c r="F27" s="10">
        <f t="shared" si="0"/>
        <v>88.615833333333342</v>
      </c>
      <c r="H27" s="17"/>
      <c r="I27" s="17"/>
      <c r="L27" s="18"/>
      <c r="M27" s="18"/>
    </row>
    <row r="28" spans="1:13" x14ac:dyDescent="0.25">
      <c r="A28" t="s">
        <v>28</v>
      </c>
      <c r="B28" s="3">
        <v>2</v>
      </c>
      <c r="C28" s="3">
        <v>6</v>
      </c>
      <c r="D28" s="3">
        <v>123</v>
      </c>
      <c r="E28" s="3">
        <f t="shared" si="1"/>
        <v>32.5</v>
      </c>
      <c r="F28" s="10">
        <f t="shared" si="0"/>
        <v>110.906875</v>
      </c>
      <c r="G28" s="3">
        <v>4</v>
      </c>
      <c r="H28" s="17">
        <f t="shared" si="2"/>
        <v>27.72671875</v>
      </c>
      <c r="I28" s="17">
        <v>459.5</v>
      </c>
      <c r="J28">
        <f t="shared" si="5"/>
        <v>68</v>
      </c>
      <c r="K28">
        <f>76+120</f>
        <v>196</v>
      </c>
      <c r="L28" s="18">
        <f t="shared" si="3"/>
        <v>195.5</v>
      </c>
      <c r="M28" s="18">
        <f t="shared" si="4"/>
        <v>84.593125000000001</v>
      </c>
    </row>
    <row r="29" spans="1:13" x14ac:dyDescent="0.25">
      <c r="A29" t="s">
        <v>22</v>
      </c>
      <c r="B29" s="3">
        <v>2</v>
      </c>
      <c r="C29" s="3">
        <v>8.6</v>
      </c>
      <c r="D29" s="3">
        <v>49</v>
      </c>
      <c r="F29" s="10">
        <f t="shared" si="0"/>
        <v>83.320104166666667</v>
      </c>
      <c r="H29" s="17"/>
      <c r="I29" s="17"/>
      <c r="L29" s="18"/>
      <c r="M29" s="18"/>
    </row>
    <row r="30" spans="1:13" x14ac:dyDescent="0.25">
      <c r="A30" t="s">
        <v>23</v>
      </c>
      <c r="B30" s="3">
        <v>2</v>
      </c>
      <c r="C30" s="3">
        <v>8</v>
      </c>
      <c r="D30" s="3">
        <v>115</v>
      </c>
      <c r="E30" s="3">
        <f t="shared" si="1"/>
        <v>32.5</v>
      </c>
      <c r="F30" s="10">
        <f t="shared" si="0"/>
        <v>117.09166666666667</v>
      </c>
      <c r="G30" s="3">
        <v>3</v>
      </c>
      <c r="H30" s="17">
        <f t="shared" si="2"/>
        <v>39.030555555555559</v>
      </c>
      <c r="I30" s="17">
        <v>285.5</v>
      </c>
      <c r="J30">
        <f t="shared" si="5"/>
        <v>51</v>
      </c>
      <c r="K30">
        <f>69+90</f>
        <v>159</v>
      </c>
      <c r="L30" s="18">
        <f t="shared" si="3"/>
        <v>75.5</v>
      </c>
      <c r="M30" s="18">
        <f t="shared" si="4"/>
        <v>-41.591666666666669</v>
      </c>
    </row>
    <row r="31" spans="1:13" x14ac:dyDescent="0.25">
      <c r="A31" t="s">
        <v>24</v>
      </c>
      <c r="B31" s="3">
        <v>1</v>
      </c>
      <c r="C31" s="3">
        <v>6</v>
      </c>
      <c r="D31" s="3">
        <v>92</v>
      </c>
      <c r="E31" s="3">
        <f t="shared" si="1"/>
        <v>32.5</v>
      </c>
      <c r="F31" s="10">
        <f t="shared" si="0"/>
        <v>83.070208333333341</v>
      </c>
      <c r="H31" s="17"/>
      <c r="I31" s="17"/>
      <c r="L31" s="18"/>
      <c r="M31" s="18"/>
    </row>
    <row r="32" spans="1:13" x14ac:dyDescent="0.25">
      <c r="A32" t="s">
        <v>25</v>
      </c>
      <c r="B32" s="3">
        <v>2</v>
      </c>
      <c r="C32" s="3">
        <v>6</v>
      </c>
      <c r="D32" s="3">
        <v>76</v>
      </c>
      <c r="E32" s="3">
        <f t="shared" si="1"/>
        <v>32.5</v>
      </c>
      <c r="F32" s="10">
        <f t="shared" si="0"/>
        <v>108.59604166666666</v>
      </c>
      <c r="G32" s="3">
        <v>3</v>
      </c>
      <c r="H32" s="17">
        <f t="shared" si="2"/>
        <v>36.198680555555555</v>
      </c>
      <c r="I32" s="17">
        <v>356.5</v>
      </c>
      <c r="J32">
        <f t="shared" si="5"/>
        <v>51</v>
      </c>
      <c r="K32">
        <f>159</f>
        <v>159</v>
      </c>
      <c r="L32" s="18">
        <f t="shared" si="3"/>
        <v>146.5</v>
      </c>
      <c r="M32" s="18">
        <f t="shared" si="4"/>
        <v>37.903958333333335</v>
      </c>
    </row>
    <row r="33" spans="1:13" x14ac:dyDescent="0.25">
      <c r="A33" t="s">
        <v>26</v>
      </c>
      <c r="B33" s="3">
        <v>2</v>
      </c>
      <c r="C33" s="3">
        <v>8</v>
      </c>
      <c r="D33" s="3">
        <v>79</v>
      </c>
      <c r="E33" s="3">
        <f t="shared" si="1"/>
        <v>32.5</v>
      </c>
      <c r="F33" s="10">
        <f t="shared" si="0"/>
        <v>115.32166666666667</v>
      </c>
      <c r="G33" s="3">
        <v>2</v>
      </c>
      <c r="H33" s="17">
        <f t="shared" si="2"/>
        <v>57.660833333333336</v>
      </c>
      <c r="I33" s="17">
        <v>291.5</v>
      </c>
      <c r="J33">
        <f t="shared" si="5"/>
        <v>34</v>
      </c>
      <c r="K33">
        <f>62+60</f>
        <v>122</v>
      </c>
      <c r="L33" s="18">
        <f t="shared" si="3"/>
        <v>135.5</v>
      </c>
      <c r="M33" s="18">
        <f t="shared" si="4"/>
        <v>20.178333333333327</v>
      </c>
    </row>
    <row r="34" spans="1:13" x14ac:dyDescent="0.25">
      <c r="A34" t="s">
        <v>27</v>
      </c>
      <c r="B34" s="3">
        <v>2</v>
      </c>
      <c r="C34" s="3">
        <v>4</v>
      </c>
      <c r="D34" s="3">
        <v>70</v>
      </c>
      <c r="E34" s="3">
        <f t="shared" si="1"/>
        <v>32.5</v>
      </c>
      <c r="F34" s="10">
        <f t="shared" si="0"/>
        <v>101.72291666666666</v>
      </c>
      <c r="G34" s="3">
        <v>4</v>
      </c>
      <c r="H34" s="17">
        <f t="shared" si="2"/>
        <v>25.430729166666666</v>
      </c>
      <c r="I34" s="17">
        <v>411.5</v>
      </c>
      <c r="J34">
        <f t="shared" si="5"/>
        <v>68</v>
      </c>
      <c r="K34">
        <v>196</v>
      </c>
      <c r="L34" s="18">
        <f t="shared" si="3"/>
        <v>147.5</v>
      </c>
      <c r="M34" s="18">
        <f t="shared" si="4"/>
        <v>45.777083333333337</v>
      </c>
    </row>
    <row r="35" spans="1:13" x14ac:dyDescent="0.25">
      <c r="A35" t="s">
        <v>29</v>
      </c>
      <c r="B35" s="3">
        <v>1</v>
      </c>
      <c r="C35" s="3">
        <v>2</v>
      </c>
      <c r="D35" s="3">
        <v>23</v>
      </c>
      <c r="F35" s="10">
        <f t="shared" si="0"/>
        <v>34.021458333333335</v>
      </c>
      <c r="H35" s="17"/>
      <c r="I35" s="17"/>
      <c r="L35" s="18"/>
      <c r="M35" s="18"/>
    </row>
    <row r="36" spans="1:13" x14ac:dyDescent="0.25">
      <c r="A36" t="s">
        <v>30</v>
      </c>
      <c r="B36" s="3">
        <v>2</v>
      </c>
      <c r="C36" s="3">
        <v>4</v>
      </c>
      <c r="D36" s="3">
        <v>156</v>
      </c>
      <c r="E36" s="3">
        <f t="shared" si="1"/>
        <v>32.5</v>
      </c>
      <c r="F36" s="10">
        <f t="shared" si="0"/>
        <v>105.95125</v>
      </c>
      <c r="G36" s="3">
        <v>3</v>
      </c>
      <c r="H36" s="17">
        <f t="shared" si="2"/>
        <v>35.317083333333336</v>
      </c>
      <c r="I36" s="17">
        <f>845/3</f>
        <v>281.66666666666669</v>
      </c>
      <c r="J36">
        <f t="shared" si="5"/>
        <v>51</v>
      </c>
      <c r="K36">
        <v>159</v>
      </c>
      <c r="L36" s="18">
        <f t="shared" si="3"/>
        <v>71.666666666666686</v>
      </c>
      <c r="M36" s="18">
        <f t="shared" si="4"/>
        <v>-34.284583333333316</v>
      </c>
    </row>
    <row r="37" spans="1:13" x14ac:dyDescent="0.25">
      <c r="A37" t="s">
        <v>31</v>
      </c>
      <c r="B37" s="3">
        <v>2</v>
      </c>
      <c r="C37" s="3">
        <v>4</v>
      </c>
      <c r="D37" s="3">
        <v>58</v>
      </c>
      <c r="E37" s="3">
        <f t="shared" si="1"/>
        <v>32.5</v>
      </c>
      <c r="F37" s="10">
        <f t="shared" si="0"/>
        <v>101.13291666666666</v>
      </c>
      <c r="H37" s="17"/>
      <c r="I37" s="17"/>
      <c r="L37" s="18"/>
      <c r="M37" s="18"/>
    </row>
    <row r="38" spans="1:13" x14ac:dyDescent="0.25">
      <c r="A38" t="s">
        <v>32</v>
      </c>
      <c r="B38" s="3">
        <v>2</v>
      </c>
      <c r="C38" s="3">
        <v>4</v>
      </c>
      <c r="D38" s="3">
        <v>89</v>
      </c>
      <c r="E38" s="3">
        <f t="shared" si="1"/>
        <v>32.5</v>
      </c>
      <c r="F38" s="10">
        <f t="shared" si="0"/>
        <v>102.65708333333333</v>
      </c>
      <c r="G38" s="3">
        <v>4</v>
      </c>
      <c r="H38" s="17">
        <f t="shared" si="2"/>
        <v>25.664270833333333</v>
      </c>
      <c r="I38" s="17">
        <v>342.5</v>
      </c>
      <c r="J38">
        <f t="shared" si="5"/>
        <v>68</v>
      </c>
      <c r="K38">
        <v>196</v>
      </c>
      <c r="L38" s="18">
        <f t="shared" si="3"/>
        <v>78.5</v>
      </c>
      <c r="M38" s="18">
        <f t="shared" si="4"/>
        <v>-24.157083333333333</v>
      </c>
    </row>
    <row r="39" spans="1:13" x14ac:dyDescent="0.25">
      <c r="A39" t="s">
        <v>33</v>
      </c>
      <c r="B39" s="3">
        <v>2</v>
      </c>
      <c r="C39" s="3">
        <v>5</v>
      </c>
      <c r="D39" s="3">
        <v>138</v>
      </c>
      <c r="E39" s="3">
        <f t="shared" si="1"/>
        <v>32.5</v>
      </c>
      <c r="F39" s="10">
        <f t="shared" si="0"/>
        <v>108.3553125</v>
      </c>
      <c r="G39" s="3">
        <v>7</v>
      </c>
      <c r="H39" s="17">
        <f t="shared" si="2"/>
        <v>15.479330357142857</v>
      </c>
      <c r="I39" s="17">
        <f>259+156</f>
        <v>415</v>
      </c>
      <c r="K39">
        <f>97+210</f>
        <v>307</v>
      </c>
      <c r="L39" s="18">
        <f t="shared" si="3"/>
        <v>108</v>
      </c>
      <c r="M39" s="18">
        <f t="shared" si="4"/>
        <v>-0.35531249999999659</v>
      </c>
    </row>
    <row r="40" spans="1:13" x14ac:dyDescent="0.25">
      <c r="F40" s="10"/>
      <c r="H40" s="17"/>
      <c r="I40" s="17"/>
      <c r="L40" s="18"/>
      <c r="M40" s="18"/>
    </row>
    <row r="41" spans="1:13" x14ac:dyDescent="0.25">
      <c r="F41" s="10"/>
      <c r="H41" s="17"/>
      <c r="I41" s="17"/>
      <c r="L41" s="18"/>
      <c r="M41" s="18"/>
    </row>
    <row r="42" spans="1:13" x14ac:dyDescent="0.25">
      <c r="F42" s="10"/>
      <c r="H42" s="17"/>
      <c r="I42" s="17"/>
      <c r="L42" s="18"/>
      <c r="M42" s="18"/>
    </row>
    <row r="43" spans="1:13" x14ac:dyDescent="0.25">
      <c r="F43" s="10"/>
      <c r="H43" s="17"/>
      <c r="I43" s="17"/>
      <c r="L43" s="18"/>
      <c r="M43" s="18"/>
    </row>
    <row r="44" spans="1:13" x14ac:dyDescent="0.25">
      <c r="F44" s="10"/>
    </row>
    <row r="45" spans="1:13" x14ac:dyDescent="0.25">
      <c r="L45" s="18"/>
      <c r="M45" s="1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1"/>
  <sheetViews>
    <sheetView tabSelected="1" topLeftCell="A7" workbookViewId="0">
      <selection activeCell="L78" sqref="L78"/>
    </sheetView>
  </sheetViews>
  <sheetFormatPr baseColWidth="10" defaultRowHeight="15" x14ac:dyDescent="0.25"/>
  <cols>
    <col min="1" max="1" width="14.28515625" customWidth="1"/>
    <col min="2" max="2" width="18.85546875" customWidth="1"/>
    <col min="3" max="3" width="30.140625" style="3" customWidth="1"/>
    <col min="4" max="4" width="32.140625" style="3" customWidth="1"/>
    <col min="5" max="5" width="28.5703125" style="3" customWidth="1"/>
    <col min="6" max="6" width="28" style="3" customWidth="1"/>
    <col min="7" max="7" width="62.42578125" style="3" customWidth="1"/>
    <col min="8" max="8" width="28.42578125" style="3" customWidth="1"/>
    <col min="9" max="9" width="29.7109375" style="3" customWidth="1"/>
    <col min="10" max="10" width="30.42578125" customWidth="1"/>
    <col min="12" max="12" width="15.28515625" customWidth="1"/>
    <col min="13" max="13" width="15.85546875" customWidth="1"/>
    <col min="14" max="14" width="13.85546875" customWidth="1"/>
    <col min="15" max="15" width="14.7109375" customWidth="1"/>
  </cols>
  <sheetData>
    <row r="1" spans="1:12" x14ac:dyDescent="0.25">
      <c r="A1" s="7"/>
      <c r="B1" s="7"/>
      <c r="D1" s="87" t="s">
        <v>138</v>
      </c>
      <c r="E1" s="87"/>
      <c r="F1" s="87"/>
    </row>
    <row r="2" spans="1:12" x14ac:dyDescent="0.25">
      <c r="C2" s="5"/>
      <c r="D2" s="87"/>
      <c r="E2" s="87"/>
      <c r="F2" s="87"/>
    </row>
    <row r="3" spans="1:12" x14ac:dyDescent="0.25">
      <c r="F3" s="2"/>
      <c r="G3" s="2"/>
      <c r="H3" s="2"/>
      <c r="J3" s="3"/>
      <c r="K3" s="3"/>
      <c r="L3" s="3"/>
    </row>
    <row r="4" spans="1:12" x14ac:dyDescent="0.25">
      <c r="A4" s="20"/>
      <c r="B4" s="20"/>
      <c r="C4" s="19"/>
      <c r="D4" s="19"/>
      <c r="E4" s="19" t="s">
        <v>63</v>
      </c>
      <c r="F4" s="21" t="s">
        <v>70</v>
      </c>
      <c r="G4" s="22" t="s">
        <v>68</v>
      </c>
      <c r="H4" s="2" t="s">
        <v>79</v>
      </c>
      <c r="J4" s="3"/>
      <c r="K4" s="3"/>
      <c r="L4" s="3"/>
    </row>
    <row r="5" spans="1:12" ht="14.25" customHeight="1" x14ac:dyDescent="0.25">
      <c r="A5" s="20" t="s">
        <v>60</v>
      </c>
      <c r="B5" s="20"/>
      <c r="C5" s="19" t="s">
        <v>134</v>
      </c>
      <c r="D5" s="23" t="s">
        <v>108</v>
      </c>
      <c r="E5" s="23" t="s">
        <v>69</v>
      </c>
      <c r="F5" s="24" t="s">
        <v>122</v>
      </c>
      <c r="G5" s="21"/>
      <c r="H5" s="2"/>
      <c r="J5" s="3"/>
      <c r="K5" s="3"/>
      <c r="L5" s="3"/>
    </row>
    <row r="6" spans="1:12" ht="14.25" customHeight="1" x14ac:dyDescent="0.25">
      <c r="A6" s="43"/>
      <c r="B6" s="45"/>
      <c r="C6" s="42"/>
      <c r="D6" s="42"/>
      <c r="E6" s="42"/>
      <c r="F6" s="42"/>
      <c r="G6" s="21" t="s">
        <v>71</v>
      </c>
      <c r="H6" s="40">
        <v>2750</v>
      </c>
      <c r="J6" s="3"/>
      <c r="K6" s="3"/>
      <c r="L6" s="3"/>
    </row>
    <row r="7" spans="1:12" ht="14.25" customHeight="1" x14ac:dyDescent="0.25">
      <c r="A7" s="46"/>
      <c r="B7" s="48"/>
      <c r="C7" s="42"/>
      <c r="D7" s="42"/>
      <c r="E7" s="42"/>
      <c r="F7" s="42"/>
      <c r="G7" s="21" t="s">
        <v>76</v>
      </c>
      <c r="H7" s="40">
        <v>2250</v>
      </c>
      <c r="J7" s="3"/>
      <c r="K7" s="3"/>
      <c r="L7" s="3"/>
    </row>
    <row r="8" spans="1:12" ht="14.25" customHeight="1" x14ac:dyDescent="0.25">
      <c r="A8" s="46"/>
      <c r="B8" s="48"/>
      <c r="C8" s="42"/>
      <c r="D8" s="42"/>
      <c r="E8" s="42"/>
      <c r="F8" s="42"/>
      <c r="G8" s="21" t="s">
        <v>73</v>
      </c>
      <c r="H8" s="40">
        <v>1500</v>
      </c>
      <c r="J8" s="3"/>
      <c r="K8" s="3"/>
      <c r="L8" s="3"/>
    </row>
    <row r="9" spans="1:12" ht="14.25" customHeight="1" x14ac:dyDescent="0.25">
      <c r="A9" s="46"/>
      <c r="B9" s="48"/>
      <c r="C9" s="42"/>
      <c r="D9" s="42"/>
      <c r="E9" s="42"/>
      <c r="F9" s="42"/>
      <c r="G9" s="21" t="s">
        <v>72</v>
      </c>
      <c r="H9" s="40">
        <v>1000</v>
      </c>
      <c r="J9" s="3"/>
      <c r="K9" s="3"/>
      <c r="L9" s="3"/>
    </row>
    <row r="10" spans="1:12" ht="14.25" customHeight="1" x14ac:dyDescent="0.25">
      <c r="A10" s="46"/>
      <c r="B10" s="48"/>
      <c r="C10" s="42"/>
      <c r="D10" s="42"/>
      <c r="E10" s="42"/>
      <c r="F10" s="42"/>
      <c r="G10" s="21" t="s">
        <v>74</v>
      </c>
      <c r="H10" s="40">
        <v>1500</v>
      </c>
      <c r="J10" s="3"/>
      <c r="K10" s="3"/>
      <c r="L10" s="3"/>
    </row>
    <row r="11" spans="1:12" ht="14.25" customHeight="1" x14ac:dyDescent="0.25">
      <c r="A11" s="46"/>
      <c r="B11" s="48"/>
      <c r="C11" s="42"/>
      <c r="D11" s="42"/>
      <c r="E11" s="42"/>
      <c r="F11" s="42"/>
      <c r="G11" s="21" t="s">
        <v>75</v>
      </c>
      <c r="H11" s="40">
        <v>1000</v>
      </c>
      <c r="J11" s="3"/>
      <c r="K11" s="3"/>
      <c r="L11" s="3"/>
    </row>
    <row r="12" spans="1:12" ht="14.25" customHeight="1" x14ac:dyDescent="0.25">
      <c r="A12" s="64"/>
      <c r="B12" s="65"/>
      <c r="C12" s="42"/>
      <c r="D12" s="42"/>
      <c r="E12" s="42"/>
      <c r="F12" s="42"/>
      <c r="G12" s="21" t="s">
        <v>106</v>
      </c>
      <c r="H12" s="40">
        <f>SUM(H6:H11)</f>
        <v>10000</v>
      </c>
      <c r="J12" s="3"/>
      <c r="K12" s="3"/>
      <c r="L12" s="3"/>
    </row>
    <row r="13" spans="1:12" ht="30" customHeight="1" x14ac:dyDescent="0.25">
      <c r="A13" s="44"/>
      <c r="B13" s="45"/>
      <c r="C13" s="19"/>
      <c r="D13" s="23" t="s">
        <v>109</v>
      </c>
      <c r="E13" s="19" t="s">
        <v>80</v>
      </c>
      <c r="F13" s="24" t="s">
        <v>123</v>
      </c>
      <c r="G13" s="25" t="s">
        <v>71</v>
      </c>
      <c r="H13" s="40">
        <v>5000</v>
      </c>
      <c r="J13" s="3"/>
      <c r="K13" s="3"/>
      <c r="L13" s="3"/>
    </row>
    <row r="14" spans="1:12" ht="18" customHeight="1" x14ac:dyDescent="0.25">
      <c r="A14" s="47"/>
      <c r="B14" s="48"/>
      <c r="C14" s="43"/>
      <c r="D14" s="44"/>
      <c r="E14" s="44"/>
      <c r="F14" s="45"/>
      <c r="G14" s="28" t="s">
        <v>77</v>
      </c>
      <c r="H14" s="40">
        <v>4500</v>
      </c>
      <c r="J14" s="3"/>
      <c r="K14" s="3"/>
      <c r="L14" s="3"/>
    </row>
    <row r="15" spans="1:12" ht="18" customHeight="1" x14ac:dyDescent="0.25">
      <c r="A15" s="47"/>
      <c r="B15" s="48"/>
      <c r="C15" s="46"/>
      <c r="D15" s="47"/>
      <c r="E15" s="47"/>
      <c r="F15" s="48"/>
      <c r="G15" s="28" t="s">
        <v>73</v>
      </c>
      <c r="H15" s="40">
        <v>3000</v>
      </c>
      <c r="J15" s="3"/>
      <c r="K15" s="3"/>
      <c r="L15" s="3"/>
    </row>
    <row r="16" spans="1:12" ht="18" customHeight="1" x14ac:dyDescent="0.25">
      <c r="A16" s="47"/>
      <c r="B16" s="48"/>
      <c r="C16" s="46"/>
      <c r="D16" s="47"/>
      <c r="E16" s="47"/>
      <c r="F16" s="48"/>
      <c r="G16" s="28" t="s">
        <v>72</v>
      </c>
      <c r="H16" s="40">
        <v>2500</v>
      </c>
      <c r="J16" s="3"/>
      <c r="K16" s="3"/>
      <c r="L16" s="3"/>
    </row>
    <row r="17" spans="1:12" ht="18" customHeight="1" x14ac:dyDescent="0.25">
      <c r="A17" s="47"/>
      <c r="B17" s="48"/>
      <c r="C17" s="46"/>
      <c r="D17" s="47"/>
      <c r="E17" s="47"/>
      <c r="F17" s="48"/>
      <c r="G17" s="28" t="s">
        <v>74</v>
      </c>
      <c r="H17" s="40">
        <v>3000</v>
      </c>
      <c r="J17" s="3"/>
      <c r="K17" s="3"/>
      <c r="L17" s="3"/>
    </row>
    <row r="18" spans="1:12" ht="18" customHeight="1" x14ac:dyDescent="0.25">
      <c r="A18" s="47"/>
      <c r="B18" s="48"/>
      <c r="C18" s="46"/>
      <c r="D18" s="47"/>
      <c r="E18" s="47"/>
      <c r="F18" s="48"/>
      <c r="G18" s="28" t="s">
        <v>78</v>
      </c>
      <c r="H18" s="40">
        <v>2000</v>
      </c>
      <c r="J18" s="3"/>
      <c r="K18" s="3"/>
      <c r="L18" s="3"/>
    </row>
    <row r="19" spans="1:12" ht="18" customHeight="1" x14ac:dyDescent="0.25">
      <c r="A19" s="47"/>
      <c r="B19" s="48"/>
      <c r="C19" s="46"/>
      <c r="D19" s="47"/>
      <c r="E19" s="47"/>
      <c r="F19" s="48"/>
      <c r="G19" s="32" t="s">
        <v>107</v>
      </c>
      <c r="H19" s="40">
        <f>SUM(H13:H18)</f>
        <v>20000</v>
      </c>
      <c r="J19" s="3"/>
      <c r="K19" s="3"/>
      <c r="L19" s="3"/>
    </row>
    <row r="20" spans="1:12" x14ac:dyDescent="0.25">
      <c r="A20" s="47"/>
      <c r="B20" s="48"/>
      <c r="C20" s="34" t="s">
        <v>65</v>
      </c>
      <c r="D20" s="3" t="s">
        <v>103</v>
      </c>
      <c r="E20" s="3" t="s">
        <v>81</v>
      </c>
      <c r="F20" s="28" t="s">
        <v>67</v>
      </c>
      <c r="G20" s="28"/>
      <c r="H20" s="2"/>
      <c r="J20" s="3"/>
      <c r="K20" s="3"/>
      <c r="L20" s="3"/>
    </row>
    <row r="21" spans="1:12" x14ac:dyDescent="0.25">
      <c r="A21" s="47"/>
      <c r="B21" s="48"/>
      <c r="C21" s="43"/>
      <c r="D21" s="44"/>
      <c r="E21" s="44"/>
      <c r="F21" s="45"/>
      <c r="G21" s="28" t="s">
        <v>152</v>
      </c>
      <c r="H21" s="49">
        <v>1500</v>
      </c>
      <c r="J21" s="3"/>
      <c r="K21" s="3"/>
      <c r="L21" s="3"/>
    </row>
    <row r="22" spans="1:12" ht="15.75" x14ac:dyDescent="0.25">
      <c r="A22" s="47"/>
      <c r="B22" s="48"/>
      <c r="C22" s="46"/>
      <c r="D22" s="47"/>
      <c r="E22" s="47"/>
      <c r="F22" s="48"/>
      <c r="G22" s="37" t="s">
        <v>83</v>
      </c>
      <c r="H22" s="50"/>
      <c r="J22" s="3"/>
      <c r="K22" s="3"/>
      <c r="L22" s="3"/>
    </row>
    <row r="23" spans="1:12" ht="15.75" x14ac:dyDescent="0.25">
      <c r="A23" s="47"/>
      <c r="B23" s="48"/>
      <c r="C23" s="46"/>
      <c r="D23" s="47"/>
      <c r="E23" s="47"/>
      <c r="F23" s="48"/>
      <c r="G23" s="30" t="s">
        <v>84</v>
      </c>
      <c r="H23" s="50"/>
      <c r="J23" s="3"/>
      <c r="K23" s="3"/>
      <c r="L23" s="3"/>
    </row>
    <row r="24" spans="1:12" ht="15.75" x14ac:dyDescent="0.25">
      <c r="A24" s="47"/>
      <c r="B24" s="48"/>
      <c r="C24" s="46"/>
      <c r="D24" s="47"/>
      <c r="E24" s="47"/>
      <c r="F24" s="48"/>
      <c r="G24" s="31" t="s">
        <v>85</v>
      </c>
      <c r="H24" s="50"/>
      <c r="J24" s="3"/>
      <c r="K24" s="3"/>
      <c r="L24" s="3"/>
    </row>
    <row r="25" spans="1:12" ht="18" customHeight="1" x14ac:dyDescent="0.25">
      <c r="A25" s="47"/>
      <c r="B25" s="48"/>
      <c r="C25" s="38" t="s">
        <v>66</v>
      </c>
      <c r="D25" s="38" t="s">
        <v>104</v>
      </c>
      <c r="E25" s="38" t="s">
        <v>82</v>
      </c>
      <c r="F25" s="26" t="s">
        <v>67</v>
      </c>
      <c r="G25" s="29" t="s">
        <v>92</v>
      </c>
      <c r="H25" s="41">
        <v>1200</v>
      </c>
      <c r="I25" s="4"/>
      <c r="J25" s="3"/>
    </row>
    <row r="26" spans="1:12" ht="18" customHeight="1" x14ac:dyDescent="0.25">
      <c r="A26" s="47"/>
      <c r="B26" s="48"/>
      <c r="C26" s="19"/>
      <c r="D26" s="19"/>
      <c r="E26" s="19"/>
      <c r="F26" s="33"/>
      <c r="G26" s="33"/>
      <c r="I26" s="4"/>
      <c r="J26" s="3"/>
    </row>
    <row r="27" spans="1:12" x14ac:dyDescent="0.25">
      <c r="A27" s="47"/>
      <c r="B27" s="48"/>
      <c r="C27" s="34"/>
      <c r="D27" s="34" t="s">
        <v>104</v>
      </c>
      <c r="E27" s="34" t="s">
        <v>64</v>
      </c>
      <c r="F27" s="27" t="s">
        <v>89</v>
      </c>
      <c r="G27" s="27" t="s">
        <v>91</v>
      </c>
      <c r="H27" s="41">
        <v>1000</v>
      </c>
      <c r="I27" s="4"/>
      <c r="J27" s="3"/>
    </row>
    <row r="28" spans="1:12" x14ac:dyDescent="0.25">
      <c r="A28" s="47"/>
      <c r="B28" s="48"/>
      <c r="C28" s="19"/>
      <c r="D28" s="19"/>
      <c r="E28" s="19"/>
      <c r="F28" s="33" t="s">
        <v>86</v>
      </c>
      <c r="G28" s="33" t="s">
        <v>90</v>
      </c>
      <c r="H28" s="39">
        <v>1800</v>
      </c>
      <c r="I28" s="4"/>
      <c r="J28" s="3"/>
    </row>
    <row r="29" spans="1:12" ht="15.75" customHeight="1" x14ac:dyDescent="0.25">
      <c r="A29" s="47"/>
      <c r="B29" s="48"/>
      <c r="C29" s="19"/>
      <c r="D29" s="19"/>
      <c r="E29" s="19"/>
      <c r="F29" s="33" t="s">
        <v>87</v>
      </c>
      <c r="G29" s="35" t="s">
        <v>94</v>
      </c>
      <c r="H29" s="39">
        <v>2400</v>
      </c>
      <c r="I29" s="4"/>
      <c r="J29" s="3"/>
    </row>
    <row r="30" spans="1:12" ht="15.75" x14ac:dyDescent="0.25">
      <c r="A30" s="47"/>
      <c r="B30" s="48"/>
      <c r="C30" s="38"/>
      <c r="D30" s="38"/>
      <c r="E30" s="38"/>
      <c r="F30" s="26" t="s">
        <v>88</v>
      </c>
      <c r="G30" s="36" t="s">
        <v>93</v>
      </c>
      <c r="H30" s="39">
        <v>3000</v>
      </c>
      <c r="I30" s="4"/>
      <c r="J30" s="3"/>
    </row>
    <row r="31" spans="1:12" x14ac:dyDescent="0.25">
      <c r="A31" s="47"/>
      <c r="B31" s="48"/>
      <c r="C31" s="19" t="s">
        <v>58</v>
      </c>
      <c r="D31" s="19" t="s">
        <v>95</v>
      </c>
      <c r="E31" s="19" t="s">
        <v>117</v>
      </c>
      <c r="F31" s="33"/>
      <c r="G31" s="33" t="s">
        <v>96</v>
      </c>
      <c r="H31" s="39">
        <v>4000</v>
      </c>
      <c r="I31" s="4"/>
      <c r="J31" s="3"/>
    </row>
    <row r="32" spans="1:12" x14ac:dyDescent="0.25">
      <c r="A32" s="47"/>
      <c r="B32" s="48"/>
      <c r="C32" s="34"/>
      <c r="D32" s="34"/>
      <c r="E32" s="34"/>
      <c r="F32" s="27"/>
      <c r="G32" s="33"/>
      <c r="I32" s="4"/>
      <c r="J32" s="3"/>
    </row>
    <row r="33" spans="1:15" x14ac:dyDescent="0.25">
      <c r="A33" s="47"/>
      <c r="B33" s="48"/>
      <c r="C33" s="34"/>
      <c r="D33" s="34"/>
      <c r="E33" s="34"/>
      <c r="F33" s="27"/>
      <c r="G33" s="27"/>
      <c r="I33" s="4"/>
      <c r="J33" s="3"/>
    </row>
    <row r="34" spans="1:15" x14ac:dyDescent="0.25">
      <c r="A34" s="47"/>
      <c r="B34" s="48"/>
      <c r="C34" s="19" t="s">
        <v>59</v>
      </c>
      <c r="D34" s="19" t="s">
        <v>62</v>
      </c>
      <c r="E34" s="19" t="s">
        <v>97</v>
      </c>
      <c r="F34" s="33" t="s">
        <v>135</v>
      </c>
      <c r="G34" s="19" t="s">
        <v>101</v>
      </c>
      <c r="H34" s="39">
        <v>24</v>
      </c>
      <c r="I34" s="4" t="s">
        <v>144</v>
      </c>
      <c r="J34" s="3"/>
    </row>
    <row r="35" spans="1:15" x14ac:dyDescent="0.25">
      <c r="A35" s="47"/>
      <c r="B35" s="48"/>
      <c r="C35" s="19"/>
      <c r="D35" s="33"/>
      <c r="E35" s="19" t="s">
        <v>98</v>
      </c>
      <c r="F35" s="19" t="s">
        <v>136</v>
      </c>
      <c r="G35" s="19" t="s">
        <v>100</v>
      </c>
      <c r="H35" s="39">
        <v>96</v>
      </c>
      <c r="I35" s="4" t="s">
        <v>146</v>
      </c>
      <c r="J35" s="3"/>
    </row>
    <row r="36" spans="1:15" x14ac:dyDescent="0.25">
      <c r="A36" s="47"/>
      <c r="B36" s="48"/>
      <c r="C36" s="19"/>
      <c r="D36" s="19"/>
      <c r="E36" s="19" t="s">
        <v>99</v>
      </c>
      <c r="F36" s="19" t="s">
        <v>137</v>
      </c>
      <c r="G36" s="19" t="s">
        <v>102</v>
      </c>
      <c r="H36" s="39">
        <v>144</v>
      </c>
      <c r="I36" s="4" t="s">
        <v>145</v>
      </c>
      <c r="J36" s="3"/>
    </row>
    <row r="37" spans="1:15" x14ac:dyDescent="0.25">
      <c r="A37" s="66"/>
      <c r="B37" s="65"/>
      <c r="C37" s="19"/>
      <c r="D37" s="19"/>
      <c r="E37" s="19"/>
      <c r="F37" s="19"/>
      <c r="G37" s="19"/>
      <c r="I37" s="4"/>
      <c r="J37" s="3"/>
    </row>
    <row r="38" spans="1:15" x14ac:dyDescent="0.25">
      <c r="A38" s="1"/>
      <c r="B38" s="1"/>
      <c r="I38" s="4"/>
      <c r="J38" s="3"/>
    </row>
    <row r="39" spans="1:15" x14ac:dyDescent="0.25">
      <c r="A39" s="1"/>
      <c r="B39" s="1"/>
      <c r="I39" s="4"/>
      <c r="J39" s="3"/>
    </row>
    <row r="40" spans="1:15" x14ac:dyDescent="0.25">
      <c r="I40" s="4"/>
      <c r="J40" s="3"/>
    </row>
    <row r="42" spans="1:15" x14ac:dyDescent="0.25">
      <c r="A42" s="12" t="s">
        <v>13</v>
      </c>
      <c r="B42" s="13" t="s">
        <v>116</v>
      </c>
      <c r="C42" s="9" t="s">
        <v>105</v>
      </c>
      <c r="D42" s="9" t="s">
        <v>111</v>
      </c>
      <c r="E42" s="9" t="s">
        <v>126</v>
      </c>
      <c r="F42" s="9" t="s">
        <v>133</v>
      </c>
      <c r="G42" s="13" t="s">
        <v>129</v>
      </c>
      <c r="H42" s="13" t="s">
        <v>130</v>
      </c>
      <c r="I42" s="13" t="s">
        <v>127</v>
      </c>
    </row>
    <row r="43" spans="1:15" x14ac:dyDescent="0.25">
      <c r="G43" s="39"/>
      <c r="H43" s="39"/>
      <c r="I43" s="63"/>
    </row>
    <row r="44" spans="1:15" x14ac:dyDescent="0.25">
      <c r="A44" s="51" t="s">
        <v>57</v>
      </c>
      <c r="B44" s="52">
        <v>2016</v>
      </c>
      <c r="C44" s="52" t="s">
        <v>114</v>
      </c>
      <c r="D44" s="52" t="s">
        <v>110</v>
      </c>
      <c r="E44" s="52"/>
      <c r="F44" s="53"/>
      <c r="G44" s="53"/>
      <c r="H44" s="72">
        <v>20000</v>
      </c>
      <c r="I44" s="63"/>
      <c r="J44" s="17"/>
      <c r="N44" s="18"/>
      <c r="O44" s="18"/>
    </row>
    <row r="45" spans="1:15" x14ac:dyDescent="0.25">
      <c r="A45" s="51"/>
      <c r="B45" s="52"/>
      <c r="C45" s="52" t="s">
        <v>112</v>
      </c>
      <c r="D45" s="52"/>
      <c r="E45" s="52"/>
      <c r="F45" s="53">
        <v>1500</v>
      </c>
      <c r="G45" s="53">
        <v>18000</v>
      </c>
      <c r="H45" s="74">
        <v>15000</v>
      </c>
      <c r="I45" s="63"/>
      <c r="J45" s="17"/>
      <c r="N45" s="18"/>
      <c r="O45" s="18"/>
    </row>
    <row r="46" spans="1:15" x14ac:dyDescent="0.25">
      <c r="A46" s="51"/>
      <c r="B46" s="52"/>
      <c r="C46" s="52" t="s">
        <v>113</v>
      </c>
      <c r="D46" s="52"/>
      <c r="E46" s="52"/>
      <c r="F46" s="53">
        <v>1200</v>
      </c>
      <c r="G46" s="53">
        <v>14400</v>
      </c>
      <c r="H46" s="72"/>
      <c r="I46" s="63"/>
      <c r="J46" s="17"/>
      <c r="N46" s="18"/>
      <c r="O46" s="18"/>
    </row>
    <row r="47" spans="1:15" x14ac:dyDescent="0.25">
      <c r="A47" s="51"/>
      <c r="B47" s="52"/>
      <c r="C47" s="52" t="s">
        <v>125</v>
      </c>
      <c r="D47" s="52" t="s">
        <v>124</v>
      </c>
      <c r="E47" s="52"/>
      <c r="F47" s="53">
        <v>8000</v>
      </c>
      <c r="G47" s="52"/>
      <c r="H47" s="54">
        <v>8000</v>
      </c>
      <c r="I47" s="63"/>
      <c r="J47" s="17"/>
      <c r="N47" s="18"/>
      <c r="O47" s="18"/>
    </row>
    <row r="48" spans="1:15" x14ac:dyDescent="0.25">
      <c r="A48" s="51"/>
      <c r="B48" s="52"/>
      <c r="C48" s="52"/>
      <c r="D48" s="52"/>
      <c r="E48" s="52"/>
      <c r="F48" s="52"/>
      <c r="G48" s="52"/>
      <c r="H48" s="72"/>
      <c r="I48" s="63"/>
      <c r="J48" s="17"/>
      <c r="N48" s="18"/>
      <c r="O48" s="18"/>
    </row>
    <row r="49" spans="1:15" x14ac:dyDescent="0.25">
      <c r="A49" s="55" t="s">
        <v>121</v>
      </c>
      <c r="B49" s="56">
        <v>2016</v>
      </c>
      <c r="C49" s="56" t="s">
        <v>108</v>
      </c>
      <c r="D49" s="58" t="s">
        <v>110</v>
      </c>
      <c r="E49" s="56"/>
      <c r="F49" s="57">
        <v>10000</v>
      </c>
      <c r="G49" s="57">
        <v>18000</v>
      </c>
      <c r="H49" s="73"/>
      <c r="I49" s="63"/>
      <c r="J49" s="17"/>
      <c r="N49" s="18"/>
      <c r="O49" s="18"/>
    </row>
    <row r="50" spans="1:15" x14ac:dyDescent="0.25">
      <c r="A50" s="55"/>
      <c r="B50" s="56"/>
      <c r="C50" s="56" t="s">
        <v>112</v>
      </c>
      <c r="D50" s="56"/>
      <c r="E50" s="56"/>
      <c r="F50" s="57">
        <v>1500</v>
      </c>
      <c r="G50" s="56"/>
      <c r="H50" s="73"/>
      <c r="I50" s="63"/>
      <c r="J50" s="17"/>
      <c r="N50" s="18"/>
      <c r="O50" s="18"/>
    </row>
    <row r="51" spans="1:15" x14ac:dyDescent="0.25">
      <c r="A51" s="55"/>
      <c r="B51" s="56"/>
      <c r="C51" s="56" t="s">
        <v>64</v>
      </c>
      <c r="D51" s="56" t="s">
        <v>115</v>
      </c>
      <c r="E51" s="56"/>
      <c r="F51" s="57">
        <v>9000</v>
      </c>
      <c r="G51" s="56"/>
      <c r="H51" s="73">
        <v>9000</v>
      </c>
      <c r="I51" s="63"/>
      <c r="J51" s="17"/>
      <c r="N51" s="18"/>
      <c r="O51" s="18"/>
    </row>
    <row r="52" spans="1:15" ht="15.75" thickBot="1" x14ac:dyDescent="0.3">
      <c r="A52" s="55"/>
      <c r="B52" s="56"/>
      <c r="C52" s="56" t="s">
        <v>125</v>
      </c>
      <c r="D52" s="56"/>
      <c r="E52" s="56"/>
      <c r="F52" s="56"/>
      <c r="G52" s="56"/>
      <c r="H52" s="73"/>
      <c r="I52" s="63"/>
      <c r="J52" s="17"/>
      <c r="N52" s="18"/>
      <c r="O52" s="18"/>
    </row>
    <row r="53" spans="1:15" ht="15.75" thickBot="1" x14ac:dyDescent="0.3">
      <c r="A53" s="55"/>
      <c r="B53" s="56"/>
      <c r="C53" s="56"/>
      <c r="D53" s="56"/>
      <c r="E53" s="56"/>
      <c r="F53" s="76" t="s">
        <v>131</v>
      </c>
      <c r="G53" s="77">
        <f>SUM(G44+G46+G49)</f>
        <v>32400</v>
      </c>
      <c r="H53" s="78">
        <f>SUM(H45+H47+H50+H51)</f>
        <v>32000</v>
      </c>
      <c r="I53" s="79">
        <f>SUM(G53+H53)</f>
        <v>64400</v>
      </c>
      <c r="J53" s="17"/>
      <c r="N53" s="18"/>
      <c r="O53" s="18"/>
    </row>
    <row r="54" spans="1:15" x14ac:dyDescent="0.25">
      <c r="A54" s="55"/>
      <c r="B54" s="56"/>
      <c r="C54" s="56"/>
      <c r="D54" s="56"/>
      <c r="E54" s="56"/>
      <c r="F54" s="58"/>
      <c r="G54" s="59"/>
      <c r="H54" s="60"/>
      <c r="I54" s="63"/>
      <c r="J54" s="17"/>
      <c r="N54" s="18"/>
      <c r="O54" s="18"/>
    </row>
    <row r="55" spans="1:15" x14ac:dyDescent="0.25">
      <c r="A55" s="67" t="s">
        <v>119</v>
      </c>
      <c r="B55" s="68">
        <v>2017</v>
      </c>
      <c r="C55" s="68" t="s">
        <v>108</v>
      </c>
      <c r="D55" s="71" t="s">
        <v>150</v>
      </c>
      <c r="E55" s="68"/>
      <c r="F55" s="69"/>
      <c r="G55" s="70"/>
      <c r="H55" s="69">
        <v>10000</v>
      </c>
      <c r="I55" s="86"/>
      <c r="J55" s="17"/>
      <c r="N55" s="18"/>
      <c r="O55" s="18"/>
    </row>
    <row r="56" spans="1:15" x14ac:dyDescent="0.25">
      <c r="A56" s="67"/>
      <c r="B56" s="68"/>
      <c r="C56" s="68" t="s">
        <v>112</v>
      </c>
      <c r="D56" s="68"/>
      <c r="E56" s="68"/>
      <c r="F56" s="69">
        <v>1500</v>
      </c>
      <c r="G56" s="75">
        <v>1800</v>
      </c>
      <c r="H56" s="69"/>
      <c r="I56" s="86"/>
      <c r="J56" s="17"/>
      <c r="N56" s="18"/>
      <c r="O56" s="18"/>
    </row>
    <row r="57" spans="1:15" x14ac:dyDescent="0.25">
      <c r="A57" s="67"/>
      <c r="B57" s="68"/>
      <c r="C57" s="68" t="s">
        <v>113</v>
      </c>
      <c r="D57" s="68"/>
      <c r="E57" s="68"/>
      <c r="F57" s="69">
        <v>1200</v>
      </c>
      <c r="G57" s="70">
        <v>14000</v>
      </c>
      <c r="H57" s="70"/>
      <c r="I57" s="63"/>
      <c r="J57" s="17"/>
      <c r="K57" s="17"/>
      <c r="N57" s="18"/>
      <c r="O57" s="18"/>
    </row>
    <row r="58" spans="1:15" x14ac:dyDescent="0.25">
      <c r="A58" s="67"/>
      <c r="B58" s="68"/>
      <c r="C58" s="68" t="s">
        <v>125</v>
      </c>
      <c r="D58" s="71" t="s">
        <v>128</v>
      </c>
      <c r="E58" s="68"/>
      <c r="F58" s="69"/>
      <c r="G58" s="70"/>
      <c r="H58" s="70">
        <v>4000</v>
      </c>
      <c r="I58" s="63"/>
      <c r="J58" s="17"/>
      <c r="K58" s="17"/>
      <c r="N58" s="18"/>
      <c r="O58" s="18"/>
    </row>
    <row r="59" spans="1:15" x14ac:dyDescent="0.25">
      <c r="A59" s="67"/>
      <c r="B59" s="68"/>
      <c r="C59" s="68"/>
      <c r="D59" s="68"/>
      <c r="E59" s="68"/>
      <c r="F59" s="68"/>
      <c r="G59" s="70"/>
      <c r="H59" s="70"/>
      <c r="I59" s="63"/>
      <c r="J59" s="17"/>
      <c r="K59" s="17"/>
      <c r="N59" s="18"/>
      <c r="O59" s="18"/>
    </row>
    <row r="60" spans="1:15" x14ac:dyDescent="0.25">
      <c r="A60" s="81"/>
      <c r="B60" s="81"/>
      <c r="C60" s="82" t="s">
        <v>109</v>
      </c>
      <c r="D60" s="82" t="s">
        <v>149</v>
      </c>
      <c r="E60" s="81"/>
      <c r="F60" s="81"/>
      <c r="G60" s="83"/>
      <c r="H60" s="83">
        <v>20000</v>
      </c>
      <c r="I60" s="63"/>
      <c r="J60" s="17"/>
      <c r="K60" s="17"/>
      <c r="N60" s="18"/>
      <c r="O60" s="18"/>
    </row>
    <row r="61" spans="1:15" x14ac:dyDescent="0.25">
      <c r="A61" s="81" t="s">
        <v>120</v>
      </c>
      <c r="B61" s="82">
        <v>2017</v>
      </c>
      <c r="C61" s="82" t="s">
        <v>112</v>
      </c>
      <c r="D61" s="82"/>
      <c r="E61" s="82"/>
      <c r="F61" s="83">
        <v>1500</v>
      </c>
      <c r="G61" s="84">
        <v>18000</v>
      </c>
      <c r="H61" s="84"/>
      <c r="I61" s="63"/>
      <c r="J61" s="17"/>
      <c r="K61" s="17"/>
      <c r="N61" s="18"/>
      <c r="O61" s="18"/>
    </row>
    <row r="62" spans="1:15" ht="15.75" thickBot="1" x14ac:dyDescent="0.3">
      <c r="A62" s="81"/>
      <c r="B62" s="82"/>
      <c r="C62" s="82" t="s">
        <v>113</v>
      </c>
      <c r="D62" s="82"/>
      <c r="E62" s="82"/>
      <c r="F62" s="82"/>
      <c r="G62" s="84"/>
      <c r="H62" s="84"/>
      <c r="I62" s="63"/>
      <c r="J62" s="17"/>
      <c r="K62" s="17"/>
      <c r="N62" s="18"/>
      <c r="O62" s="18"/>
    </row>
    <row r="63" spans="1:15" ht="15.75" thickBot="1" x14ac:dyDescent="0.3">
      <c r="A63" s="81"/>
      <c r="B63" s="82"/>
      <c r="C63" s="82"/>
      <c r="D63" s="84"/>
      <c r="E63" s="82"/>
      <c r="F63" s="90" t="s">
        <v>132</v>
      </c>
      <c r="G63" s="91">
        <f>SUM(G56+G57+G61)</f>
        <v>33800</v>
      </c>
      <c r="H63" s="92">
        <f>SUM(H55+H58+H60)</f>
        <v>34000</v>
      </c>
      <c r="I63" s="89">
        <f>SUM(G63+H63)</f>
        <v>67800</v>
      </c>
      <c r="J63" s="17"/>
      <c r="K63" s="17"/>
      <c r="N63" s="18"/>
      <c r="O63" s="18"/>
    </row>
    <row r="64" spans="1:15" x14ac:dyDescent="0.25">
      <c r="A64" s="81"/>
      <c r="B64" s="82"/>
      <c r="C64" s="82"/>
      <c r="D64" s="84"/>
      <c r="E64" s="82"/>
      <c r="F64" s="82"/>
      <c r="G64" s="84"/>
      <c r="H64" s="85"/>
      <c r="I64" s="88"/>
      <c r="J64" s="17"/>
      <c r="K64" s="17"/>
      <c r="N64" s="18"/>
      <c r="O64" s="18"/>
    </row>
    <row r="65" spans="1:15" x14ac:dyDescent="0.25">
      <c r="A65" s="98" t="s">
        <v>118</v>
      </c>
      <c r="B65" s="61">
        <v>2018</v>
      </c>
      <c r="C65" s="61" t="s">
        <v>109</v>
      </c>
      <c r="D65" s="103" t="s">
        <v>151</v>
      </c>
      <c r="E65" s="61"/>
      <c r="F65" s="61"/>
      <c r="G65" s="99"/>
      <c r="H65" s="62">
        <v>20000</v>
      </c>
      <c r="I65" s="63"/>
      <c r="J65" s="17"/>
      <c r="K65" s="17"/>
      <c r="N65" s="18"/>
      <c r="O65" s="18"/>
    </row>
    <row r="66" spans="1:15" x14ac:dyDescent="0.25">
      <c r="A66" s="98"/>
      <c r="B66" s="61"/>
      <c r="C66" s="61" t="s">
        <v>112</v>
      </c>
      <c r="D66" s="61"/>
      <c r="E66" s="61"/>
      <c r="F66" s="100">
        <v>1500</v>
      </c>
      <c r="G66" s="99">
        <v>18000</v>
      </c>
      <c r="H66" s="99"/>
      <c r="I66" s="63"/>
      <c r="J66" s="17"/>
      <c r="K66" s="17"/>
      <c r="N66" s="18"/>
      <c r="O66" s="18"/>
    </row>
    <row r="67" spans="1:15" x14ac:dyDescent="0.25">
      <c r="A67" s="98"/>
      <c r="B67" s="61"/>
      <c r="C67" s="61" t="s">
        <v>64</v>
      </c>
      <c r="D67" s="61" t="s">
        <v>140</v>
      </c>
      <c r="E67" s="61"/>
      <c r="F67" s="61"/>
      <c r="G67" s="99"/>
      <c r="H67" s="99">
        <v>1500</v>
      </c>
      <c r="I67" s="63"/>
      <c r="J67" s="17"/>
      <c r="K67" s="17"/>
      <c r="N67" s="18"/>
      <c r="O67" s="18"/>
    </row>
    <row r="68" spans="1:15" x14ac:dyDescent="0.25">
      <c r="A68" s="98"/>
      <c r="B68" s="61"/>
      <c r="C68" s="61" t="s">
        <v>125</v>
      </c>
      <c r="D68" s="61" t="s">
        <v>148</v>
      </c>
      <c r="E68" s="61"/>
      <c r="F68" s="61"/>
      <c r="G68" s="99"/>
      <c r="H68" s="99"/>
      <c r="I68" s="63"/>
      <c r="J68" s="17"/>
      <c r="K68" s="17"/>
      <c r="N68" s="18"/>
      <c r="O68" s="18"/>
    </row>
    <row r="69" spans="1:15" ht="15.75" thickBot="1" x14ac:dyDescent="0.3">
      <c r="A69" s="98"/>
      <c r="B69" s="61"/>
      <c r="C69" s="61"/>
      <c r="D69" s="61"/>
      <c r="E69" s="61"/>
      <c r="F69" s="61"/>
      <c r="G69" s="99"/>
      <c r="H69" s="99"/>
      <c r="I69" s="63"/>
      <c r="J69" s="17"/>
      <c r="K69" s="17"/>
      <c r="N69" s="18"/>
      <c r="O69" s="18"/>
    </row>
    <row r="70" spans="1:15" ht="15.75" thickBot="1" x14ac:dyDescent="0.3">
      <c r="A70" s="98"/>
      <c r="B70" s="61"/>
      <c r="C70" s="61"/>
      <c r="D70" s="61"/>
      <c r="E70" s="61"/>
      <c r="F70" s="101" t="s">
        <v>141</v>
      </c>
      <c r="G70" s="102">
        <f>SUM(G66)</f>
        <v>18000</v>
      </c>
      <c r="H70" s="102">
        <f>SUM(H65+H67)</f>
        <v>21500</v>
      </c>
      <c r="I70" s="93">
        <f>SUM(G70+H70)</f>
        <v>39500</v>
      </c>
      <c r="J70" s="17"/>
      <c r="K70" s="17"/>
      <c r="N70" s="18"/>
      <c r="O70" s="18"/>
    </row>
    <row r="71" spans="1:15" x14ac:dyDescent="0.25">
      <c r="A71" s="98"/>
      <c r="B71" s="61"/>
      <c r="C71" s="61"/>
      <c r="D71" s="61"/>
      <c r="E71" s="61"/>
      <c r="F71" s="61"/>
      <c r="G71" s="99"/>
      <c r="H71" s="99"/>
      <c r="I71" s="80"/>
      <c r="J71" s="17"/>
      <c r="K71" s="17"/>
      <c r="N71" s="18"/>
      <c r="O71" s="18"/>
    </row>
    <row r="72" spans="1:15" x14ac:dyDescent="0.25">
      <c r="A72" s="97" t="s">
        <v>61</v>
      </c>
      <c r="B72" s="94">
        <v>2019</v>
      </c>
      <c r="C72" s="94" t="s">
        <v>108</v>
      </c>
      <c r="D72" s="94" t="s">
        <v>110</v>
      </c>
      <c r="E72" s="94"/>
      <c r="F72" s="94"/>
      <c r="G72" s="95"/>
      <c r="H72" s="96">
        <v>10000</v>
      </c>
      <c r="I72" s="63"/>
      <c r="J72" s="17"/>
      <c r="K72" s="17"/>
      <c r="N72" s="18"/>
      <c r="O72" s="18"/>
    </row>
    <row r="73" spans="1:15" x14ac:dyDescent="0.25">
      <c r="A73" s="97"/>
      <c r="B73" s="94"/>
      <c r="C73" s="94" t="s">
        <v>112</v>
      </c>
      <c r="D73" s="94"/>
      <c r="E73" s="94"/>
      <c r="F73" s="96">
        <v>1500</v>
      </c>
      <c r="G73" s="95">
        <v>18000</v>
      </c>
      <c r="H73" s="95"/>
      <c r="I73" s="63"/>
      <c r="J73" s="17"/>
      <c r="K73" s="17"/>
      <c r="N73" s="18"/>
      <c r="O73" s="18"/>
    </row>
    <row r="74" spans="1:15" x14ac:dyDescent="0.25">
      <c r="A74" s="97"/>
      <c r="B74" s="94"/>
      <c r="C74" s="94" t="s">
        <v>66</v>
      </c>
      <c r="D74" s="94"/>
      <c r="E74" s="94"/>
      <c r="F74" s="96">
        <v>1200</v>
      </c>
      <c r="G74" s="95">
        <v>14400</v>
      </c>
      <c r="H74" s="95"/>
      <c r="I74" s="63"/>
      <c r="J74" s="17"/>
      <c r="K74" s="17"/>
      <c r="N74" s="18"/>
      <c r="O74" s="18"/>
    </row>
    <row r="75" spans="1:15" x14ac:dyDescent="0.25">
      <c r="A75" s="97"/>
      <c r="B75" s="94"/>
      <c r="C75" s="94" t="s">
        <v>125</v>
      </c>
      <c r="D75" s="94" t="s">
        <v>147</v>
      </c>
      <c r="E75" s="94"/>
      <c r="F75" s="94"/>
      <c r="G75" s="95"/>
      <c r="H75" s="95">
        <v>8000</v>
      </c>
      <c r="I75" s="63"/>
      <c r="J75" s="17"/>
      <c r="K75" s="17"/>
      <c r="N75" s="18"/>
      <c r="O75" s="18"/>
    </row>
    <row r="76" spans="1:15" ht="15.75" thickBot="1" x14ac:dyDescent="0.3">
      <c r="A76" s="97"/>
      <c r="B76" s="94"/>
      <c r="C76" s="94" t="s">
        <v>139</v>
      </c>
      <c r="D76" s="94"/>
      <c r="E76" s="94" t="s">
        <v>143</v>
      </c>
      <c r="F76" s="104"/>
      <c r="G76" s="105">
        <v>1400</v>
      </c>
      <c r="H76" s="105"/>
      <c r="I76" s="108"/>
      <c r="J76" s="17"/>
      <c r="K76" s="17"/>
      <c r="N76" s="18"/>
      <c r="O76" s="18"/>
    </row>
    <row r="77" spans="1:15" ht="15.75" thickBot="1" x14ac:dyDescent="0.3">
      <c r="A77" s="97"/>
      <c r="B77" s="97"/>
      <c r="C77" s="94"/>
      <c r="D77" s="94"/>
      <c r="E77" s="94"/>
      <c r="F77" s="106" t="s">
        <v>142</v>
      </c>
      <c r="G77" s="107">
        <f>SUM(G73+G74+G76)</f>
        <v>33800</v>
      </c>
      <c r="H77" s="107">
        <f>SUM(H72+H75)</f>
        <v>18000</v>
      </c>
      <c r="I77" s="109">
        <f>SUM(G77:H77)</f>
        <v>51800</v>
      </c>
      <c r="J77" s="17"/>
      <c r="K77" s="17"/>
      <c r="N77" s="18"/>
      <c r="O77" s="18"/>
    </row>
    <row r="78" spans="1:15" x14ac:dyDescent="0.25">
      <c r="G78" s="10"/>
      <c r="H78" s="10"/>
      <c r="J78" s="17"/>
      <c r="K78" s="17"/>
      <c r="N78" s="18"/>
      <c r="O78" s="18"/>
    </row>
    <row r="79" spans="1:15" x14ac:dyDescent="0.25">
      <c r="G79" s="10"/>
      <c r="H79" s="10"/>
      <c r="J79" s="17"/>
      <c r="K79" s="17"/>
      <c r="N79" s="18"/>
      <c r="O79" s="18"/>
    </row>
    <row r="80" spans="1:15" x14ac:dyDescent="0.25">
      <c r="G80" s="10"/>
      <c r="H80" s="10"/>
      <c r="J80" s="17"/>
      <c r="K80" s="17"/>
      <c r="N80" s="18"/>
      <c r="O80" s="18"/>
    </row>
    <row r="81" spans="7:15" x14ac:dyDescent="0.25">
      <c r="G81" s="10"/>
      <c r="H81" s="10"/>
      <c r="J81" s="17"/>
      <c r="K81" s="17"/>
      <c r="N81" s="18"/>
      <c r="O81" s="18"/>
    </row>
    <row r="82" spans="7:15" x14ac:dyDescent="0.25">
      <c r="G82" s="10"/>
      <c r="H82" s="10"/>
      <c r="J82" s="17"/>
      <c r="K82" s="17"/>
      <c r="N82" s="18"/>
      <c r="O82" s="18"/>
    </row>
    <row r="83" spans="7:15" x14ac:dyDescent="0.25">
      <c r="G83" s="10"/>
      <c r="H83" s="10"/>
      <c r="J83" s="17"/>
      <c r="K83" s="17"/>
      <c r="N83" s="18"/>
      <c r="O83" s="18"/>
    </row>
    <row r="84" spans="7:15" x14ac:dyDescent="0.25">
      <c r="G84" s="10"/>
      <c r="H84" s="10"/>
      <c r="J84" s="17"/>
      <c r="K84" s="17"/>
      <c r="N84" s="18"/>
      <c r="O84" s="18"/>
    </row>
    <row r="85" spans="7:15" x14ac:dyDescent="0.25">
      <c r="G85" s="10"/>
      <c r="H85" s="10"/>
      <c r="J85" s="17"/>
    </row>
    <row r="86" spans="7:15" x14ac:dyDescent="0.25">
      <c r="G86" s="10"/>
      <c r="H86" s="10"/>
      <c r="J86" s="17"/>
      <c r="K86" s="17"/>
      <c r="N86" s="18"/>
      <c r="O86" s="18"/>
    </row>
    <row r="87" spans="7:15" x14ac:dyDescent="0.25">
      <c r="G87" s="10"/>
      <c r="H87" s="10"/>
      <c r="J87" s="17"/>
      <c r="K87" s="17"/>
      <c r="N87" s="18"/>
      <c r="O87" s="18"/>
    </row>
    <row r="88" spans="7:15" x14ac:dyDescent="0.25">
      <c r="G88" s="10"/>
      <c r="H88" s="10"/>
      <c r="J88" s="17"/>
      <c r="K88" s="17"/>
      <c r="N88" s="18"/>
      <c r="O88" s="18"/>
    </row>
    <row r="89" spans="7:15" x14ac:dyDescent="0.25">
      <c r="G89" s="10"/>
      <c r="H89" s="10"/>
    </row>
    <row r="91" spans="7:15" x14ac:dyDescent="0.25">
      <c r="N91" s="18"/>
      <c r="O91" s="18"/>
    </row>
  </sheetData>
  <mergeCells count="8">
    <mergeCell ref="D1:F2"/>
    <mergeCell ref="G54:H54"/>
    <mergeCell ref="A6:B12"/>
    <mergeCell ref="C14:F19"/>
    <mergeCell ref="A13:B37"/>
    <mergeCell ref="C6:F12"/>
    <mergeCell ref="C21:F24"/>
    <mergeCell ref="H21:H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Actuel</vt:lpstr>
      <vt:lpstr>offre commercial revenu </vt:lpstr>
    </vt:vector>
  </TitlesOfParts>
  <Company>Mapi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Ghilas Bekdache</cp:lastModifiedBy>
  <dcterms:created xsi:type="dcterms:W3CDTF">2019-01-31T15:19:16Z</dcterms:created>
  <dcterms:modified xsi:type="dcterms:W3CDTF">2019-03-20T21:00:38Z</dcterms:modified>
</cp:coreProperties>
</file>