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B8E308B5-5D42-4716-9176-F6C2FE3E9AD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Offres messagries" sheetId="15" r:id="rId1"/>
    <sheet name="Types de contrats" sheetId="12" r:id="rId2"/>
    <sheet name="Comparatif de produits" sheetId="2" r:id="rId3"/>
    <sheet name="Charges Trinesi" sheetId="4" r:id="rId4"/>
    <sheet name="CA 2016-2024" sheetId="13" r:id="rId5"/>
    <sheet name="SR 2019" sheetId="16" r:id="rId6"/>
    <sheet name="Résumé CA 2016-2024" sheetId="18" r:id="rId7"/>
  </sheets>
  <externalReferences>
    <externalReference r:id="rId8"/>
  </externalReferences>
  <definedNames>
    <definedName name="OLE_LINK2" localSheetId="1">'Types de contrats'!$G$11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6" l="1"/>
  <c r="B20" i="18" l="1"/>
  <c r="D20" i="18"/>
  <c r="F20" i="18"/>
  <c r="H20" i="18"/>
  <c r="H14" i="16" l="1"/>
  <c r="H13" i="4" l="1"/>
  <c r="R23" i="4" l="1"/>
  <c r="P23" i="4"/>
  <c r="N23" i="4"/>
  <c r="K23" i="4"/>
  <c r="E23" i="4"/>
  <c r="G23" i="4"/>
  <c r="I23" i="4"/>
  <c r="T23" i="4"/>
  <c r="V23" i="4"/>
  <c r="G123" i="13" l="1"/>
  <c r="G122" i="13"/>
  <c r="G121" i="13"/>
  <c r="F121" i="13"/>
  <c r="F120" i="13"/>
  <c r="F119" i="13"/>
  <c r="G109" i="13"/>
  <c r="G108" i="13"/>
  <c r="G107" i="13"/>
  <c r="F107" i="13"/>
  <c r="F106" i="13"/>
  <c r="F105" i="13"/>
  <c r="G95" i="13"/>
  <c r="G94" i="13"/>
  <c r="G93" i="13"/>
  <c r="F93" i="13"/>
  <c r="F92" i="13"/>
  <c r="F91" i="13"/>
  <c r="G81" i="13"/>
  <c r="G80" i="13"/>
  <c r="G79" i="13"/>
  <c r="F79" i="13"/>
  <c r="F78" i="13"/>
  <c r="F77" i="13"/>
  <c r="G67" i="13"/>
  <c r="G66" i="13"/>
  <c r="G65" i="13"/>
  <c r="F65" i="13"/>
  <c r="F64" i="13"/>
  <c r="F63" i="13"/>
  <c r="G53" i="13"/>
  <c r="G52" i="13"/>
  <c r="G51" i="13"/>
  <c r="F51" i="13"/>
  <c r="F50" i="13"/>
  <c r="F49" i="13"/>
  <c r="G39" i="13"/>
  <c r="G38" i="13"/>
  <c r="G37" i="13"/>
  <c r="F37" i="13"/>
  <c r="F36" i="13"/>
  <c r="F35" i="13"/>
  <c r="F110" i="13" l="1"/>
  <c r="F96" i="13"/>
  <c r="F40" i="13"/>
  <c r="F124" i="13"/>
  <c r="F68" i="13"/>
  <c r="F82" i="13"/>
  <c r="F54" i="13"/>
  <c r="G25" i="13"/>
  <c r="G24" i="13"/>
  <c r="F23" i="13"/>
  <c r="G23" i="13"/>
  <c r="F22" i="13"/>
  <c r="F21" i="13"/>
  <c r="G12" i="13"/>
  <c r="G11" i="13"/>
  <c r="G10" i="13"/>
  <c r="F10" i="13"/>
  <c r="F9" i="13"/>
  <c r="F8" i="13"/>
  <c r="C8" i="15"/>
  <c r="C9" i="15"/>
  <c r="C6" i="15"/>
  <c r="A7" i="15"/>
  <c r="E9" i="15"/>
  <c r="B7" i="15"/>
  <c r="C7" i="15" s="1"/>
  <c r="D7" i="15"/>
  <c r="E7" i="15"/>
  <c r="F26" i="13" l="1"/>
  <c r="D9" i="15"/>
  <c r="D8" i="15"/>
  <c r="F13" i="13" s="1"/>
  <c r="E6" i="15"/>
  <c r="D6" i="15"/>
  <c r="C15" i="2" l="1"/>
  <c r="B15" i="2"/>
  <c r="G104" i="13" l="1"/>
  <c r="G62" i="13"/>
  <c r="G34" i="13"/>
  <c r="G90" i="13"/>
  <c r="G76" i="13"/>
  <c r="G48" i="13"/>
  <c r="G118" i="13"/>
  <c r="G7" i="13"/>
  <c r="G20" i="13"/>
  <c r="G103" i="13"/>
  <c r="G47" i="13"/>
  <c r="G54" i="13" s="1"/>
  <c r="G55" i="13" s="1"/>
  <c r="G33" i="13"/>
  <c r="G40" i="13" s="1"/>
  <c r="G41" i="13" s="1"/>
  <c r="D131" i="13" s="1"/>
  <c r="G89" i="13"/>
  <c r="G96" i="13" s="1"/>
  <c r="G97" i="13" s="1"/>
  <c r="D135" i="13" s="1"/>
  <c r="G75" i="13"/>
  <c r="G82" i="13" s="1"/>
  <c r="G83" i="13" s="1"/>
  <c r="D134" i="13" s="1"/>
  <c r="G117" i="13"/>
  <c r="G124" i="13" s="1"/>
  <c r="G125" i="13" s="1"/>
  <c r="D137" i="13" s="1"/>
  <c r="G61" i="13"/>
  <c r="G68" i="13" s="1"/>
  <c r="G69" i="13" s="1"/>
  <c r="D133" i="13" s="1"/>
  <c r="G19" i="13"/>
  <c r="G26" i="13" s="1"/>
  <c r="G27" i="13" s="1"/>
  <c r="D130" i="13" s="1"/>
  <c r="G6" i="13"/>
  <c r="G13" i="13" s="1"/>
  <c r="G14" i="13" s="1"/>
  <c r="D129" i="13" s="1"/>
  <c r="D132" i="13" l="1"/>
  <c r="H15" i="16"/>
  <c r="G110" i="13"/>
  <c r="G111" i="13" s="1"/>
  <c r="D136" i="13" s="1"/>
  <c r="H16" i="16" l="1"/>
  <c r="H17" i="16" s="1"/>
  <c r="H19" i="16" s="1"/>
  <c r="H21" i="16" s="1"/>
</calcChain>
</file>

<file path=xl/sharedStrings.xml><?xml version="1.0" encoding="utf-8"?>
<sst xmlns="http://schemas.openxmlformats.org/spreadsheetml/2006/main" count="301" uniqueCount="134">
  <si>
    <t xml:space="preserve">Fonctionnalités Générale </t>
  </si>
  <si>
    <t>Sécurites</t>
  </si>
  <si>
    <t>Plan de reprise d'activités é tolérance de panne</t>
  </si>
  <si>
    <t>Tests de fonctionnement (assitance démarrrage 2 mois comprise)</t>
  </si>
  <si>
    <t>Installation et paramétrage des rôles openstak choisi par le client</t>
  </si>
  <si>
    <t>Prix en € HT</t>
  </si>
  <si>
    <t xml:space="preserve">Service </t>
  </si>
  <si>
    <t>total du l'offre</t>
  </si>
  <si>
    <t xml:space="preserve">Utilisateurs </t>
  </si>
  <si>
    <t xml:space="preserve">Contrat de mainteance technique </t>
  </si>
  <si>
    <t>Prix € Revenu Variable/ an HT</t>
  </si>
  <si>
    <t>Prix en € Revenu Fixe/an HT</t>
  </si>
  <si>
    <t>Année 2016</t>
  </si>
  <si>
    <t>Année 2017</t>
  </si>
  <si>
    <t>Année 2018</t>
  </si>
  <si>
    <t>Année 2019</t>
  </si>
  <si>
    <t xml:space="preserve">Composante </t>
  </si>
  <si>
    <t xml:space="preserve">Fixe </t>
  </si>
  <si>
    <t>Variable</t>
  </si>
  <si>
    <t>Fixe</t>
  </si>
  <si>
    <t xml:space="preserve">Variable </t>
  </si>
  <si>
    <t>Locaux</t>
  </si>
  <si>
    <t>Assurance</t>
  </si>
  <si>
    <t>Frais bancaires</t>
  </si>
  <si>
    <t>Expert-comptable</t>
  </si>
  <si>
    <t>Marketing</t>
  </si>
  <si>
    <t>Salaires</t>
  </si>
  <si>
    <t>Taxe foncière</t>
  </si>
  <si>
    <t>Eau, Electricité</t>
  </si>
  <si>
    <t>Fournitures (PC, imprimantes )</t>
  </si>
  <si>
    <t xml:space="preserve">Mutuelle </t>
  </si>
  <si>
    <t>Frais de déplacement</t>
  </si>
  <si>
    <t xml:space="preserve">Taxe sur les salaires </t>
  </si>
  <si>
    <t>Total</t>
  </si>
  <si>
    <t>En € HT /mois</t>
  </si>
  <si>
    <t>Année 2020</t>
  </si>
  <si>
    <t xml:space="preserve">Abonnements communication </t>
  </si>
  <si>
    <t>Full option</t>
  </si>
  <si>
    <t>Nom du produit</t>
  </si>
  <si>
    <t>Type d'offre</t>
  </si>
  <si>
    <t>Devis nécessaire</t>
  </si>
  <si>
    <t>oui</t>
  </si>
  <si>
    <t>non</t>
  </si>
  <si>
    <t>Carnet d'heure</t>
  </si>
  <si>
    <t>Le contrat logiciel est valable pour les 2 offres.</t>
  </si>
  <si>
    <t>Contrat Technique</t>
  </si>
  <si>
    <t>Type contrat</t>
  </si>
  <si>
    <t xml:space="preserve"> non</t>
  </si>
  <si>
    <t>10 h</t>
  </si>
  <si>
    <t>20 h</t>
  </si>
  <si>
    <t>Gestion de Parc informatique</t>
  </si>
  <si>
    <t>Obligatoire</t>
  </si>
  <si>
    <t>Facultatif</t>
  </si>
  <si>
    <t>N/A</t>
  </si>
  <si>
    <t>Prix en € HT/ par tranche de 1000 instances</t>
  </si>
  <si>
    <t>Abonnements mensuel</t>
  </si>
  <si>
    <t>exchange</t>
  </si>
  <si>
    <t>exchange + office (word, excel, pwpt)</t>
  </si>
  <si>
    <t>Option</t>
  </si>
  <si>
    <t>Fonctionnalités</t>
  </si>
  <si>
    <t>Caractéristiques</t>
  </si>
  <si>
    <t>Installation et migration (HT)</t>
  </si>
  <si>
    <t>Coût annuel (HT)</t>
  </si>
  <si>
    <t>Pour 1000 users</t>
  </si>
  <si>
    <t>Abonnement mensuel (HT)</t>
  </si>
  <si>
    <t>Offres</t>
  </si>
  <si>
    <t>E-mail pro</t>
  </si>
  <si>
    <t>Année</t>
  </si>
  <si>
    <t>Nbrs de clients</t>
  </si>
  <si>
    <t xml:space="preserve"> Etude de l'existant</t>
  </si>
  <si>
    <t xml:space="preserve">Formation pour 10 personnes maxi </t>
  </si>
  <si>
    <t>Services vendus</t>
  </si>
  <si>
    <t>Contrats</t>
  </si>
  <si>
    <t>Contrat logiciel</t>
  </si>
  <si>
    <t>15 h</t>
  </si>
  <si>
    <t>5 h</t>
  </si>
  <si>
    <t>Accompagnement téléphonique
Conseils de l'assistance
Paramétrage imprimante
 Installer un nouveau PC</t>
  </si>
  <si>
    <t>Continuité dans l'utilisation d'Openstack
Correction de tous les dysfonctionnements d'Openstack
Conseils de l'assistance</t>
  </si>
  <si>
    <t>Nb d'heures</t>
  </si>
  <si>
    <t xml:space="preserve">Contrat de messagerie OVH </t>
  </si>
  <si>
    <t>10 Go de données 
Anti-spam
 Anti-virus 
Webmail</t>
  </si>
  <si>
    <t>50 Go de données
 Echange disponible sur tout support dont smartphone</t>
  </si>
  <si>
    <t>Hébergement chez Microsoft
 Skype 
Webmail</t>
  </si>
  <si>
    <t>Hébergement chez Miscorsoft 
Skype 
 Webmail</t>
  </si>
  <si>
    <t>Offre Full option</t>
  </si>
  <si>
    <t>Standard</t>
  </si>
  <si>
    <t>Offre Standard</t>
  </si>
  <si>
    <t xml:space="preserve">Offre de messagerie </t>
  </si>
  <si>
    <t>Carnet d'heure 5h</t>
  </si>
  <si>
    <t>Carnet d'heure 20h</t>
  </si>
  <si>
    <t xml:space="preserve">Contrat de maintenance de logiciel </t>
  </si>
  <si>
    <t>Nb de contrats 2016</t>
  </si>
  <si>
    <t>Nb de contrats 2017</t>
  </si>
  <si>
    <t>Montant</t>
  </si>
  <si>
    <t>Effectif</t>
  </si>
  <si>
    <t>CA prévu 2019</t>
  </si>
  <si>
    <t>Nb de contrats 2024</t>
  </si>
  <si>
    <t>Nb de contrats 2023</t>
  </si>
  <si>
    <t>Nb de contrats 2022</t>
  </si>
  <si>
    <t>Nb de contrats 2021</t>
  </si>
  <si>
    <t>Carnet d'heure 10h</t>
  </si>
  <si>
    <t>Nb de contrats 2019</t>
  </si>
  <si>
    <t>Nb de contrats 2018</t>
  </si>
  <si>
    <t>Année 2012</t>
  </si>
  <si>
    <t>Année 2023</t>
  </si>
  <si>
    <t>Année 2021</t>
  </si>
  <si>
    <t>Année 2024</t>
  </si>
  <si>
    <t>Carnet d'heure 15h</t>
  </si>
  <si>
    <t>Charges externes (en € HT/mois)</t>
  </si>
  <si>
    <t>Chiffre d'affaire 2016-2024</t>
  </si>
  <si>
    <t>Seuil de rentabilité 2019</t>
  </si>
  <si>
    <t>CV</t>
  </si>
  <si>
    <t>CA</t>
  </si>
  <si>
    <t>MCV</t>
  </si>
  <si>
    <t>TMCV</t>
  </si>
  <si>
    <t>SR</t>
  </si>
  <si>
    <t xml:space="preserve">Marge sur Coûts Variables </t>
  </si>
  <si>
    <t xml:space="preserve">Taux de Marge sur Coûts Variables  </t>
  </si>
  <si>
    <t>Seuil de rentabilité</t>
  </si>
  <si>
    <t>Bénéfices</t>
  </si>
  <si>
    <t>Chiffre d'affaire</t>
  </si>
  <si>
    <t>Cout variable</t>
  </si>
  <si>
    <t>Charges de production messagerie</t>
  </si>
  <si>
    <t xml:space="preserve">Détails de formules </t>
  </si>
  <si>
    <t>Formules</t>
  </si>
  <si>
    <t xml:space="preserve">Contrat logiciel </t>
  </si>
  <si>
    <t xml:space="preserve">Contrat  technique </t>
  </si>
  <si>
    <t>En € HT /an</t>
  </si>
  <si>
    <t>Nb clients</t>
  </si>
  <si>
    <t>Varaible</t>
  </si>
  <si>
    <t>Charges externes prévisionnelles (en € HT/mois)</t>
  </si>
  <si>
    <t>Chiffre d'affaire 2016 - 2019 (en € HT/an)</t>
  </si>
  <si>
    <t xml:space="preserve">    Charges fixes (CF) </t>
  </si>
  <si>
    <t>TrineStack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</si>
</sst>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]_-;\-* #,##0.00\ [$€]_-;_-* &quot;-&quot;??\ [$€]_-;_-@_-"/>
    <numFmt numFmtId="166" formatCode="_-* #,##0.00\ [$€-40C]_-;\-* #,##0.00\ [$€-40C]_-;_-* &quot;-&quot;??\ [$€-40C]_-;_-@_-"/>
    <numFmt numFmtId="167" formatCode="#,##0\ &quot;€&quot;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  <font>
      <sz val="11"/>
      <name val="Gill Sans MT"/>
      <family val="2"/>
    </font>
    <font>
      <sz val="12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165" fontId="7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1" applyFon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6" fillId="9" borderId="1" xfId="2" applyFill="1" applyBorder="1" applyAlignment="1">
      <alignment horizontal="center"/>
    </xf>
    <xf numFmtId="0" fontId="6" fillId="9" borderId="1" xfId="3" applyFill="1" applyBorder="1"/>
    <xf numFmtId="0" fontId="6" fillId="9" borderId="1" xfId="3" applyFill="1" applyBorder="1" applyAlignment="1">
      <alignment horizontal="center"/>
    </xf>
    <xf numFmtId="0" fontId="0" fillId="9" borderId="1" xfId="3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9" borderId="1" xfId="2" applyFill="1" applyBorder="1"/>
    <xf numFmtId="0" fontId="0" fillId="9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6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6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7" fontId="6" fillId="9" borderId="1" xfId="3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6" fillId="9" borderId="1" xfId="2" applyNumberFormat="1" applyFill="1" applyBorder="1" applyAlignment="1">
      <alignment horizontal="center"/>
    </xf>
    <xf numFmtId="167" fontId="6" fillId="9" borderId="1" xfId="2" applyNumberFormat="1" applyFill="1" applyBorder="1" applyAlignment="1">
      <alignment horizontal="left" vertical="top"/>
    </xf>
    <xf numFmtId="167" fontId="6" fillId="9" borderId="1" xfId="2" applyNumberFormat="1" applyFill="1" applyBorder="1" applyAlignment="1">
      <alignment horizontal="center" vertical="top"/>
    </xf>
    <xf numFmtId="0" fontId="2" fillId="9" borderId="1" xfId="3" applyFont="1" applyFill="1" applyBorder="1" applyAlignment="1">
      <alignment horizontal="center"/>
    </xf>
    <xf numFmtId="167" fontId="2" fillId="9" borderId="1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6" fontId="5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6" fontId="5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9" borderId="1" xfId="2" applyFill="1" applyBorder="1" applyAlignment="1">
      <alignment horizontal="center" vertical="center"/>
    </xf>
    <xf numFmtId="0" fontId="6" fillId="9" borderId="1" xfId="3" applyFill="1" applyBorder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top"/>
    </xf>
    <xf numFmtId="44" fontId="0" fillId="0" borderId="1" xfId="5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4" fontId="0" fillId="0" borderId="1" xfId="5" applyFont="1" applyBorder="1" applyAlignment="1">
      <alignment horizontal="center"/>
    </xf>
    <xf numFmtId="164" fontId="0" fillId="0" borderId="1" xfId="5" applyNumberFormat="1" applyFont="1" applyBorder="1"/>
    <xf numFmtId="42" fontId="2" fillId="0" borderId="1" xfId="5" applyNumberFormat="1" applyFont="1" applyBorder="1" applyAlignment="1">
      <alignment horizontal="center"/>
    </xf>
    <xf numFmtId="42" fontId="2" fillId="0" borderId="1" xfId="5" applyNumberFormat="1" applyFont="1" applyBorder="1" applyAlignment="1">
      <alignment horizontal="center" vertical="center"/>
    </xf>
    <xf numFmtId="42" fontId="0" fillId="0" borderId="0" xfId="0" applyNumberFormat="1" applyBorder="1" applyAlignment="1">
      <alignment horizontal="center" vertical="center"/>
    </xf>
    <xf numFmtId="0" fontId="0" fillId="0" borderId="0" xfId="0" applyBorder="1"/>
    <xf numFmtId="42" fontId="2" fillId="0" borderId="1" xfId="0" applyNumberFormat="1" applyFont="1" applyBorder="1"/>
    <xf numFmtId="6" fontId="0" fillId="0" borderId="1" xfId="5" applyNumberFormat="1" applyFont="1" applyBorder="1"/>
    <xf numFmtId="0" fontId="8" fillId="0" borderId="0" xfId="0" applyFont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6" fontId="5" fillId="0" borderId="7" xfId="0" applyNumberFormat="1" applyFont="1" applyBorder="1" applyAlignment="1">
      <alignment horizontal="center" vertical="center" wrapText="1"/>
    </xf>
    <xf numFmtId="6" fontId="5" fillId="0" borderId="2" xfId="0" applyNumberFormat="1" applyFont="1" applyBorder="1" applyAlignment="1">
      <alignment horizontal="center" vertical="center" wrapText="1"/>
    </xf>
    <xf numFmtId="6" fontId="5" fillId="6" borderId="7" xfId="0" applyNumberFormat="1" applyFont="1" applyFill="1" applyBorder="1" applyAlignment="1">
      <alignment horizontal="center" vertical="center" wrapText="1"/>
    </xf>
    <xf numFmtId="6" fontId="5" fillId="6" borderId="2" xfId="0" applyNumberFormat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2" fontId="2" fillId="0" borderId="7" xfId="0" applyNumberFormat="1" applyFont="1" applyBorder="1" applyAlignment="1">
      <alignment horizontal="left" vertical="top"/>
    </xf>
    <xf numFmtId="42" fontId="2" fillId="0" borderId="2" xfId="0" applyNumberFormat="1" applyFont="1" applyBorder="1" applyAlignment="1">
      <alignment horizontal="left" vertical="top"/>
    </xf>
    <xf numFmtId="42" fontId="2" fillId="0" borderId="7" xfId="5" applyNumberFormat="1" applyFont="1" applyBorder="1" applyAlignment="1">
      <alignment horizontal="center" vertical="center"/>
    </xf>
    <xf numFmtId="42" fontId="2" fillId="0" borderId="2" xfId="5" applyNumberFormat="1" applyFont="1" applyBorder="1" applyAlignment="1">
      <alignment horizontal="center" vertical="center"/>
    </xf>
    <xf numFmtId="42" fontId="2" fillId="0" borderId="7" xfId="5" applyNumberFormat="1" applyFont="1" applyBorder="1" applyAlignment="1">
      <alignment horizontal="center"/>
    </xf>
    <xf numFmtId="42" fontId="2" fillId="0" borderId="2" xfId="5" applyNumberFormat="1" applyFont="1" applyBorder="1" applyAlignment="1">
      <alignment horizontal="center"/>
    </xf>
    <xf numFmtId="42" fontId="2" fillId="0" borderId="7" xfId="0" applyNumberFormat="1" applyFont="1" applyBorder="1" applyAlignment="1">
      <alignment horizontal="center"/>
    </xf>
    <xf numFmtId="42" fontId="2" fillId="0" borderId="2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</cellXfs>
  <cellStyles count="6">
    <cellStyle name="20 % - Accent1" xfId="2" builtinId="30"/>
    <cellStyle name="20 % - Accent3" xfId="3" builtinId="38"/>
    <cellStyle name="Euro" xfId="4" xr:uid="{323E0510-8409-4BF4-B9A7-044C71352C9A}"/>
    <cellStyle name="Milliers" xfId="1" builtinId="3"/>
    <cellStyle name="Monétaire" xfId="5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 2016-2024'!$D$128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 2016-2024'!$C$129:$C$137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'CA 2016-2024'!$D$129:$D$137</c:f>
              <c:numCache>
                <c:formatCode>#\ ##0\ "€"</c:formatCode>
                <c:ptCount val="9"/>
                <c:pt idx="0">
                  <c:v>173700</c:v>
                </c:pt>
                <c:pt idx="1">
                  <c:v>234400</c:v>
                </c:pt>
                <c:pt idx="2">
                  <c:v>431400</c:v>
                </c:pt>
                <c:pt idx="3">
                  <c:v>648800</c:v>
                </c:pt>
                <c:pt idx="4">
                  <c:v>915000</c:v>
                </c:pt>
                <c:pt idx="5">
                  <c:v>994800</c:v>
                </c:pt>
                <c:pt idx="6">
                  <c:v>1286800</c:v>
                </c:pt>
                <c:pt idx="7">
                  <c:v>1398600</c:v>
                </c:pt>
                <c:pt idx="8">
                  <c:v>1746400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D05-8E90-8FB09F180D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7987680"/>
        <c:axId val="412313936"/>
      </c:lineChart>
      <c:catAx>
        <c:axId val="4179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313936"/>
        <c:crosses val="autoZero"/>
        <c:auto val="1"/>
        <c:lblAlgn val="ctr"/>
        <c:lblOffset val="100"/>
        <c:noMultiLvlLbl val="0"/>
      </c:catAx>
      <c:valAx>
        <c:axId val="412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125</xdr:row>
      <xdr:rowOff>166687</xdr:rowOff>
    </xdr:from>
    <xdr:to>
      <xdr:col>8</xdr:col>
      <xdr:colOff>828674</xdr:colOff>
      <xdr:row>145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F0BDB7-866B-4F48-99E0-2001725F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as\AppData\Local\Microsoft\Windows\INetCache\Content.Outlook\OBFFFS65\offre_messager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8">
          <cell r="A8" t="str">
            <v xml:space="preserve">exchange ovh </v>
          </cell>
          <cell r="B8">
            <v>4</v>
          </cell>
          <cell r="D8">
            <v>864</v>
          </cell>
          <cell r="E8">
            <v>3700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F479-B1AD-4299-87E2-AAE759963EE9}">
  <dimension ref="A3:G11"/>
  <sheetViews>
    <sheetView workbookViewId="0">
      <selection activeCell="D8" sqref="D8"/>
    </sheetView>
  </sheetViews>
  <sheetFormatPr baseColWidth="10" defaultRowHeight="15" x14ac:dyDescent="0.25"/>
  <cols>
    <col min="1" max="1" width="35.28515625" customWidth="1"/>
    <col min="2" max="2" width="27.42578125" customWidth="1"/>
    <col min="3" max="3" width="20.140625" customWidth="1"/>
    <col min="4" max="4" width="22" customWidth="1"/>
    <col min="5" max="5" width="31.7109375" customWidth="1"/>
    <col min="6" max="6" width="49.28515625" customWidth="1"/>
  </cols>
  <sheetData>
    <row r="3" spans="1:7" ht="22.5" customHeight="1" x14ac:dyDescent="0.45">
      <c r="A3" s="80" t="s">
        <v>79</v>
      </c>
      <c r="B3" s="80"/>
      <c r="C3" s="80"/>
      <c r="D3" s="80"/>
      <c r="E3" s="80"/>
      <c r="F3" s="80"/>
    </row>
    <row r="4" spans="1:7" x14ac:dyDescent="0.25">
      <c r="F4" s="1"/>
    </row>
    <row r="5" spans="1:7" x14ac:dyDescent="0.25">
      <c r="A5" s="41" t="s">
        <v>65</v>
      </c>
      <c r="B5" s="41" t="s">
        <v>64</v>
      </c>
      <c r="C5" s="41" t="s">
        <v>63</v>
      </c>
      <c r="D5" s="34" t="s">
        <v>62</v>
      </c>
      <c r="E5" s="34" t="s">
        <v>61</v>
      </c>
      <c r="F5" s="42" t="s">
        <v>60</v>
      </c>
      <c r="G5" s="43"/>
    </row>
    <row r="6" spans="1:7" ht="60" x14ac:dyDescent="0.25">
      <c r="A6" s="11" t="s">
        <v>66</v>
      </c>
      <c r="B6" s="11">
        <v>1.5</v>
      </c>
      <c r="C6" s="44">
        <f>B6*VALUE(MID($C$5,6,4))</f>
        <v>1500</v>
      </c>
      <c r="D6" s="45">
        <f>C6*12</f>
        <v>18000</v>
      </c>
      <c r="E6" s="45">
        <f>5*740</f>
        <v>3700</v>
      </c>
      <c r="F6" s="12" t="s">
        <v>80</v>
      </c>
      <c r="G6" s="43"/>
    </row>
    <row r="7" spans="1:7" ht="45" x14ac:dyDescent="0.25">
      <c r="A7" s="11" t="str">
        <f>[1]Feuil1!A8</f>
        <v xml:space="preserve">exchange ovh </v>
      </c>
      <c r="B7" s="11">
        <f>[1]Feuil1!B8</f>
        <v>4</v>
      </c>
      <c r="C7" s="44">
        <f>B7*VALUE(MID($C$5,6,4))</f>
        <v>4000</v>
      </c>
      <c r="D7" s="45">
        <f>[1]Feuil1!D8</f>
        <v>864</v>
      </c>
      <c r="E7" s="45">
        <f>[1]Feuil1!E8</f>
        <v>3700</v>
      </c>
      <c r="F7" s="12" t="s">
        <v>81</v>
      </c>
      <c r="G7" s="43"/>
    </row>
    <row r="8" spans="1:7" ht="45" x14ac:dyDescent="0.25">
      <c r="A8" s="11" t="s">
        <v>56</v>
      </c>
      <c r="B8" s="11">
        <v>3</v>
      </c>
      <c r="C8" s="44">
        <f t="shared" ref="C8:C9" si="0">B8*VALUE(MID($C$5,6,4))</f>
        <v>3000</v>
      </c>
      <c r="D8" s="45">
        <f>C8*12</f>
        <v>36000</v>
      </c>
      <c r="E8" s="45">
        <v>3700</v>
      </c>
      <c r="F8" s="12" t="s">
        <v>83</v>
      </c>
      <c r="G8" s="43"/>
    </row>
    <row r="9" spans="1:7" ht="45" x14ac:dyDescent="0.25">
      <c r="A9" s="11" t="s">
        <v>57</v>
      </c>
      <c r="B9" s="11">
        <v>12.5</v>
      </c>
      <c r="C9" s="44">
        <f t="shared" si="0"/>
        <v>12500</v>
      </c>
      <c r="D9" s="45">
        <f>C9*12</f>
        <v>150000</v>
      </c>
      <c r="E9" s="45">
        <f>7*740</f>
        <v>5180</v>
      </c>
      <c r="F9" s="12" t="s">
        <v>82</v>
      </c>
      <c r="G9" s="43"/>
    </row>
    <row r="10" spans="1:7" x14ac:dyDescent="0.25">
      <c r="A10" s="43"/>
      <c r="B10" s="43"/>
      <c r="C10" s="43"/>
      <c r="D10" s="43"/>
      <c r="E10" s="43"/>
      <c r="F10" s="43"/>
      <c r="G10" s="43"/>
    </row>
    <row r="11" spans="1:7" x14ac:dyDescent="0.25">
      <c r="A11" s="22"/>
      <c r="B11" s="22"/>
      <c r="C11" s="22"/>
      <c r="D11" s="22"/>
      <c r="E11" s="22"/>
      <c r="F11" s="22"/>
      <c r="G11" s="22"/>
    </row>
  </sheetData>
  <mergeCells count="1">
    <mergeCell ref="A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7B24-AFBF-4B5A-B460-8328F970B28C}">
  <dimension ref="A1:Q15"/>
  <sheetViews>
    <sheetView workbookViewId="0">
      <selection activeCell="G8" sqref="G8"/>
    </sheetView>
  </sheetViews>
  <sheetFormatPr baseColWidth="10" defaultRowHeight="15" x14ac:dyDescent="0.25"/>
  <cols>
    <col min="1" max="1" width="21.140625" style="13" customWidth="1"/>
    <col min="2" max="2" width="17.7109375" style="13" customWidth="1"/>
    <col min="3" max="3" width="17.7109375" style="16" customWidth="1"/>
    <col min="4" max="4" width="23.42578125" style="13" customWidth="1"/>
    <col min="5" max="5" width="23.42578125" style="16" customWidth="1"/>
    <col min="6" max="6" width="38.42578125" style="13" customWidth="1"/>
    <col min="7" max="7" width="52.28515625" style="13" bestFit="1" customWidth="1"/>
    <col min="8" max="8" width="26.42578125" style="13" customWidth="1"/>
    <col min="9" max="9" width="6.42578125" style="13" bestFit="1" customWidth="1"/>
    <col min="10" max="10" width="28.42578125" style="13" customWidth="1"/>
    <col min="11" max="11" width="29.7109375" style="13" customWidth="1"/>
    <col min="12" max="12" width="30.42578125" customWidth="1"/>
    <col min="13" max="13" width="54.42578125" bestFit="1" customWidth="1"/>
    <col min="14" max="14" width="15.28515625" customWidth="1"/>
    <col min="15" max="15" width="15.85546875" customWidth="1"/>
    <col min="16" max="16" width="13.85546875" customWidth="1"/>
    <col min="17" max="17" width="14.7109375" customWidth="1"/>
  </cols>
  <sheetData>
    <row r="1" spans="2:17" x14ac:dyDescent="0.25">
      <c r="K1" s="4"/>
      <c r="L1" s="13"/>
    </row>
    <row r="2" spans="2:17" x14ac:dyDescent="0.25">
      <c r="K2" s="4"/>
      <c r="L2" s="13"/>
    </row>
    <row r="4" spans="2:17" x14ac:dyDescent="0.25">
      <c r="G4" s="5"/>
      <c r="H4" s="5"/>
      <c r="J4" s="5"/>
      <c r="L4" s="6"/>
      <c r="M4" s="6"/>
      <c r="P4" s="7"/>
      <c r="Q4" s="7"/>
    </row>
    <row r="5" spans="2:17" ht="28.5" x14ac:dyDescent="0.45">
      <c r="B5" s="80" t="s">
        <v>72</v>
      </c>
      <c r="C5" s="80"/>
      <c r="D5" s="80"/>
      <c r="E5" s="80"/>
      <c r="F5" s="80"/>
      <c r="G5" s="80"/>
      <c r="H5" s="5"/>
      <c r="J5" s="5"/>
    </row>
    <row r="7" spans="2:17" ht="30" x14ac:dyDescent="0.25">
      <c r="B7" s="34" t="s">
        <v>46</v>
      </c>
      <c r="C7" s="34" t="s">
        <v>58</v>
      </c>
      <c r="D7" s="34" t="s">
        <v>55</v>
      </c>
      <c r="E7" s="34" t="s">
        <v>78</v>
      </c>
      <c r="F7" s="35" t="s">
        <v>54</v>
      </c>
      <c r="G7" s="34" t="s">
        <v>59</v>
      </c>
      <c r="P7" s="7"/>
      <c r="Q7" s="7"/>
    </row>
    <row r="8" spans="2:17" x14ac:dyDescent="0.25">
      <c r="B8" s="36" t="s">
        <v>45</v>
      </c>
      <c r="C8" s="36" t="s">
        <v>52</v>
      </c>
      <c r="D8" s="36" t="s">
        <v>41</v>
      </c>
      <c r="E8" s="36" t="s">
        <v>53</v>
      </c>
      <c r="F8" s="37">
        <v>1200</v>
      </c>
      <c r="G8" s="23" t="s">
        <v>50</v>
      </c>
    </row>
    <row r="9" spans="2:17" x14ac:dyDescent="0.25">
      <c r="B9" s="84" t="s">
        <v>43</v>
      </c>
      <c r="C9" s="84" t="s">
        <v>52</v>
      </c>
      <c r="D9" s="84" t="s">
        <v>47</v>
      </c>
      <c r="E9" s="38" t="s">
        <v>75</v>
      </c>
      <c r="F9" s="39">
        <v>1000</v>
      </c>
      <c r="G9" s="81" t="s">
        <v>76</v>
      </c>
    </row>
    <row r="10" spans="2:17" x14ac:dyDescent="0.25">
      <c r="B10" s="85"/>
      <c r="C10" s="85"/>
      <c r="D10" s="85"/>
      <c r="E10" s="38" t="s">
        <v>48</v>
      </c>
      <c r="F10" s="39">
        <v>1800</v>
      </c>
      <c r="G10" s="82"/>
    </row>
    <row r="11" spans="2:17" x14ac:dyDescent="0.25">
      <c r="B11" s="85"/>
      <c r="C11" s="85"/>
      <c r="D11" s="85"/>
      <c r="E11" s="38" t="s">
        <v>74</v>
      </c>
      <c r="F11" s="39">
        <v>2400</v>
      </c>
      <c r="G11" s="82"/>
    </row>
    <row r="12" spans="2:17" x14ac:dyDescent="0.25">
      <c r="B12" s="86"/>
      <c r="C12" s="86"/>
      <c r="D12" s="86"/>
      <c r="E12" s="38" t="s">
        <v>49</v>
      </c>
      <c r="F12" s="39">
        <v>3000</v>
      </c>
      <c r="G12" s="83"/>
    </row>
    <row r="13" spans="2:17" ht="45" customHeight="1" x14ac:dyDescent="0.25">
      <c r="B13" s="40" t="s">
        <v>73</v>
      </c>
      <c r="C13" s="40" t="s">
        <v>51</v>
      </c>
      <c r="D13" s="40" t="s">
        <v>41</v>
      </c>
      <c r="E13" s="40" t="s">
        <v>53</v>
      </c>
      <c r="F13" s="46">
        <v>1500</v>
      </c>
      <c r="G13" s="18" t="s">
        <v>77</v>
      </c>
    </row>
    <row r="15" spans="2:17" x14ac:dyDescent="0.25">
      <c r="B15" s="20" t="s">
        <v>44</v>
      </c>
    </row>
  </sheetData>
  <mergeCells count="5">
    <mergeCell ref="G9:G12"/>
    <mergeCell ref="B9:B12"/>
    <mergeCell ref="C9:C12"/>
    <mergeCell ref="D9:D12"/>
    <mergeCell ref="B5:G5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tabSelected="1" workbookViewId="0">
      <selection activeCell="B5" sqref="B5"/>
    </sheetView>
  </sheetViews>
  <sheetFormatPr baseColWidth="10" defaultRowHeight="15" x14ac:dyDescent="0.25"/>
  <cols>
    <col min="1" max="1" width="62.42578125" style="3" customWidth="1"/>
    <col min="2" max="2" width="28.42578125" style="3" customWidth="1"/>
    <col min="3" max="3" width="29.7109375" style="3" customWidth="1"/>
    <col min="4" max="4" width="30.42578125" customWidth="1"/>
    <col min="5" max="5" width="11.85546875" bestFit="1" customWidth="1"/>
    <col min="6" max="6" width="15.28515625" customWidth="1"/>
    <col min="7" max="7" width="15.85546875" customWidth="1"/>
    <col min="8" max="8" width="13.85546875" customWidth="1"/>
    <col min="9" max="9" width="14.7109375" customWidth="1"/>
  </cols>
  <sheetData>
    <row r="2" spans="1:6" ht="28.5" x14ac:dyDescent="0.45">
      <c r="A2" s="80" t="s">
        <v>71</v>
      </c>
      <c r="B2" s="80"/>
      <c r="C2" s="80"/>
    </row>
    <row r="3" spans="1:6" x14ac:dyDescent="0.25">
      <c r="A3" s="2"/>
      <c r="B3" s="2"/>
      <c r="D3" s="3"/>
      <c r="E3" s="3"/>
      <c r="F3" s="3"/>
    </row>
    <row r="4" spans="1:6" x14ac:dyDescent="0.25">
      <c r="A4" s="10" t="s">
        <v>0</v>
      </c>
      <c r="B4" s="9" t="s">
        <v>5</v>
      </c>
      <c r="C4" s="14"/>
      <c r="D4" s="3"/>
      <c r="E4" s="3"/>
      <c r="F4" s="3"/>
    </row>
    <row r="5" spans="1:6" x14ac:dyDescent="0.25">
      <c r="A5" s="10" t="s">
        <v>38</v>
      </c>
      <c r="B5" s="9" t="s">
        <v>133</v>
      </c>
      <c r="C5" s="14"/>
      <c r="D5" s="13"/>
      <c r="E5" s="13"/>
      <c r="F5" s="13"/>
    </row>
    <row r="6" spans="1:6" x14ac:dyDescent="0.25">
      <c r="A6" s="10" t="s">
        <v>39</v>
      </c>
      <c r="B6" s="9" t="s">
        <v>85</v>
      </c>
      <c r="C6" s="14" t="s">
        <v>37</v>
      </c>
      <c r="D6" s="13"/>
      <c r="E6" s="13"/>
      <c r="F6" s="13"/>
    </row>
    <row r="7" spans="1:6" ht="14.25" customHeight="1" x14ac:dyDescent="0.25">
      <c r="A7" s="9" t="s">
        <v>40</v>
      </c>
      <c r="B7" s="14" t="s">
        <v>41</v>
      </c>
      <c r="C7" s="14" t="s">
        <v>42</v>
      </c>
      <c r="D7" s="13"/>
      <c r="E7" s="13"/>
      <c r="F7" s="13"/>
    </row>
    <row r="8" spans="1:6" ht="14.25" customHeight="1" x14ac:dyDescent="0.25">
      <c r="A8" s="17"/>
      <c r="B8" s="18"/>
      <c r="C8" s="18"/>
      <c r="D8" s="13"/>
      <c r="E8" s="13"/>
      <c r="F8" s="13"/>
    </row>
    <row r="9" spans="1:6" ht="14.25" customHeight="1" x14ac:dyDescent="0.25">
      <c r="A9" s="9" t="s">
        <v>69</v>
      </c>
      <c r="B9" s="19">
        <v>2750</v>
      </c>
      <c r="C9" s="19">
        <v>5000</v>
      </c>
      <c r="D9" s="13"/>
      <c r="E9" s="13"/>
      <c r="F9" s="13"/>
    </row>
    <row r="10" spans="1:6" ht="14.25" customHeight="1" x14ac:dyDescent="0.25">
      <c r="A10" s="9" t="s">
        <v>4</v>
      </c>
      <c r="B10" s="19">
        <v>2250</v>
      </c>
      <c r="C10" s="19">
        <v>4500</v>
      </c>
      <c r="D10" s="13"/>
      <c r="E10" s="13"/>
      <c r="F10" s="13"/>
    </row>
    <row r="11" spans="1:6" ht="14.25" customHeight="1" x14ac:dyDescent="0.25">
      <c r="A11" s="9" t="s">
        <v>1</v>
      </c>
      <c r="B11" s="19">
        <v>1500</v>
      </c>
      <c r="C11" s="19">
        <v>3000</v>
      </c>
      <c r="D11" s="13"/>
      <c r="E11" s="13"/>
      <c r="F11" s="13"/>
    </row>
    <row r="12" spans="1:6" ht="14.25" customHeight="1" x14ac:dyDescent="0.25">
      <c r="A12" s="9" t="s">
        <v>70</v>
      </c>
      <c r="B12" s="19">
        <v>1000</v>
      </c>
      <c r="C12" s="19">
        <v>2500</v>
      </c>
      <c r="D12" s="13"/>
      <c r="E12" s="13"/>
      <c r="F12" s="13"/>
    </row>
    <row r="13" spans="1:6" ht="14.25" customHeight="1" x14ac:dyDescent="0.25">
      <c r="A13" s="9" t="s">
        <v>2</v>
      </c>
      <c r="B13" s="19">
        <v>1500</v>
      </c>
      <c r="C13" s="19">
        <v>3000</v>
      </c>
      <c r="D13" s="13"/>
      <c r="E13" s="13"/>
      <c r="F13" s="13"/>
    </row>
    <row r="14" spans="1:6" ht="14.25" customHeight="1" x14ac:dyDescent="0.25">
      <c r="A14" s="9" t="s">
        <v>3</v>
      </c>
      <c r="B14" s="19">
        <v>1000</v>
      </c>
      <c r="C14" s="19">
        <v>2000</v>
      </c>
      <c r="D14" s="13"/>
      <c r="E14" s="13"/>
      <c r="F14" s="13"/>
    </row>
    <row r="15" spans="1:6" ht="14.25" customHeight="1" x14ac:dyDescent="0.25">
      <c r="A15" s="9" t="s">
        <v>7</v>
      </c>
      <c r="B15" s="19">
        <f>SUM(B9:B14)</f>
        <v>10000</v>
      </c>
      <c r="C15" s="19">
        <f>SUM(C9:C14)</f>
        <v>20000</v>
      </c>
      <c r="D15" s="13"/>
      <c r="E15" s="13"/>
      <c r="F15" s="13"/>
    </row>
  </sheetData>
  <mergeCells count="1">
    <mergeCell ref="A2:C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1A5-EA65-4CB7-85A4-BAB5BAC52141}">
  <dimension ref="D3:AA23"/>
  <sheetViews>
    <sheetView topLeftCell="D1" workbookViewId="0">
      <selection activeCell="K22" sqref="K22"/>
    </sheetView>
  </sheetViews>
  <sheetFormatPr baseColWidth="10" defaultRowHeight="15" x14ac:dyDescent="0.25"/>
  <cols>
    <col min="4" max="4" width="28" customWidth="1"/>
    <col min="5" max="5" width="17.140625" customWidth="1"/>
    <col min="13" max="13" width="28" customWidth="1"/>
  </cols>
  <sheetData>
    <row r="3" spans="4:27" ht="28.5" customHeight="1" x14ac:dyDescent="0.25">
      <c r="D3" s="87" t="s">
        <v>108</v>
      </c>
      <c r="E3" s="88"/>
      <c r="F3" s="88"/>
      <c r="G3" s="88"/>
      <c r="H3" s="88"/>
      <c r="I3" s="88"/>
      <c r="J3" s="88"/>
      <c r="K3" s="88"/>
      <c r="L3" s="89"/>
      <c r="M3" s="87" t="s">
        <v>130</v>
      </c>
      <c r="N3" s="88"/>
      <c r="O3" s="88"/>
      <c r="P3" s="88"/>
      <c r="Q3" s="88"/>
      <c r="R3" s="88"/>
      <c r="S3" s="88"/>
      <c r="T3" s="88"/>
      <c r="U3" s="88"/>
      <c r="V3" s="88"/>
      <c r="W3" s="89"/>
    </row>
    <row r="4" spans="4:27" ht="28.5" customHeight="1" x14ac:dyDescent="0.25">
      <c r="D4" s="90"/>
      <c r="E4" s="91"/>
      <c r="F4" s="91"/>
      <c r="G4" s="91"/>
      <c r="H4" s="91"/>
      <c r="I4" s="91"/>
      <c r="J4" s="91"/>
      <c r="K4" s="91"/>
      <c r="L4" s="92"/>
      <c r="M4" s="90"/>
      <c r="N4" s="91"/>
      <c r="O4" s="91"/>
      <c r="P4" s="91"/>
      <c r="Q4" s="91"/>
      <c r="R4" s="91"/>
      <c r="S4" s="91"/>
      <c r="T4" s="91"/>
      <c r="U4" s="91"/>
      <c r="V4" s="91"/>
      <c r="W4" s="92"/>
    </row>
    <row r="5" spans="4:27" ht="18.75" customHeight="1" x14ac:dyDescent="0.25">
      <c r="D5" s="93" t="s">
        <v>16</v>
      </c>
      <c r="E5" s="95" t="s">
        <v>12</v>
      </c>
      <c r="F5" s="96"/>
      <c r="G5" s="95" t="s">
        <v>13</v>
      </c>
      <c r="H5" s="96"/>
      <c r="I5" s="95" t="s">
        <v>14</v>
      </c>
      <c r="J5" s="96"/>
      <c r="K5" s="99" t="s">
        <v>15</v>
      </c>
      <c r="L5" s="100"/>
      <c r="M5" s="93" t="s">
        <v>16</v>
      </c>
      <c r="N5" s="95" t="s">
        <v>35</v>
      </c>
      <c r="O5" s="96"/>
      <c r="P5" s="95" t="s">
        <v>105</v>
      </c>
      <c r="Q5" s="96"/>
      <c r="R5" s="95" t="s">
        <v>103</v>
      </c>
      <c r="S5" s="96"/>
      <c r="T5" s="95" t="s">
        <v>104</v>
      </c>
      <c r="U5" s="96"/>
      <c r="V5" s="95" t="s">
        <v>106</v>
      </c>
      <c r="W5" s="96"/>
      <c r="Y5" s="3"/>
    </row>
    <row r="6" spans="4:27" ht="15" customHeight="1" x14ac:dyDescent="0.25">
      <c r="D6" s="94"/>
      <c r="E6" s="97"/>
      <c r="F6" s="98"/>
      <c r="G6" s="97"/>
      <c r="H6" s="98"/>
      <c r="I6" s="97"/>
      <c r="J6" s="98"/>
      <c r="K6" s="101"/>
      <c r="L6" s="102"/>
      <c r="M6" s="94"/>
      <c r="N6" s="97"/>
      <c r="O6" s="98"/>
      <c r="P6" s="97"/>
      <c r="Q6" s="98"/>
      <c r="R6" s="97"/>
      <c r="S6" s="98"/>
      <c r="T6" s="97"/>
      <c r="U6" s="98"/>
      <c r="V6" s="97"/>
      <c r="W6" s="98"/>
    </row>
    <row r="7" spans="4:27" ht="19.5" customHeight="1" x14ac:dyDescent="0.25">
      <c r="D7" s="57" t="s">
        <v>34</v>
      </c>
      <c r="E7" s="58" t="s">
        <v>17</v>
      </c>
      <c r="F7" s="58" t="s">
        <v>18</v>
      </c>
      <c r="G7" s="58" t="s">
        <v>19</v>
      </c>
      <c r="H7" s="58" t="s">
        <v>20</v>
      </c>
      <c r="I7" s="58" t="s">
        <v>17</v>
      </c>
      <c r="J7" s="58" t="s">
        <v>20</v>
      </c>
      <c r="K7" s="61" t="s">
        <v>17</v>
      </c>
      <c r="L7" s="61" t="s">
        <v>18</v>
      </c>
      <c r="M7" s="57" t="s">
        <v>34</v>
      </c>
      <c r="N7" s="58" t="s">
        <v>17</v>
      </c>
      <c r="O7" s="58" t="s">
        <v>20</v>
      </c>
      <c r="P7" s="58" t="s">
        <v>17</v>
      </c>
      <c r="Q7" s="58" t="s">
        <v>18</v>
      </c>
      <c r="R7" s="58" t="s">
        <v>17</v>
      </c>
      <c r="S7" s="58" t="s">
        <v>18</v>
      </c>
      <c r="T7" s="58" t="s">
        <v>17</v>
      </c>
      <c r="U7" s="58" t="s">
        <v>18</v>
      </c>
      <c r="V7" s="58" t="s">
        <v>17</v>
      </c>
      <c r="W7" s="58" t="s">
        <v>20</v>
      </c>
    </row>
    <row r="8" spans="4:27" ht="19.5" customHeight="1" x14ac:dyDescent="0.25">
      <c r="D8" s="57" t="s">
        <v>21</v>
      </c>
      <c r="E8" s="59">
        <v>1200</v>
      </c>
      <c r="F8" s="58"/>
      <c r="G8" s="59">
        <v>1200</v>
      </c>
      <c r="H8" s="58"/>
      <c r="I8" s="59">
        <v>3500</v>
      </c>
      <c r="J8" s="58"/>
      <c r="K8" s="62">
        <v>4500</v>
      </c>
      <c r="L8" s="61"/>
      <c r="M8" s="57" t="s">
        <v>21</v>
      </c>
      <c r="N8" s="59">
        <v>5000</v>
      </c>
      <c r="O8" s="58"/>
      <c r="P8" s="59">
        <v>10000</v>
      </c>
      <c r="Q8" s="58"/>
      <c r="R8" s="59">
        <v>35200</v>
      </c>
      <c r="S8" s="58"/>
      <c r="T8" s="59">
        <v>36000</v>
      </c>
      <c r="U8" s="58"/>
      <c r="V8" s="59">
        <v>45000</v>
      </c>
      <c r="W8" s="58"/>
    </row>
    <row r="9" spans="4:27" ht="19.5" customHeight="1" x14ac:dyDescent="0.25">
      <c r="D9" s="57" t="s">
        <v>28</v>
      </c>
      <c r="E9" s="59"/>
      <c r="F9" s="59">
        <v>500</v>
      </c>
      <c r="G9" s="59"/>
      <c r="H9" s="59">
        <v>640</v>
      </c>
      <c r="I9" s="59"/>
      <c r="J9" s="59">
        <v>1000</v>
      </c>
      <c r="K9" s="62"/>
      <c r="L9" s="62">
        <v>1100</v>
      </c>
      <c r="M9" s="57" t="s">
        <v>28</v>
      </c>
      <c r="N9" s="59"/>
      <c r="O9" s="59">
        <v>4000</v>
      </c>
      <c r="P9" s="59"/>
      <c r="Q9" s="58">
        <v>8900</v>
      </c>
      <c r="R9" s="59"/>
      <c r="S9" s="58">
        <v>12000</v>
      </c>
      <c r="T9" s="59"/>
      <c r="U9" s="58">
        <v>18000</v>
      </c>
      <c r="V9" s="59"/>
      <c r="W9" s="59">
        <v>23000</v>
      </c>
    </row>
    <row r="10" spans="4:27" ht="19.5" customHeight="1" x14ac:dyDescent="0.25">
      <c r="D10" s="57" t="s">
        <v>31</v>
      </c>
      <c r="E10" s="59"/>
      <c r="F10" s="59">
        <v>3000</v>
      </c>
      <c r="G10" s="59"/>
      <c r="H10" s="59"/>
      <c r="I10" s="59"/>
      <c r="J10" s="59">
        <v>3000</v>
      </c>
      <c r="K10" s="62"/>
      <c r="L10" s="62">
        <v>7000</v>
      </c>
      <c r="M10" s="57" t="s">
        <v>31</v>
      </c>
      <c r="N10" s="59"/>
      <c r="O10" s="59">
        <v>7000</v>
      </c>
      <c r="P10" s="59"/>
      <c r="Q10" s="59">
        <v>9000</v>
      </c>
      <c r="R10" s="59"/>
      <c r="S10" s="59">
        <v>13000</v>
      </c>
      <c r="T10" s="59"/>
      <c r="U10" s="59">
        <v>23000</v>
      </c>
      <c r="V10" s="59"/>
      <c r="W10" s="59">
        <v>33000</v>
      </c>
    </row>
    <row r="11" spans="4:27" ht="30" customHeight="1" x14ac:dyDescent="0.25">
      <c r="D11" s="58" t="s">
        <v>36</v>
      </c>
      <c r="E11" s="59">
        <v>730</v>
      </c>
      <c r="F11" s="59"/>
      <c r="G11" s="59">
        <v>730</v>
      </c>
      <c r="H11" s="59"/>
      <c r="I11" s="59">
        <v>730</v>
      </c>
      <c r="J11" s="58"/>
      <c r="K11" s="62">
        <v>730</v>
      </c>
      <c r="L11" s="61"/>
      <c r="M11" s="58" t="s">
        <v>36</v>
      </c>
      <c r="N11" s="59">
        <v>3000</v>
      </c>
      <c r="O11" s="58"/>
      <c r="P11" s="59">
        <v>15000</v>
      </c>
      <c r="Q11" s="58"/>
      <c r="R11" s="59">
        <v>18000</v>
      </c>
      <c r="S11" s="58"/>
      <c r="T11" s="59">
        <v>19000</v>
      </c>
      <c r="U11" s="58"/>
      <c r="V11" s="59">
        <v>23000</v>
      </c>
      <c r="W11" s="58"/>
    </row>
    <row r="12" spans="4:27" ht="17.25" customHeight="1" x14ac:dyDescent="0.25">
      <c r="D12" s="58" t="s">
        <v>30</v>
      </c>
      <c r="E12" s="59">
        <v>300</v>
      </c>
      <c r="F12" s="59"/>
      <c r="G12" s="59">
        <v>300</v>
      </c>
      <c r="H12" s="59"/>
      <c r="I12" s="59">
        <v>300</v>
      </c>
      <c r="J12" s="58"/>
      <c r="K12" s="62">
        <v>800</v>
      </c>
      <c r="L12" s="61"/>
      <c r="M12" s="58" t="s">
        <v>30</v>
      </c>
      <c r="N12" s="59">
        <v>2000</v>
      </c>
      <c r="O12" s="58"/>
      <c r="P12" s="59">
        <v>10000</v>
      </c>
      <c r="Q12" s="58"/>
      <c r="R12" s="59">
        <v>15000</v>
      </c>
      <c r="S12" s="58"/>
      <c r="T12" s="59">
        <v>18000</v>
      </c>
      <c r="U12" s="58"/>
      <c r="V12" s="59">
        <v>23000</v>
      </c>
      <c r="W12" s="58"/>
    </row>
    <row r="13" spans="4:27" ht="19.5" customHeight="1" x14ac:dyDescent="0.25">
      <c r="D13" s="57" t="s">
        <v>22</v>
      </c>
      <c r="E13" s="59">
        <v>1500</v>
      </c>
      <c r="F13" s="59"/>
      <c r="G13" s="59">
        <v>1500</v>
      </c>
      <c r="H13" s="59">
        <f>SUM('Charges Trinesi'!K8:K22)</f>
        <v>26530</v>
      </c>
      <c r="I13" s="59">
        <v>5000</v>
      </c>
      <c r="J13" s="58"/>
      <c r="K13" s="62">
        <v>5000</v>
      </c>
      <c r="L13" s="61"/>
      <c r="M13" s="57" t="s">
        <v>22</v>
      </c>
      <c r="N13" s="59">
        <v>3000</v>
      </c>
      <c r="O13" s="58"/>
      <c r="P13" s="59">
        <v>5500</v>
      </c>
      <c r="Q13" s="58"/>
      <c r="R13" s="59">
        <v>8000</v>
      </c>
      <c r="S13" s="58"/>
      <c r="T13" s="59">
        <v>9000</v>
      </c>
      <c r="U13" s="58"/>
      <c r="V13" s="59">
        <v>13000</v>
      </c>
      <c r="W13" s="58"/>
    </row>
    <row r="14" spans="4:27" ht="19.5" x14ac:dyDescent="0.25">
      <c r="D14" s="57" t="s">
        <v>23</v>
      </c>
      <c r="E14" s="58"/>
      <c r="F14" s="59">
        <v>1000</v>
      </c>
      <c r="G14" s="58"/>
      <c r="H14" s="59">
        <v>1000</v>
      </c>
      <c r="I14" s="58"/>
      <c r="J14" s="59">
        <v>1000</v>
      </c>
      <c r="K14" s="61"/>
      <c r="L14" s="62">
        <v>6000</v>
      </c>
      <c r="M14" s="57" t="s">
        <v>23</v>
      </c>
      <c r="N14" s="58"/>
      <c r="O14" s="59">
        <v>1000</v>
      </c>
      <c r="P14" s="58"/>
      <c r="Q14" s="58">
        <v>30000</v>
      </c>
      <c r="R14" s="58"/>
      <c r="S14" s="58">
        <v>50000</v>
      </c>
      <c r="T14" s="58"/>
      <c r="U14" s="58">
        <v>70000</v>
      </c>
      <c r="V14" s="58"/>
      <c r="W14" s="59">
        <v>90000</v>
      </c>
    </row>
    <row r="15" spans="4:27" ht="17.25" customHeight="1" x14ac:dyDescent="0.25">
      <c r="D15" s="58" t="s">
        <v>24</v>
      </c>
      <c r="E15" s="59">
        <v>1500</v>
      </c>
      <c r="F15" s="58"/>
      <c r="G15" s="59">
        <v>1500</v>
      </c>
      <c r="H15" s="58"/>
      <c r="I15" s="59">
        <v>1500</v>
      </c>
      <c r="J15" s="58"/>
      <c r="K15" s="62">
        <v>1500</v>
      </c>
      <c r="L15" s="61"/>
      <c r="M15" s="58" t="s">
        <v>24</v>
      </c>
      <c r="N15" s="59">
        <v>3000</v>
      </c>
      <c r="O15" s="58"/>
      <c r="P15" s="59">
        <v>3500</v>
      </c>
      <c r="Q15" s="58"/>
      <c r="R15" s="59">
        <v>4500</v>
      </c>
      <c r="S15" s="58"/>
      <c r="T15" s="59">
        <v>5500</v>
      </c>
      <c r="U15" s="58"/>
      <c r="V15" s="59">
        <v>6500</v>
      </c>
      <c r="W15" s="58"/>
      <c r="AA15" s="15"/>
    </row>
    <row r="16" spans="4:27" ht="19.5" customHeight="1" x14ac:dyDescent="0.25">
      <c r="D16" s="57" t="s">
        <v>25</v>
      </c>
      <c r="E16" s="58"/>
      <c r="F16" s="59">
        <v>0</v>
      </c>
      <c r="G16" s="58"/>
      <c r="H16" s="59">
        <v>0</v>
      </c>
      <c r="I16" s="58"/>
      <c r="J16" s="59">
        <v>0</v>
      </c>
      <c r="K16" s="61"/>
      <c r="L16" s="62">
        <v>8900</v>
      </c>
      <c r="M16" s="57" t="s">
        <v>25</v>
      </c>
      <c r="N16" s="58"/>
      <c r="O16" s="59">
        <v>6000</v>
      </c>
      <c r="P16" s="58"/>
      <c r="Q16" s="59">
        <v>8000</v>
      </c>
      <c r="R16" s="58"/>
      <c r="S16" s="59">
        <v>10000</v>
      </c>
      <c r="T16" s="58"/>
      <c r="U16" s="59">
        <v>15000</v>
      </c>
      <c r="V16" s="58"/>
      <c r="W16" s="59">
        <v>20000</v>
      </c>
    </row>
    <row r="17" spans="4:23" ht="17.25" customHeight="1" x14ac:dyDescent="0.25">
      <c r="D17" s="60" t="s">
        <v>26</v>
      </c>
      <c r="E17" s="58"/>
      <c r="F17" s="59">
        <v>9000</v>
      </c>
      <c r="G17" s="58"/>
      <c r="H17" s="59">
        <v>15000</v>
      </c>
      <c r="I17" s="58"/>
      <c r="J17" s="59">
        <v>20000</v>
      </c>
      <c r="K17" s="61"/>
      <c r="L17" s="62">
        <v>33000</v>
      </c>
      <c r="M17" s="60" t="s">
        <v>26</v>
      </c>
      <c r="N17" s="58"/>
      <c r="O17" s="59">
        <v>81000</v>
      </c>
      <c r="P17" s="58"/>
      <c r="Q17" s="59">
        <v>99000</v>
      </c>
      <c r="R17" s="58"/>
      <c r="S17" s="59">
        <v>118000</v>
      </c>
      <c r="T17" s="58"/>
      <c r="U17" s="59">
        <v>136000</v>
      </c>
      <c r="V17" s="58"/>
      <c r="W17" s="59">
        <v>142000</v>
      </c>
    </row>
    <row r="18" spans="4:23" ht="25.5" customHeight="1" x14ac:dyDescent="0.25">
      <c r="D18" s="60" t="s">
        <v>32</v>
      </c>
      <c r="E18" s="58"/>
      <c r="F18" s="59">
        <v>1000</v>
      </c>
      <c r="G18" s="58"/>
      <c r="H18" s="59">
        <v>10000</v>
      </c>
      <c r="I18" s="58"/>
      <c r="J18" s="59">
        <v>15000</v>
      </c>
      <c r="K18" s="62"/>
      <c r="L18" s="62">
        <v>20000</v>
      </c>
      <c r="M18" s="60" t="s">
        <v>32</v>
      </c>
      <c r="N18" s="58"/>
      <c r="O18" s="59">
        <v>15000</v>
      </c>
      <c r="P18" s="59"/>
      <c r="Q18" s="59">
        <v>20000</v>
      </c>
      <c r="R18" s="59"/>
      <c r="S18" s="59">
        <v>10000</v>
      </c>
      <c r="T18" s="59"/>
      <c r="U18" s="59">
        <v>10000</v>
      </c>
      <c r="V18" s="58"/>
      <c r="W18" s="59">
        <v>15000</v>
      </c>
    </row>
    <row r="19" spans="4:23" ht="15.75" hidden="1" customHeight="1" thickBot="1" x14ac:dyDescent="0.3">
      <c r="D19" s="60"/>
      <c r="E19" s="58"/>
      <c r="F19" s="58"/>
      <c r="G19" s="58" t="s">
        <v>115</v>
      </c>
      <c r="H19" s="58"/>
      <c r="I19" s="58"/>
      <c r="J19" s="58"/>
      <c r="K19" s="61"/>
      <c r="L19" s="61"/>
      <c r="M19" s="60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4:23" ht="17.25" customHeight="1" x14ac:dyDescent="0.25">
      <c r="D20" s="60" t="s">
        <v>27</v>
      </c>
      <c r="E20" s="59">
        <v>4000</v>
      </c>
      <c r="F20" s="58"/>
      <c r="G20" s="59">
        <v>4000</v>
      </c>
      <c r="H20" s="58"/>
      <c r="I20" s="59">
        <v>4000</v>
      </c>
      <c r="J20" s="58"/>
      <c r="K20" s="62">
        <v>6000</v>
      </c>
      <c r="L20" s="61"/>
      <c r="M20" s="60" t="s">
        <v>27</v>
      </c>
      <c r="N20" s="59">
        <v>7400</v>
      </c>
      <c r="O20" s="58"/>
      <c r="P20" s="59">
        <v>45000</v>
      </c>
      <c r="Q20" s="58"/>
      <c r="R20" s="59">
        <v>55000</v>
      </c>
      <c r="S20" s="58"/>
      <c r="T20" s="59">
        <v>65000</v>
      </c>
      <c r="U20" s="58"/>
      <c r="V20" s="59">
        <v>75000</v>
      </c>
      <c r="W20" s="58"/>
    </row>
    <row r="21" spans="4:23" ht="40.5" customHeight="1" x14ac:dyDescent="0.25">
      <c r="D21" s="60" t="s">
        <v>122</v>
      </c>
      <c r="E21" s="59"/>
      <c r="F21" s="58">
        <v>0</v>
      </c>
      <c r="G21" s="59"/>
      <c r="H21" s="58">
        <v>0</v>
      </c>
      <c r="I21" s="59"/>
      <c r="J21" s="58">
        <v>216000</v>
      </c>
      <c r="K21" s="62"/>
      <c r="L21" s="61">
        <v>216000</v>
      </c>
      <c r="M21" s="60" t="s">
        <v>122</v>
      </c>
      <c r="N21" s="59"/>
      <c r="O21" s="58">
        <v>216000</v>
      </c>
      <c r="P21" s="59"/>
      <c r="Q21" s="58">
        <v>216000</v>
      </c>
      <c r="R21" s="59"/>
      <c r="S21" s="58">
        <v>216000</v>
      </c>
      <c r="T21" s="59"/>
      <c r="U21" s="58">
        <v>216000</v>
      </c>
      <c r="V21" s="59"/>
      <c r="W21" s="58">
        <v>216000</v>
      </c>
    </row>
    <row r="22" spans="4:23" ht="34.5" customHeight="1" x14ac:dyDescent="0.25">
      <c r="D22" s="60" t="s">
        <v>29</v>
      </c>
      <c r="E22" s="59">
        <v>5000</v>
      </c>
      <c r="F22" s="58"/>
      <c r="G22" s="59">
        <v>5000</v>
      </c>
      <c r="H22" s="58"/>
      <c r="I22" s="59">
        <v>7000</v>
      </c>
      <c r="J22" s="58"/>
      <c r="K22" s="62">
        <v>8000</v>
      </c>
      <c r="L22" s="61"/>
      <c r="M22" s="60" t="s">
        <v>29</v>
      </c>
      <c r="N22" s="59">
        <v>10000</v>
      </c>
      <c r="O22" s="58"/>
      <c r="P22" s="59">
        <v>25000</v>
      </c>
      <c r="Q22" s="58"/>
      <c r="R22" s="59">
        <v>26000</v>
      </c>
      <c r="S22" s="58"/>
      <c r="T22" s="59">
        <v>35000</v>
      </c>
      <c r="U22" s="58"/>
      <c r="V22" s="59">
        <v>70000</v>
      </c>
      <c r="W22" s="58"/>
    </row>
    <row r="23" spans="4:23" x14ac:dyDescent="0.25">
      <c r="D23" s="56" t="s">
        <v>33</v>
      </c>
      <c r="E23" s="103">
        <f>SUM(E8,E8:F22)</f>
        <v>29930</v>
      </c>
      <c r="F23" s="104"/>
      <c r="G23" s="103">
        <f>SUM(G8:H22)</f>
        <v>67400</v>
      </c>
      <c r="H23" s="104"/>
      <c r="I23" s="103">
        <f>SUM(I8:J22)</f>
        <v>278030</v>
      </c>
      <c r="J23" s="104"/>
      <c r="K23" s="105">
        <f>SUM(K8:L22)</f>
        <v>318530</v>
      </c>
      <c r="L23" s="106"/>
      <c r="M23" s="56" t="s">
        <v>33</v>
      </c>
      <c r="N23" s="103">
        <f>SUM(N8:O22)</f>
        <v>363400</v>
      </c>
      <c r="O23" s="104"/>
      <c r="P23" s="103">
        <f>SUM(P8:Q22)</f>
        <v>504900</v>
      </c>
      <c r="Q23" s="104"/>
      <c r="R23" s="103">
        <f>SUM(R8:S22)</f>
        <v>590700</v>
      </c>
      <c r="S23" s="104"/>
      <c r="T23" s="103">
        <f>SUM(T8:U22)</f>
        <v>675500</v>
      </c>
      <c r="U23" s="104"/>
      <c r="V23" s="103">
        <f>SUM(V8:W22)</f>
        <v>794500</v>
      </c>
      <c r="W23" s="104"/>
    </row>
  </sheetData>
  <mergeCells count="22">
    <mergeCell ref="V23:W23"/>
    <mergeCell ref="V5:W6"/>
    <mergeCell ref="T5:U6"/>
    <mergeCell ref="R23:S23"/>
    <mergeCell ref="E23:F23"/>
    <mergeCell ref="G23:H23"/>
    <mergeCell ref="I23:J23"/>
    <mergeCell ref="T23:U23"/>
    <mergeCell ref="K23:L23"/>
    <mergeCell ref="N5:O6"/>
    <mergeCell ref="N23:O23"/>
    <mergeCell ref="P5:Q6"/>
    <mergeCell ref="P23:Q23"/>
    <mergeCell ref="M5:M6"/>
    <mergeCell ref="R5:S6"/>
    <mergeCell ref="D3:L4"/>
    <mergeCell ref="M3:W4"/>
    <mergeCell ref="D5:D6"/>
    <mergeCell ref="E5:F6"/>
    <mergeCell ref="G5:H6"/>
    <mergeCell ref="I5:J6"/>
    <mergeCell ref="K5:L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0726-B4FA-4248-A418-218B69A13B5F}">
  <dimension ref="A1:L137"/>
  <sheetViews>
    <sheetView topLeftCell="A37" workbookViewId="0">
      <selection activeCell="G55" sqref="G55"/>
    </sheetView>
  </sheetViews>
  <sheetFormatPr baseColWidth="10" defaultRowHeight="15" x14ac:dyDescent="0.25"/>
  <cols>
    <col min="1" max="1" width="14.28515625" customWidth="1"/>
    <col min="2" max="2" width="18.85546875" style="43" customWidth="1"/>
    <col min="3" max="3" width="32.85546875" style="13" bestFit="1" customWidth="1"/>
    <col min="4" max="4" width="22.28515625" style="22" customWidth="1"/>
    <col min="5" max="5" width="18.85546875" style="13" customWidth="1"/>
    <col min="6" max="6" width="29.140625" style="13" customWidth="1"/>
    <col min="7" max="7" width="28.42578125" style="13" customWidth="1"/>
    <col min="8" max="8" width="11.85546875" bestFit="1" customWidth="1"/>
    <col min="9" max="9" width="15.28515625" customWidth="1"/>
    <col min="10" max="10" width="15.85546875" customWidth="1"/>
    <col min="11" max="11" width="13.85546875" customWidth="1"/>
    <col min="12" max="12" width="14.7109375" customWidth="1"/>
  </cols>
  <sheetData>
    <row r="1" spans="1:12" x14ac:dyDescent="0.25">
      <c r="C1" s="55"/>
      <c r="D1" s="55"/>
      <c r="E1" s="55"/>
      <c r="F1" s="55"/>
      <c r="G1" s="55"/>
    </row>
    <row r="2" spans="1:12" ht="28.5" x14ac:dyDescent="0.45">
      <c r="A2" s="80" t="s">
        <v>109</v>
      </c>
      <c r="B2" s="80"/>
      <c r="C2" s="80"/>
      <c r="D2" s="80"/>
      <c r="E2" s="80"/>
      <c r="F2" s="80"/>
      <c r="G2" s="80"/>
    </row>
    <row r="3" spans="1:12" x14ac:dyDescent="0.25">
      <c r="C3" s="55"/>
      <c r="D3" s="55"/>
      <c r="E3" s="55"/>
      <c r="F3" s="55"/>
      <c r="G3" s="55"/>
    </row>
    <row r="4" spans="1:12" x14ac:dyDescent="0.25">
      <c r="A4" s="25" t="s">
        <v>67</v>
      </c>
      <c r="B4" s="63" t="s">
        <v>68</v>
      </c>
      <c r="C4" s="24" t="s">
        <v>6</v>
      </c>
      <c r="D4" s="24" t="s">
        <v>91</v>
      </c>
      <c r="E4" s="24" t="s">
        <v>8</v>
      </c>
      <c r="F4" s="26" t="s">
        <v>10</v>
      </c>
      <c r="G4" s="26" t="s">
        <v>11</v>
      </c>
    </row>
    <row r="5" spans="1:12" x14ac:dyDescent="0.25">
      <c r="A5" s="21">
        <v>2016</v>
      </c>
      <c r="B5" s="11">
        <v>5</v>
      </c>
      <c r="C5" s="21"/>
      <c r="D5" s="21"/>
      <c r="E5" s="21"/>
      <c r="F5" s="48"/>
      <c r="G5" s="48"/>
    </row>
    <row r="6" spans="1:12" x14ac:dyDescent="0.25">
      <c r="A6" s="32"/>
      <c r="B6" s="64"/>
      <c r="C6" s="33" t="s">
        <v>84</v>
      </c>
      <c r="D6" s="27">
        <v>3</v>
      </c>
      <c r="E6" s="33">
        <v>3000</v>
      </c>
      <c r="F6" s="49"/>
      <c r="G6" s="49">
        <f>'Comparatif de produits'!$C$15*'CA 2016-2024'!D6</f>
        <v>60000</v>
      </c>
      <c r="K6" s="7"/>
      <c r="L6" s="7"/>
    </row>
    <row r="7" spans="1:12" x14ac:dyDescent="0.25">
      <c r="A7" s="32"/>
      <c r="B7" s="64"/>
      <c r="C7" s="30" t="s">
        <v>86</v>
      </c>
      <c r="D7" s="29">
        <v>2</v>
      </c>
      <c r="E7" s="30">
        <v>3000</v>
      </c>
      <c r="F7" s="47"/>
      <c r="G7" s="47">
        <f>D7*'Comparatif de produits'!$B$15</f>
        <v>20000</v>
      </c>
      <c r="K7" s="7"/>
      <c r="L7" s="7"/>
    </row>
    <row r="8" spans="1:12" x14ac:dyDescent="0.25">
      <c r="A8" s="32"/>
      <c r="B8" s="64"/>
      <c r="C8" s="33" t="s">
        <v>90</v>
      </c>
      <c r="D8" s="27">
        <v>5</v>
      </c>
      <c r="E8" s="27">
        <v>3000</v>
      </c>
      <c r="F8" s="49">
        <f>D8*'Types de contrats'!$F$13*'CA 2016-2024'!E8/1000</f>
        <v>22500</v>
      </c>
      <c r="G8" s="50"/>
      <c r="K8" s="7"/>
      <c r="L8" s="7"/>
    </row>
    <row r="9" spans="1:12" x14ac:dyDescent="0.25">
      <c r="A9" s="32"/>
      <c r="B9" s="64"/>
      <c r="C9" s="33" t="s">
        <v>9</v>
      </c>
      <c r="D9" s="27">
        <v>1</v>
      </c>
      <c r="E9" s="27">
        <v>1000</v>
      </c>
      <c r="F9" s="49">
        <f>D9*'Types de contrats'!$F$8*'CA 2016-2024'!E9/1000</f>
        <v>1200</v>
      </c>
      <c r="G9" s="49"/>
      <c r="K9" s="7"/>
      <c r="L9" s="7"/>
    </row>
    <row r="10" spans="1:12" x14ac:dyDescent="0.25">
      <c r="A10" s="32"/>
      <c r="B10" s="64"/>
      <c r="C10" s="33" t="s">
        <v>87</v>
      </c>
      <c r="D10" s="27">
        <v>0</v>
      </c>
      <c r="E10" s="27">
        <v>6000</v>
      </c>
      <c r="F10" s="49">
        <f>D10*'Offres messagries'!$D$8</f>
        <v>0</v>
      </c>
      <c r="G10" s="49">
        <f>D10*'Offres messagries'!$E$8</f>
        <v>0</v>
      </c>
      <c r="K10" s="7"/>
      <c r="L10" s="7"/>
    </row>
    <row r="11" spans="1:12" x14ac:dyDescent="0.25">
      <c r="A11" s="32"/>
      <c r="B11" s="64"/>
      <c r="C11" s="30" t="s">
        <v>88</v>
      </c>
      <c r="D11" s="30">
        <v>10</v>
      </c>
      <c r="E11" s="30"/>
      <c r="F11" s="49"/>
      <c r="G11" s="51">
        <f>D11*'Types de contrats'!$F$9</f>
        <v>10000</v>
      </c>
      <c r="K11" s="7"/>
      <c r="L11" s="7"/>
    </row>
    <row r="12" spans="1:12" x14ac:dyDescent="0.25">
      <c r="A12" s="27"/>
      <c r="B12" s="64"/>
      <c r="C12" s="33" t="s">
        <v>89</v>
      </c>
      <c r="D12" s="27">
        <v>20</v>
      </c>
      <c r="E12" s="27"/>
      <c r="F12" s="49"/>
      <c r="G12" s="49">
        <f>D12*'Types de contrats'!$F$12</f>
        <v>60000</v>
      </c>
      <c r="K12" s="7"/>
      <c r="L12" s="7"/>
    </row>
    <row r="13" spans="1:12" x14ac:dyDescent="0.25">
      <c r="A13" s="28"/>
      <c r="B13" s="65"/>
      <c r="C13" s="52" t="s">
        <v>33</v>
      </c>
      <c r="D13" s="52"/>
      <c r="E13" s="52"/>
      <c r="F13" s="53">
        <f>SUM(F5:F12)</f>
        <v>23700</v>
      </c>
      <c r="G13" s="53">
        <f>SUM(G5:G12)</f>
        <v>150000</v>
      </c>
      <c r="K13" s="7"/>
      <c r="L13" s="7"/>
    </row>
    <row r="14" spans="1:12" x14ac:dyDescent="0.25">
      <c r="A14" s="28"/>
      <c r="B14" s="65"/>
      <c r="C14" s="24"/>
      <c r="D14" s="24"/>
      <c r="E14" s="24"/>
      <c r="F14" s="53"/>
      <c r="G14" s="53">
        <f>F13+G13</f>
        <v>173700</v>
      </c>
      <c r="K14" s="7"/>
      <c r="L14" s="7"/>
    </row>
    <row r="15" spans="1:12" x14ac:dyDescent="0.25">
      <c r="F15" s="5"/>
      <c r="G15" s="5"/>
      <c r="H15" s="6"/>
      <c r="K15" s="7"/>
      <c r="L15" s="7"/>
    </row>
    <row r="16" spans="1:12" x14ac:dyDescent="0.25">
      <c r="F16" s="5"/>
      <c r="G16" s="5"/>
      <c r="H16" s="6"/>
      <c r="K16" s="7"/>
      <c r="L16" s="7"/>
    </row>
    <row r="17" spans="1:12" x14ac:dyDescent="0.25">
      <c r="A17" s="25" t="s">
        <v>67</v>
      </c>
      <c r="B17" s="63" t="s">
        <v>68</v>
      </c>
      <c r="C17" s="24" t="s">
        <v>6</v>
      </c>
      <c r="D17" s="24" t="s">
        <v>92</v>
      </c>
      <c r="E17" s="24" t="s">
        <v>8</v>
      </c>
      <c r="F17" s="26" t="s">
        <v>10</v>
      </c>
      <c r="G17" s="26" t="s">
        <v>11</v>
      </c>
      <c r="H17" s="6"/>
      <c r="K17" s="7"/>
      <c r="L17" s="7"/>
    </row>
    <row r="18" spans="1:12" x14ac:dyDescent="0.25">
      <c r="A18" s="21">
        <v>2017</v>
      </c>
      <c r="B18" s="11">
        <v>7</v>
      </c>
      <c r="C18" s="21"/>
      <c r="D18" s="21"/>
      <c r="E18" s="21"/>
      <c r="F18" s="31"/>
      <c r="G18" s="31"/>
      <c r="H18" s="6"/>
      <c r="K18" s="7"/>
      <c r="L18" s="7"/>
    </row>
    <row r="19" spans="1:12" x14ac:dyDescent="0.25">
      <c r="A19" s="8"/>
      <c r="B19" s="11"/>
      <c r="C19" s="33" t="s">
        <v>84</v>
      </c>
      <c r="D19" s="21">
        <v>3</v>
      </c>
      <c r="E19" s="33">
        <v>3000</v>
      </c>
      <c r="F19" s="31"/>
      <c r="G19" s="49">
        <f>'Comparatif de produits'!$C$15*'CA 2016-2024'!D19</f>
        <v>60000</v>
      </c>
      <c r="H19" s="6"/>
      <c r="K19" s="7"/>
      <c r="L19" s="7"/>
    </row>
    <row r="20" spans="1:12" x14ac:dyDescent="0.25">
      <c r="A20" s="8"/>
      <c r="B20" s="11"/>
      <c r="C20" s="30" t="s">
        <v>86</v>
      </c>
      <c r="D20" s="21">
        <v>4</v>
      </c>
      <c r="E20" s="30">
        <v>3000</v>
      </c>
      <c r="F20" s="49"/>
      <c r="G20" s="47">
        <f>D20*'Comparatif de produits'!$B$15</f>
        <v>40000</v>
      </c>
      <c r="H20" s="6"/>
      <c r="K20" s="7"/>
      <c r="L20" s="7"/>
    </row>
    <row r="21" spans="1:12" x14ac:dyDescent="0.25">
      <c r="A21" s="8"/>
      <c r="B21" s="11"/>
      <c r="C21" s="33" t="s">
        <v>90</v>
      </c>
      <c r="D21" s="21">
        <v>4</v>
      </c>
      <c r="E21" s="27">
        <v>3000</v>
      </c>
      <c r="F21" s="49">
        <f>D21*'Types de contrats'!$F$8*'CA 2016-2024'!E21/1000</f>
        <v>14400</v>
      </c>
      <c r="G21" s="49"/>
      <c r="H21" s="6"/>
      <c r="K21" s="7"/>
      <c r="L21" s="7"/>
    </row>
    <row r="22" spans="1:12" x14ac:dyDescent="0.25">
      <c r="A22" s="8"/>
      <c r="B22" s="11"/>
      <c r="C22" s="27" t="s">
        <v>9</v>
      </c>
      <c r="D22" s="21">
        <v>2</v>
      </c>
      <c r="E22" s="27">
        <v>1000</v>
      </c>
      <c r="F22" s="49">
        <f>D22*'Offres messagries'!$D$8</f>
        <v>72000</v>
      </c>
      <c r="G22" s="51"/>
    </row>
    <row r="23" spans="1:12" x14ac:dyDescent="0.25">
      <c r="A23" s="8"/>
      <c r="B23" s="11"/>
      <c r="C23" s="33" t="s">
        <v>87</v>
      </c>
      <c r="D23" s="21">
        <v>1</v>
      </c>
      <c r="E23" s="27">
        <v>6000</v>
      </c>
      <c r="F23" s="49">
        <f>D23*'Offres messagries'!$D$8</f>
        <v>36000</v>
      </c>
      <c r="G23" s="49">
        <f>D23*'Types de contrats'!$F$12</f>
        <v>3000</v>
      </c>
    </row>
    <row r="24" spans="1:12" x14ac:dyDescent="0.25">
      <c r="A24" s="8"/>
      <c r="B24" s="11"/>
      <c r="C24" s="30" t="s">
        <v>88</v>
      </c>
      <c r="D24" s="21">
        <v>3</v>
      </c>
      <c r="E24" s="21"/>
      <c r="F24" s="21"/>
      <c r="G24" s="51">
        <f>D24*'Types de contrats'!$F$9</f>
        <v>3000</v>
      </c>
      <c r="K24" s="7"/>
      <c r="L24" s="7"/>
    </row>
    <row r="25" spans="1:12" x14ac:dyDescent="0.25">
      <c r="A25" s="8"/>
      <c r="B25" s="11"/>
      <c r="C25" s="33" t="s">
        <v>89</v>
      </c>
      <c r="D25" s="21">
        <v>2</v>
      </c>
      <c r="E25" s="21"/>
      <c r="F25" s="21"/>
      <c r="G25" s="49">
        <f>D25*'Types de contrats'!$F$12</f>
        <v>6000</v>
      </c>
    </row>
    <row r="26" spans="1:12" x14ac:dyDescent="0.25">
      <c r="A26" s="8"/>
      <c r="B26" s="11"/>
      <c r="C26" s="52"/>
      <c r="D26" s="21"/>
      <c r="E26" s="21"/>
      <c r="F26" s="48">
        <f>SUM(F21:F25)</f>
        <v>122400</v>
      </c>
      <c r="G26" s="48">
        <f>SUM(G19:G25)</f>
        <v>112000</v>
      </c>
    </row>
    <row r="27" spans="1:12" x14ac:dyDescent="0.25">
      <c r="A27" s="8"/>
      <c r="B27" s="11"/>
      <c r="C27" s="21" t="s">
        <v>33</v>
      </c>
      <c r="D27" s="21"/>
      <c r="E27" s="21"/>
      <c r="F27" s="21"/>
      <c r="G27" s="48">
        <f>SUM(F26:G26)</f>
        <v>234400</v>
      </c>
    </row>
    <row r="30" spans="1:12" x14ac:dyDescent="0.25">
      <c r="C30" s="54"/>
      <c r="D30" s="54"/>
      <c r="E30" s="54"/>
      <c r="F30" s="5"/>
      <c r="G30" s="5"/>
      <c r="H30" s="6"/>
      <c r="K30" s="7"/>
      <c r="L30" s="7"/>
    </row>
    <row r="31" spans="1:12" x14ac:dyDescent="0.25">
      <c r="A31" s="25" t="s">
        <v>67</v>
      </c>
      <c r="B31" s="63" t="s">
        <v>68</v>
      </c>
      <c r="C31" s="24" t="s">
        <v>6</v>
      </c>
      <c r="D31" s="24" t="s">
        <v>102</v>
      </c>
      <c r="E31" s="24" t="s">
        <v>8</v>
      </c>
      <c r="F31" s="26" t="s">
        <v>10</v>
      </c>
      <c r="G31" s="26" t="s">
        <v>11</v>
      </c>
      <c r="H31" s="6"/>
      <c r="K31" s="7"/>
      <c r="L31" s="7"/>
    </row>
    <row r="32" spans="1:12" x14ac:dyDescent="0.25">
      <c r="A32" s="21">
        <v>2018</v>
      </c>
      <c r="B32" s="11">
        <v>9</v>
      </c>
      <c r="C32" s="21"/>
      <c r="D32" s="21"/>
      <c r="E32" s="21"/>
      <c r="F32" s="31"/>
      <c r="G32" s="31"/>
      <c r="H32" s="6"/>
      <c r="K32" s="7"/>
      <c r="L32" s="7"/>
    </row>
    <row r="33" spans="1:12" x14ac:dyDescent="0.25">
      <c r="A33" s="8"/>
      <c r="B33" s="11"/>
      <c r="C33" s="33" t="s">
        <v>84</v>
      </c>
      <c r="D33" s="21">
        <v>5</v>
      </c>
      <c r="E33" s="33">
        <v>3000</v>
      </c>
      <c r="F33" s="31"/>
      <c r="G33" s="49">
        <f>'Comparatif de produits'!$C$15*'CA 2016-2024'!D33</f>
        <v>100000</v>
      </c>
      <c r="H33" s="6"/>
      <c r="K33" s="7"/>
      <c r="L33" s="7"/>
    </row>
    <row r="34" spans="1:12" x14ac:dyDescent="0.25">
      <c r="A34" s="8"/>
      <c r="B34" s="11"/>
      <c r="C34" s="30" t="s">
        <v>86</v>
      </c>
      <c r="D34" s="21">
        <v>4</v>
      </c>
      <c r="E34" s="30">
        <v>3000</v>
      </c>
      <c r="F34" s="49"/>
      <c r="G34" s="47">
        <f>D34*'Comparatif de produits'!$B$15</f>
        <v>40000</v>
      </c>
      <c r="H34" s="6"/>
      <c r="K34" s="7"/>
      <c r="L34" s="7"/>
    </row>
    <row r="35" spans="1:12" x14ac:dyDescent="0.25">
      <c r="A35" s="8"/>
      <c r="B35" s="11"/>
      <c r="C35" s="33" t="s">
        <v>90</v>
      </c>
      <c r="D35" s="21">
        <v>9</v>
      </c>
      <c r="E35" s="27">
        <v>3000</v>
      </c>
      <c r="F35" s="49">
        <f>D35*'Types de contrats'!$F$8*'CA 2016-2024'!E35/1000</f>
        <v>32400</v>
      </c>
      <c r="G35" s="49"/>
      <c r="H35" s="6"/>
      <c r="K35" s="7"/>
      <c r="L35" s="7"/>
    </row>
    <row r="36" spans="1:12" x14ac:dyDescent="0.25">
      <c r="A36" s="8"/>
      <c r="B36" s="11"/>
      <c r="C36" s="27" t="s">
        <v>9</v>
      </c>
      <c r="D36" s="21">
        <v>6</v>
      </c>
      <c r="E36" s="27">
        <v>1000</v>
      </c>
      <c r="F36" s="49">
        <f>D36*'Offres messagries'!$D$8</f>
        <v>216000</v>
      </c>
      <c r="G36" s="51"/>
    </row>
    <row r="37" spans="1:12" x14ac:dyDescent="0.25">
      <c r="A37" s="8"/>
      <c r="B37" s="11"/>
      <c r="C37" s="33" t="s">
        <v>87</v>
      </c>
      <c r="D37" s="21">
        <v>1</v>
      </c>
      <c r="E37" s="27">
        <v>6000</v>
      </c>
      <c r="F37" s="49">
        <f>D37*'Offres messagries'!$D$8</f>
        <v>36000</v>
      </c>
      <c r="G37" s="49">
        <f>D37*'Types de contrats'!$F$12</f>
        <v>3000</v>
      </c>
    </row>
    <row r="38" spans="1:12" x14ac:dyDescent="0.25">
      <c r="A38" s="8"/>
      <c r="B38" s="11"/>
      <c r="C38" s="30" t="s">
        <v>88</v>
      </c>
      <c r="D38" s="21">
        <v>1</v>
      </c>
      <c r="E38" s="21"/>
      <c r="F38" s="21"/>
      <c r="G38" s="51">
        <f>D38*'Types de contrats'!$F$9</f>
        <v>1000</v>
      </c>
      <c r="K38" s="7"/>
      <c r="L38" s="7"/>
    </row>
    <row r="39" spans="1:12" x14ac:dyDescent="0.25">
      <c r="A39" s="8"/>
      <c r="B39" s="11"/>
      <c r="C39" s="33" t="s">
        <v>89</v>
      </c>
      <c r="D39" s="21">
        <v>1</v>
      </c>
      <c r="E39" s="21"/>
      <c r="F39" s="21"/>
      <c r="G39" s="49">
        <f>D39*'Types de contrats'!$F$12</f>
        <v>3000</v>
      </c>
    </row>
    <row r="40" spans="1:12" x14ac:dyDescent="0.25">
      <c r="A40" s="8"/>
      <c r="B40" s="11"/>
      <c r="C40" s="52"/>
      <c r="D40" s="21"/>
      <c r="E40" s="21"/>
      <c r="F40" s="48">
        <f>SUM(F35:F39)</f>
        <v>284400</v>
      </c>
      <c r="G40" s="48">
        <f>SUM(G33:G39)</f>
        <v>147000</v>
      </c>
    </row>
    <row r="41" spans="1:12" x14ac:dyDescent="0.25">
      <c r="A41" s="8"/>
      <c r="B41" s="11"/>
      <c r="C41" s="21" t="s">
        <v>33</v>
      </c>
      <c r="D41" s="21"/>
      <c r="E41" s="21"/>
      <c r="F41" s="21"/>
      <c r="G41" s="48">
        <f>SUM(F40:G40)</f>
        <v>431400</v>
      </c>
    </row>
    <row r="44" spans="1:12" x14ac:dyDescent="0.25">
      <c r="C44" s="54"/>
      <c r="D44" s="54"/>
      <c r="E44" s="54"/>
      <c r="F44" s="5"/>
      <c r="G44" s="5"/>
      <c r="H44" s="6"/>
      <c r="K44" s="7"/>
      <c r="L44" s="7"/>
    </row>
    <row r="45" spans="1:12" x14ac:dyDescent="0.25">
      <c r="A45" s="25" t="s">
        <v>67</v>
      </c>
      <c r="B45" s="63" t="s">
        <v>68</v>
      </c>
      <c r="C45" s="24" t="s">
        <v>6</v>
      </c>
      <c r="D45" s="24" t="s">
        <v>101</v>
      </c>
      <c r="E45" s="24" t="s">
        <v>8</v>
      </c>
      <c r="F45" s="26" t="s">
        <v>10</v>
      </c>
      <c r="G45" s="26" t="s">
        <v>11</v>
      </c>
      <c r="H45" s="6"/>
      <c r="K45" s="7"/>
      <c r="L45" s="7"/>
    </row>
    <row r="46" spans="1:12" x14ac:dyDescent="0.25">
      <c r="A46" s="21">
        <v>2019</v>
      </c>
      <c r="B46" s="11">
        <v>13</v>
      </c>
      <c r="C46" s="21"/>
      <c r="D46" s="21"/>
      <c r="E46" s="21"/>
      <c r="F46" s="31"/>
      <c r="G46" s="31"/>
      <c r="H46" s="6"/>
      <c r="K46" s="7"/>
      <c r="L46" s="7"/>
    </row>
    <row r="47" spans="1:12" x14ac:dyDescent="0.25">
      <c r="A47" s="8"/>
      <c r="B47" s="11"/>
      <c r="C47" s="33" t="s">
        <v>84</v>
      </c>
      <c r="D47" s="21">
        <v>3</v>
      </c>
      <c r="E47" s="33">
        <v>3000</v>
      </c>
      <c r="F47" s="31"/>
      <c r="G47" s="49">
        <f>'Comparatif de produits'!$C$15*'CA 2016-2024'!D47</f>
        <v>60000</v>
      </c>
      <c r="H47" s="6"/>
      <c r="K47" s="7"/>
      <c r="L47" s="7"/>
    </row>
    <row r="48" spans="1:12" x14ac:dyDescent="0.25">
      <c r="A48" s="8"/>
      <c r="B48" s="11"/>
      <c r="C48" s="30" t="s">
        <v>86</v>
      </c>
      <c r="D48" s="21">
        <v>10</v>
      </c>
      <c r="E48" s="30">
        <v>3000</v>
      </c>
      <c r="F48" s="49"/>
      <c r="G48" s="47">
        <f>D48*'Comparatif de produits'!$B$15</f>
        <v>100000</v>
      </c>
      <c r="H48" s="6"/>
      <c r="K48" s="7"/>
      <c r="L48" s="7"/>
    </row>
    <row r="49" spans="1:12" x14ac:dyDescent="0.25">
      <c r="A49" s="8"/>
      <c r="B49" s="11"/>
      <c r="C49" s="33" t="s">
        <v>90</v>
      </c>
      <c r="D49" s="21">
        <v>13</v>
      </c>
      <c r="E49" s="27">
        <v>3000</v>
      </c>
      <c r="F49" s="49">
        <f>D49*'Types de contrats'!$F$8*'CA 2016-2024'!E49/1000</f>
        <v>46800</v>
      </c>
      <c r="G49" s="49"/>
      <c r="H49" s="6"/>
      <c r="K49" s="7"/>
      <c r="L49" s="7"/>
    </row>
    <row r="50" spans="1:12" x14ac:dyDescent="0.25">
      <c r="A50" s="8"/>
      <c r="B50" s="11"/>
      <c r="C50" s="27" t="s">
        <v>9</v>
      </c>
      <c r="D50" s="21">
        <v>1</v>
      </c>
      <c r="E50" s="27">
        <v>1000</v>
      </c>
      <c r="F50" s="49">
        <f>D50*'Offres messagries'!$D$8</f>
        <v>36000</v>
      </c>
      <c r="G50" s="51"/>
    </row>
    <row r="51" spans="1:12" x14ac:dyDescent="0.25">
      <c r="A51" s="8"/>
      <c r="B51" s="11"/>
      <c r="C51" s="33" t="s">
        <v>87</v>
      </c>
      <c r="D51" s="21">
        <v>10</v>
      </c>
      <c r="E51" s="27">
        <v>6000</v>
      </c>
      <c r="F51" s="49">
        <f>D51*'Offres messagries'!$D$8</f>
        <v>360000</v>
      </c>
      <c r="G51" s="49">
        <f>D51*'Types de contrats'!$F$12</f>
        <v>30000</v>
      </c>
    </row>
    <row r="52" spans="1:12" x14ac:dyDescent="0.25">
      <c r="A52" s="8"/>
      <c r="B52" s="11"/>
      <c r="C52" s="30" t="s">
        <v>88</v>
      </c>
      <c r="D52" s="21">
        <v>1</v>
      </c>
      <c r="E52" s="21"/>
      <c r="F52" s="21"/>
      <c r="G52" s="51">
        <f>D52*'Types de contrats'!$F$9</f>
        <v>1000</v>
      </c>
      <c r="K52" s="7"/>
      <c r="L52" s="7"/>
    </row>
    <row r="53" spans="1:12" x14ac:dyDescent="0.25">
      <c r="A53" s="8"/>
      <c r="B53" s="11"/>
      <c r="C53" s="33" t="s">
        <v>89</v>
      </c>
      <c r="D53" s="21">
        <v>5</v>
      </c>
      <c r="E53" s="21"/>
      <c r="F53" s="21"/>
      <c r="G53" s="49">
        <f>D53*'Types de contrats'!$F$12</f>
        <v>15000</v>
      </c>
    </row>
    <row r="54" spans="1:12" x14ac:dyDescent="0.25">
      <c r="A54" s="8"/>
      <c r="B54" s="11"/>
      <c r="C54" s="52"/>
      <c r="D54" s="21"/>
      <c r="E54" s="21"/>
      <c r="F54" s="48">
        <f>SUM(F49:F53)</f>
        <v>442800</v>
      </c>
      <c r="G54" s="48">
        <f>SUM(G47:G53)</f>
        <v>206000</v>
      </c>
    </row>
    <row r="55" spans="1:12" x14ac:dyDescent="0.25">
      <c r="A55" s="8"/>
      <c r="B55" s="11"/>
      <c r="C55" s="21" t="s">
        <v>33</v>
      </c>
      <c r="D55" s="21"/>
      <c r="E55" s="21"/>
      <c r="F55" s="21"/>
      <c r="G55" s="48">
        <f>SUM(F54:G54)</f>
        <v>648800</v>
      </c>
    </row>
    <row r="58" spans="1:12" x14ac:dyDescent="0.25">
      <c r="C58" s="54"/>
      <c r="D58" s="54"/>
      <c r="E58" s="54"/>
      <c r="F58" s="5"/>
      <c r="G58" s="5"/>
      <c r="H58" s="6"/>
      <c r="K58" s="7"/>
      <c r="L58" s="7"/>
    </row>
    <row r="59" spans="1:12" x14ac:dyDescent="0.25">
      <c r="A59" s="25" t="s">
        <v>67</v>
      </c>
      <c r="B59" s="63" t="s">
        <v>68</v>
      </c>
      <c r="C59" s="24" t="s">
        <v>6</v>
      </c>
      <c r="D59" s="24" t="s">
        <v>92</v>
      </c>
      <c r="E59" s="24" t="s">
        <v>8</v>
      </c>
      <c r="F59" s="26" t="s">
        <v>10</v>
      </c>
      <c r="G59" s="26" t="s">
        <v>11</v>
      </c>
      <c r="H59" s="6"/>
      <c r="K59" s="7"/>
      <c r="L59" s="7"/>
    </row>
    <row r="60" spans="1:12" x14ac:dyDescent="0.25">
      <c r="A60" s="21">
        <v>2020</v>
      </c>
      <c r="B60" s="11">
        <v>15</v>
      </c>
      <c r="C60" s="21"/>
      <c r="D60" s="21"/>
      <c r="E60" s="21"/>
      <c r="F60" s="31"/>
      <c r="G60" s="31"/>
      <c r="H60" s="6"/>
      <c r="K60" s="7"/>
      <c r="L60" s="7"/>
    </row>
    <row r="61" spans="1:12" x14ac:dyDescent="0.25">
      <c r="A61" s="8"/>
      <c r="B61" s="11"/>
      <c r="C61" s="33" t="s">
        <v>84</v>
      </c>
      <c r="D61" s="21">
        <v>4</v>
      </c>
      <c r="E61" s="33">
        <v>3000</v>
      </c>
      <c r="F61" s="31"/>
      <c r="G61" s="49">
        <f>'Comparatif de produits'!$C$15*'CA 2016-2024'!D61</f>
        <v>80000</v>
      </c>
      <c r="H61" s="6"/>
      <c r="K61" s="7"/>
      <c r="L61" s="7"/>
    </row>
    <row r="62" spans="1:12" x14ac:dyDescent="0.25">
      <c r="A62" s="8"/>
      <c r="B62" s="11"/>
      <c r="C62" s="30" t="s">
        <v>86</v>
      </c>
      <c r="D62" s="21">
        <v>3</v>
      </c>
      <c r="E62" s="30">
        <v>3000</v>
      </c>
      <c r="F62" s="49"/>
      <c r="G62" s="47">
        <f>D62*'Comparatif de produits'!$B$15</f>
        <v>30000</v>
      </c>
      <c r="H62" s="6"/>
      <c r="K62" s="7"/>
      <c r="L62" s="7"/>
    </row>
    <row r="63" spans="1:12" x14ac:dyDescent="0.25">
      <c r="A63" s="8"/>
      <c r="B63" s="11"/>
      <c r="C63" s="33" t="s">
        <v>90</v>
      </c>
      <c r="D63" s="21">
        <v>15</v>
      </c>
      <c r="E63" s="27">
        <v>3000</v>
      </c>
      <c r="F63" s="49">
        <f>D63*'Types de contrats'!$F$8*'CA 2016-2024'!E63/1000</f>
        <v>54000</v>
      </c>
      <c r="G63" s="49"/>
      <c r="H63" s="6"/>
      <c r="K63" s="7"/>
      <c r="L63" s="7"/>
    </row>
    <row r="64" spans="1:12" x14ac:dyDescent="0.25">
      <c r="A64" s="8"/>
      <c r="B64" s="11"/>
      <c r="C64" s="27" t="s">
        <v>9</v>
      </c>
      <c r="D64" s="21">
        <v>15</v>
      </c>
      <c r="E64" s="27">
        <v>1000</v>
      </c>
      <c r="F64" s="49">
        <f>D64*'Offres messagries'!$D$8</f>
        <v>540000</v>
      </c>
      <c r="G64" s="51"/>
    </row>
    <row r="65" spans="1:12" x14ac:dyDescent="0.25">
      <c r="A65" s="8"/>
      <c r="B65" s="11"/>
      <c r="C65" s="33" t="s">
        <v>87</v>
      </c>
      <c r="D65" s="21">
        <v>5</v>
      </c>
      <c r="E65" s="27">
        <v>6000</v>
      </c>
      <c r="F65" s="49">
        <f>D65*'Offres messagries'!$D$8</f>
        <v>180000</v>
      </c>
      <c r="G65" s="49">
        <f>D65*'Types de contrats'!$F$12</f>
        <v>15000</v>
      </c>
    </row>
    <row r="66" spans="1:12" x14ac:dyDescent="0.25">
      <c r="A66" s="8"/>
      <c r="B66" s="11"/>
      <c r="C66" s="30" t="s">
        <v>100</v>
      </c>
      <c r="D66" s="21">
        <v>1</v>
      </c>
      <c r="E66" s="21"/>
      <c r="F66" s="21"/>
      <c r="G66" s="51">
        <f>D66*'Types de contrats'!$F$9</f>
        <v>1000</v>
      </c>
      <c r="K66" s="7"/>
      <c r="L66" s="7"/>
    </row>
    <row r="67" spans="1:12" x14ac:dyDescent="0.25">
      <c r="A67" s="8"/>
      <c r="B67" s="11"/>
      <c r="C67" s="33" t="s">
        <v>89</v>
      </c>
      <c r="D67" s="21">
        <v>5</v>
      </c>
      <c r="E67" s="21"/>
      <c r="F67" s="21"/>
      <c r="G67" s="49">
        <f>D67*'Types de contrats'!$F$12</f>
        <v>15000</v>
      </c>
    </row>
    <row r="68" spans="1:12" x14ac:dyDescent="0.25">
      <c r="A68" s="8"/>
      <c r="B68" s="11"/>
      <c r="C68" s="52"/>
      <c r="D68" s="21"/>
      <c r="E68" s="21"/>
      <c r="F68" s="48">
        <f>SUM(F63:F67)</f>
        <v>774000</v>
      </c>
      <c r="G68" s="48">
        <f>SUM(G61:G67)</f>
        <v>141000</v>
      </c>
    </row>
    <row r="69" spans="1:12" x14ac:dyDescent="0.25">
      <c r="A69" s="8"/>
      <c r="B69" s="11"/>
      <c r="C69" s="21" t="s">
        <v>33</v>
      </c>
      <c r="D69" s="21"/>
      <c r="E69" s="21"/>
      <c r="F69" s="21"/>
      <c r="G69" s="48">
        <f>SUM(F68:G68)</f>
        <v>915000</v>
      </c>
    </row>
    <row r="72" spans="1:12" x14ac:dyDescent="0.25">
      <c r="C72" s="54"/>
      <c r="D72" s="54"/>
      <c r="E72" s="54"/>
      <c r="F72" s="5"/>
      <c r="G72" s="5"/>
      <c r="H72" s="6"/>
      <c r="K72" s="7"/>
      <c r="L72" s="7"/>
    </row>
    <row r="73" spans="1:12" x14ac:dyDescent="0.25">
      <c r="A73" s="25" t="s">
        <v>67</v>
      </c>
      <c r="B73" s="63" t="s">
        <v>68</v>
      </c>
      <c r="C73" s="24" t="s">
        <v>6</v>
      </c>
      <c r="D73" s="24" t="s">
        <v>99</v>
      </c>
      <c r="E73" s="24" t="s">
        <v>8</v>
      </c>
      <c r="F73" s="26" t="s">
        <v>10</v>
      </c>
      <c r="G73" s="26" t="s">
        <v>11</v>
      </c>
      <c r="H73" s="6"/>
      <c r="K73" s="7"/>
      <c r="L73" s="7"/>
    </row>
    <row r="74" spans="1:12" x14ac:dyDescent="0.25">
      <c r="A74" s="21">
        <v>2021</v>
      </c>
      <c r="B74" s="11">
        <v>18</v>
      </c>
      <c r="C74" s="21"/>
      <c r="D74" s="21"/>
      <c r="E74" s="21"/>
      <c r="F74" s="31"/>
      <c r="G74" s="31"/>
      <c r="H74" s="6"/>
      <c r="K74" s="7"/>
      <c r="L74" s="7"/>
    </row>
    <row r="75" spans="1:12" x14ac:dyDescent="0.25">
      <c r="A75" s="8"/>
      <c r="B75" s="11"/>
      <c r="C75" s="33" t="s">
        <v>84</v>
      </c>
      <c r="D75" s="21">
        <v>12</v>
      </c>
      <c r="E75" s="33">
        <v>3000</v>
      </c>
      <c r="F75" s="31"/>
      <c r="G75" s="49">
        <f>'Comparatif de produits'!$C$15*'CA 2016-2024'!D75</f>
        <v>240000</v>
      </c>
      <c r="H75" s="6"/>
      <c r="K75" s="7"/>
      <c r="L75" s="7"/>
    </row>
    <row r="76" spans="1:12" x14ac:dyDescent="0.25">
      <c r="A76" s="8"/>
      <c r="B76" s="11"/>
      <c r="C76" s="30" t="s">
        <v>86</v>
      </c>
      <c r="D76" s="21">
        <v>6</v>
      </c>
      <c r="E76" s="30">
        <v>3000</v>
      </c>
      <c r="F76" s="49"/>
      <c r="G76" s="47">
        <f>D76*'Comparatif de produits'!$B$15</f>
        <v>60000</v>
      </c>
      <c r="H76" s="6"/>
      <c r="K76" s="7"/>
      <c r="L76" s="7"/>
    </row>
    <row r="77" spans="1:12" x14ac:dyDescent="0.25">
      <c r="A77" s="8"/>
      <c r="B77" s="11"/>
      <c r="C77" s="33" t="s">
        <v>90</v>
      </c>
      <c r="D77" s="21">
        <v>18</v>
      </c>
      <c r="E77" s="27">
        <v>3000</v>
      </c>
      <c r="F77" s="49">
        <f>D77*'Types de contrats'!$F$8*'CA 2016-2024'!E77/1000</f>
        <v>64800</v>
      </c>
      <c r="G77" s="49"/>
      <c r="H77" s="6"/>
      <c r="K77" s="7"/>
      <c r="L77" s="7"/>
    </row>
    <row r="78" spans="1:12" x14ac:dyDescent="0.25">
      <c r="A78" s="8"/>
      <c r="B78" s="11"/>
      <c r="C78" s="27" t="s">
        <v>9</v>
      </c>
      <c r="D78" s="21">
        <v>10</v>
      </c>
      <c r="E78" s="27">
        <v>1000</v>
      </c>
      <c r="F78" s="49">
        <f>D78*'Offres messagries'!$D$8</f>
        <v>360000</v>
      </c>
      <c r="G78" s="51"/>
    </row>
    <row r="79" spans="1:12" x14ac:dyDescent="0.25">
      <c r="A79" s="8"/>
      <c r="B79" s="11"/>
      <c r="C79" s="33" t="s">
        <v>87</v>
      </c>
      <c r="D79" s="21">
        <v>5</v>
      </c>
      <c r="E79" s="27">
        <v>6000</v>
      </c>
      <c r="F79" s="49">
        <f>D79*'Offres messagries'!$D$8</f>
        <v>180000</v>
      </c>
      <c r="G79" s="49">
        <f>D79*'Types de contrats'!$F$12</f>
        <v>15000</v>
      </c>
    </row>
    <row r="80" spans="1:12" x14ac:dyDescent="0.25">
      <c r="A80" s="8"/>
      <c r="B80" s="11"/>
      <c r="C80" s="30" t="s">
        <v>100</v>
      </c>
      <c r="D80" s="21">
        <v>15</v>
      </c>
      <c r="E80" s="21"/>
      <c r="F80" s="21"/>
      <c r="G80" s="51">
        <f>D80*'Types de contrats'!$F$9</f>
        <v>15000</v>
      </c>
      <c r="K80" s="7"/>
      <c r="L80" s="7"/>
    </row>
    <row r="81" spans="1:12" x14ac:dyDescent="0.25">
      <c r="A81" s="8"/>
      <c r="B81" s="11"/>
      <c r="C81" s="33" t="s">
        <v>89</v>
      </c>
      <c r="D81" s="21">
        <v>20</v>
      </c>
      <c r="E81" s="21"/>
      <c r="F81" s="21"/>
      <c r="G81" s="49">
        <f>D81*'Types de contrats'!$F$12</f>
        <v>60000</v>
      </c>
    </row>
    <row r="82" spans="1:12" x14ac:dyDescent="0.25">
      <c r="A82" s="8"/>
      <c r="B82" s="11"/>
      <c r="C82" s="52"/>
      <c r="D82" s="21"/>
      <c r="E82" s="21"/>
      <c r="F82" s="48">
        <f>SUM(F77:F81)</f>
        <v>604800</v>
      </c>
      <c r="G82" s="48">
        <f>SUM(G75:G81)</f>
        <v>390000</v>
      </c>
    </row>
    <row r="83" spans="1:12" x14ac:dyDescent="0.25">
      <c r="A83" s="8"/>
      <c r="B83" s="11"/>
      <c r="C83" s="21" t="s">
        <v>33</v>
      </c>
      <c r="D83" s="21"/>
      <c r="E83" s="21"/>
      <c r="F83" s="21"/>
      <c r="G83" s="48">
        <f>SUM(F82:G82)</f>
        <v>994800</v>
      </c>
    </row>
    <row r="86" spans="1:12" x14ac:dyDescent="0.25">
      <c r="C86" s="54"/>
      <c r="D86" s="54"/>
      <c r="E86" s="54"/>
      <c r="F86" s="5"/>
      <c r="G86" s="5"/>
      <c r="H86" s="6"/>
      <c r="K86" s="7"/>
      <c r="L86" s="7"/>
    </row>
    <row r="87" spans="1:12" x14ac:dyDescent="0.25">
      <c r="A87" s="25" t="s">
        <v>67</v>
      </c>
      <c r="B87" s="63" t="s">
        <v>68</v>
      </c>
      <c r="C87" s="24" t="s">
        <v>6</v>
      </c>
      <c r="D87" s="24" t="s">
        <v>98</v>
      </c>
      <c r="E87" s="24" t="s">
        <v>8</v>
      </c>
      <c r="F87" s="26" t="s">
        <v>10</v>
      </c>
      <c r="G87" s="26" t="s">
        <v>11</v>
      </c>
      <c r="H87" s="6"/>
      <c r="K87" s="7"/>
      <c r="L87" s="7"/>
    </row>
    <row r="88" spans="1:12" x14ac:dyDescent="0.25">
      <c r="A88" s="21">
        <v>2022</v>
      </c>
      <c r="B88" s="11">
        <v>23</v>
      </c>
      <c r="C88" s="21"/>
      <c r="D88" s="21"/>
      <c r="E88" s="21"/>
      <c r="F88" s="31"/>
      <c r="G88" s="31"/>
      <c r="H88" s="6"/>
      <c r="K88" s="7"/>
      <c r="L88" s="7"/>
    </row>
    <row r="89" spans="1:12" x14ac:dyDescent="0.25">
      <c r="A89" s="8"/>
      <c r="B89" s="11"/>
      <c r="C89" s="33" t="s">
        <v>84</v>
      </c>
      <c r="D89" s="21">
        <v>20</v>
      </c>
      <c r="E89" s="33">
        <v>3000</v>
      </c>
      <c r="F89" s="31"/>
      <c r="G89" s="49">
        <f>'Comparatif de produits'!$C$15*'CA 2016-2024'!D89</f>
        <v>400000</v>
      </c>
      <c r="H89" s="6"/>
      <c r="K89" s="7"/>
      <c r="L89" s="7"/>
    </row>
    <row r="90" spans="1:12" x14ac:dyDescent="0.25">
      <c r="A90" s="8"/>
      <c r="B90" s="11"/>
      <c r="C90" s="30" t="s">
        <v>86</v>
      </c>
      <c r="D90" s="21">
        <v>3</v>
      </c>
      <c r="E90" s="30">
        <v>3000</v>
      </c>
      <c r="F90" s="49"/>
      <c r="G90" s="47">
        <f>D90*'Comparatif de produits'!$B$15</f>
        <v>30000</v>
      </c>
      <c r="H90" s="6"/>
      <c r="K90" s="7"/>
      <c r="L90" s="7"/>
    </row>
    <row r="91" spans="1:12" x14ac:dyDescent="0.25">
      <c r="A91" s="8"/>
      <c r="B91" s="11"/>
      <c r="C91" s="33" t="s">
        <v>90</v>
      </c>
      <c r="D91" s="21">
        <v>23</v>
      </c>
      <c r="E91" s="27">
        <v>3000</v>
      </c>
      <c r="F91" s="49">
        <f>D91*'Types de contrats'!$F$8*'CA 2016-2024'!E91/1000</f>
        <v>82800</v>
      </c>
      <c r="G91" s="49"/>
      <c r="H91" s="6"/>
      <c r="K91" s="7"/>
      <c r="L91" s="7"/>
    </row>
    <row r="92" spans="1:12" x14ac:dyDescent="0.25">
      <c r="A92" s="8"/>
      <c r="B92" s="11"/>
      <c r="C92" s="27" t="s">
        <v>9</v>
      </c>
      <c r="D92" s="21">
        <v>15</v>
      </c>
      <c r="E92" s="27">
        <v>1000</v>
      </c>
      <c r="F92" s="49">
        <f>D92*'Offres messagries'!$D$8</f>
        <v>540000</v>
      </c>
      <c r="G92" s="51"/>
    </row>
    <row r="93" spans="1:12" x14ac:dyDescent="0.25">
      <c r="A93" s="8"/>
      <c r="B93" s="11"/>
      <c r="C93" s="33" t="s">
        <v>87</v>
      </c>
      <c r="D93" s="21">
        <v>5</v>
      </c>
      <c r="E93" s="27">
        <v>6000</v>
      </c>
      <c r="F93" s="49">
        <f>D93*'Offres messagries'!$D$8</f>
        <v>180000</v>
      </c>
      <c r="G93" s="49">
        <f>D93*'Types de contrats'!$F$12</f>
        <v>15000</v>
      </c>
    </row>
    <row r="94" spans="1:12" x14ac:dyDescent="0.25">
      <c r="A94" s="8"/>
      <c r="B94" s="11"/>
      <c r="C94" s="30" t="s">
        <v>100</v>
      </c>
      <c r="D94" s="21">
        <v>15</v>
      </c>
      <c r="E94" s="21"/>
      <c r="F94" s="21"/>
      <c r="G94" s="51">
        <f>D94*'Types de contrats'!$F$9</f>
        <v>15000</v>
      </c>
      <c r="K94" s="7"/>
      <c r="L94" s="7"/>
    </row>
    <row r="95" spans="1:12" x14ac:dyDescent="0.25">
      <c r="A95" s="8"/>
      <c r="B95" s="11"/>
      <c r="C95" s="33" t="s">
        <v>89</v>
      </c>
      <c r="D95" s="21">
        <v>8</v>
      </c>
      <c r="E95" s="21"/>
      <c r="F95" s="21"/>
      <c r="G95" s="49">
        <f>D95*'Types de contrats'!$F$12</f>
        <v>24000</v>
      </c>
    </row>
    <row r="96" spans="1:12" x14ac:dyDescent="0.25">
      <c r="A96" s="8"/>
      <c r="B96" s="11"/>
      <c r="C96" s="52"/>
      <c r="D96" s="21"/>
      <c r="E96" s="21"/>
      <c r="F96" s="48">
        <f>SUM(F91:F95)</f>
        <v>802800</v>
      </c>
      <c r="G96" s="48">
        <f>SUM(G89:G95)</f>
        <v>484000</v>
      </c>
    </row>
    <row r="97" spans="1:12" x14ac:dyDescent="0.25">
      <c r="A97" s="8"/>
      <c r="B97" s="11"/>
      <c r="C97" s="21" t="s">
        <v>33</v>
      </c>
      <c r="D97" s="21"/>
      <c r="E97" s="21"/>
      <c r="F97" s="21"/>
      <c r="G97" s="48">
        <f>SUM(F96:G96)</f>
        <v>1286800</v>
      </c>
    </row>
    <row r="100" spans="1:12" x14ac:dyDescent="0.25">
      <c r="C100" s="54"/>
      <c r="D100" s="54"/>
      <c r="E100" s="54"/>
      <c r="F100" s="5"/>
      <c r="G100" s="5"/>
      <c r="H100" s="6"/>
      <c r="K100" s="7"/>
      <c r="L100" s="7"/>
    </row>
    <row r="101" spans="1:12" x14ac:dyDescent="0.25">
      <c r="A101" s="25" t="s">
        <v>67</v>
      </c>
      <c r="B101" s="63" t="s">
        <v>68</v>
      </c>
      <c r="C101" s="24" t="s">
        <v>6</v>
      </c>
      <c r="D101" s="24" t="s">
        <v>97</v>
      </c>
      <c r="E101" s="24" t="s">
        <v>8</v>
      </c>
      <c r="F101" s="26" t="s">
        <v>10</v>
      </c>
      <c r="G101" s="26" t="s">
        <v>11</v>
      </c>
      <c r="H101" s="6"/>
      <c r="K101" s="7"/>
      <c r="L101" s="7"/>
    </row>
    <row r="102" spans="1:12" x14ac:dyDescent="0.25">
      <c r="A102" s="21">
        <v>2023</v>
      </c>
      <c r="B102" s="11">
        <v>26</v>
      </c>
      <c r="C102" s="21"/>
      <c r="D102" s="21"/>
      <c r="E102" s="21"/>
      <c r="F102" s="31"/>
      <c r="G102" s="31"/>
      <c r="H102" s="6"/>
      <c r="K102" s="7"/>
      <c r="L102" s="7"/>
    </row>
    <row r="103" spans="1:12" x14ac:dyDescent="0.25">
      <c r="A103" s="8"/>
      <c r="B103" s="11"/>
      <c r="C103" s="33" t="s">
        <v>84</v>
      </c>
      <c r="D103" s="21">
        <v>25</v>
      </c>
      <c r="E103" s="33">
        <v>3000</v>
      </c>
      <c r="F103" s="31"/>
      <c r="G103" s="49">
        <f>'Comparatif de produits'!$C$15*'CA 2016-2024'!D103</f>
        <v>500000</v>
      </c>
      <c r="H103" s="6"/>
      <c r="K103" s="7"/>
      <c r="L103" s="7"/>
    </row>
    <row r="104" spans="1:12" x14ac:dyDescent="0.25">
      <c r="A104" s="8"/>
      <c r="B104" s="11"/>
      <c r="C104" s="30" t="s">
        <v>86</v>
      </c>
      <c r="D104" s="21">
        <v>1</v>
      </c>
      <c r="E104" s="30">
        <v>3000</v>
      </c>
      <c r="F104" s="49"/>
      <c r="G104" s="47">
        <f>D104*'Comparatif de produits'!$B$15</f>
        <v>10000</v>
      </c>
      <c r="H104" s="6"/>
      <c r="K104" s="7"/>
      <c r="L104" s="7"/>
    </row>
    <row r="105" spans="1:12" x14ac:dyDescent="0.25">
      <c r="A105" s="8"/>
      <c r="B105" s="11"/>
      <c r="C105" s="33" t="s">
        <v>90</v>
      </c>
      <c r="D105" s="21">
        <v>26</v>
      </c>
      <c r="E105" s="27">
        <v>3000</v>
      </c>
      <c r="F105" s="49">
        <f>D105*'Types de contrats'!$F$8*'CA 2016-2024'!E105/1000</f>
        <v>93600</v>
      </c>
      <c r="G105" s="49"/>
      <c r="H105" s="6"/>
      <c r="K105" s="7"/>
      <c r="L105" s="7"/>
    </row>
    <row r="106" spans="1:12" x14ac:dyDescent="0.25">
      <c r="A106" s="8"/>
      <c r="B106" s="11"/>
      <c r="C106" s="27" t="s">
        <v>9</v>
      </c>
      <c r="D106" s="21">
        <v>15</v>
      </c>
      <c r="E106" s="27">
        <v>1000</v>
      </c>
      <c r="F106" s="49">
        <f>D106*'Offres messagries'!$D$8</f>
        <v>540000</v>
      </c>
      <c r="G106" s="51"/>
    </row>
    <row r="107" spans="1:12" x14ac:dyDescent="0.25">
      <c r="A107" s="8"/>
      <c r="B107" s="11"/>
      <c r="C107" s="33" t="s">
        <v>87</v>
      </c>
      <c r="D107" s="21">
        <v>5</v>
      </c>
      <c r="E107" s="27">
        <v>6000</v>
      </c>
      <c r="F107" s="49">
        <f>D107*'Offres messagries'!$D$8</f>
        <v>180000</v>
      </c>
      <c r="G107" s="49">
        <f>D107*'Types de contrats'!$F$12</f>
        <v>15000</v>
      </c>
    </row>
    <row r="108" spans="1:12" x14ac:dyDescent="0.25">
      <c r="A108" s="8"/>
      <c r="B108" s="11"/>
      <c r="C108" s="30" t="s">
        <v>107</v>
      </c>
      <c r="D108" s="21">
        <v>15</v>
      </c>
      <c r="E108" s="21"/>
      <c r="F108" s="21"/>
      <c r="G108" s="51">
        <f>D108*'Types de contrats'!$F$9</f>
        <v>15000</v>
      </c>
      <c r="K108" s="7"/>
      <c r="L108" s="7"/>
    </row>
    <row r="109" spans="1:12" x14ac:dyDescent="0.25">
      <c r="A109" s="8"/>
      <c r="B109" s="11"/>
      <c r="C109" s="33" t="s">
        <v>89</v>
      </c>
      <c r="D109" s="21">
        <v>15</v>
      </c>
      <c r="E109" s="21"/>
      <c r="F109" s="21"/>
      <c r="G109" s="49">
        <f>D109*'Types de contrats'!$F$12</f>
        <v>45000</v>
      </c>
    </row>
    <row r="110" spans="1:12" x14ac:dyDescent="0.25">
      <c r="A110" s="8"/>
      <c r="B110" s="11"/>
      <c r="C110" s="52"/>
      <c r="D110" s="21"/>
      <c r="E110" s="21"/>
      <c r="F110" s="48">
        <f>SUM(F105:F109)</f>
        <v>813600</v>
      </c>
      <c r="G110" s="48">
        <f>SUM(G103:G109)</f>
        <v>585000</v>
      </c>
    </row>
    <row r="111" spans="1:12" x14ac:dyDescent="0.25">
      <c r="A111" s="8"/>
      <c r="B111" s="11"/>
      <c r="C111" s="21" t="s">
        <v>33</v>
      </c>
      <c r="D111" s="21"/>
      <c r="E111" s="21"/>
      <c r="F111" s="21"/>
      <c r="G111" s="48">
        <f>SUM(F110:G110)</f>
        <v>1398600</v>
      </c>
    </row>
    <row r="114" spans="1:12" x14ac:dyDescent="0.25">
      <c r="C114" s="54"/>
      <c r="D114" s="54"/>
      <c r="E114" s="54"/>
      <c r="F114" s="5"/>
      <c r="G114" s="5"/>
      <c r="H114" s="6"/>
      <c r="K114" s="7"/>
      <c r="L114" s="7"/>
    </row>
    <row r="115" spans="1:12" x14ac:dyDescent="0.25">
      <c r="A115" s="25" t="s">
        <v>67</v>
      </c>
      <c r="B115" s="63" t="s">
        <v>68</v>
      </c>
      <c r="C115" s="24" t="s">
        <v>6</v>
      </c>
      <c r="D115" s="24" t="s">
        <v>96</v>
      </c>
      <c r="E115" s="24" t="s">
        <v>8</v>
      </c>
      <c r="F115" s="26" t="s">
        <v>10</v>
      </c>
      <c r="G115" s="26" t="s">
        <v>11</v>
      </c>
      <c r="H115" s="6"/>
      <c r="K115" s="7"/>
      <c r="L115" s="7"/>
    </row>
    <row r="116" spans="1:12" x14ac:dyDescent="0.25">
      <c r="A116" s="21">
        <v>2024</v>
      </c>
      <c r="B116" s="11">
        <v>29</v>
      </c>
      <c r="C116" s="21"/>
      <c r="D116" s="21"/>
      <c r="E116" s="21"/>
      <c r="F116" s="31"/>
      <c r="G116" s="31"/>
      <c r="H116" s="6"/>
      <c r="K116" s="7"/>
      <c r="L116" s="7"/>
    </row>
    <row r="117" spans="1:12" x14ac:dyDescent="0.25">
      <c r="A117" s="8"/>
      <c r="B117" s="11"/>
      <c r="C117" s="33" t="s">
        <v>84</v>
      </c>
      <c r="D117" s="21">
        <v>26</v>
      </c>
      <c r="E117" s="33">
        <v>3000</v>
      </c>
      <c r="F117" s="31"/>
      <c r="G117" s="49">
        <f>'Comparatif de produits'!$C$15*'CA 2016-2024'!D117</f>
        <v>520000</v>
      </c>
      <c r="H117" s="6"/>
      <c r="K117" s="7"/>
      <c r="L117" s="7"/>
    </row>
    <row r="118" spans="1:12" x14ac:dyDescent="0.25">
      <c r="A118" s="8"/>
      <c r="B118" s="11"/>
      <c r="C118" s="30" t="s">
        <v>86</v>
      </c>
      <c r="D118" s="21">
        <v>3</v>
      </c>
      <c r="E118" s="30">
        <v>3000</v>
      </c>
      <c r="F118" s="49"/>
      <c r="G118" s="47">
        <f>D118*'Comparatif de produits'!$B$15</f>
        <v>30000</v>
      </c>
      <c r="H118" s="6"/>
      <c r="K118" s="7"/>
      <c r="L118" s="7"/>
    </row>
    <row r="119" spans="1:12" x14ac:dyDescent="0.25">
      <c r="A119" s="8"/>
      <c r="B119" s="11"/>
      <c r="C119" s="33" t="s">
        <v>90</v>
      </c>
      <c r="D119" s="21">
        <v>29</v>
      </c>
      <c r="E119" s="27">
        <v>3000</v>
      </c>
      <c r="F119" s="49">
        <f>D119*'Types de contrats'!$F$8*'CA 2016-2024'!E119/1000</f>
        <v>104400</v>
      </c>
      <c r="G119" s="49"/>
      <c r="H119" s="6"/>
      <c r="K119" s="7"/>
      <c r="L119" s="7"/>
    </row>
    <row r="120" spans="1:12" x14ac:dyDescent="0.25">
      <c r="A120" s="8"/>
      <c r="B120" s="11"/>
      <c r="C120" s="27" t="s">
        <v>9</v>
      </c>
      <c r="D120" s="21">
        <v>13</v>
      </c>
      <c r="E120" s="27">
        <v>1000</v>
      </c>
      <c r="F120" s="49">
        <f>D120*'Offres messagries'!$D$8</f>
        <v>468000</v>
      </c>
      <c r="G120" s="51"/>
    </row>
    <row r="121" spans="1:12" x14ac:dyDescent="0.25">
      <c r="A121" s="8"/>
      <c r="B121" s="11"/>
      <c r="C121" s="33" t="s">
        <v>87</v>
      </c>
      <c r="D121" s="21">
        <v>15</v>
      </c>
      <c r="E121" s="27">
        <v>6000</v>
      </c>
      <c r="F121" s="49">
        <f>D121*'Offres messagries'!$D$8</f>
        <v>540000</v>
      </c>
      <c r="G121" s="49">
        <f>D121*'Types de contrats'!$F$12</f>
        <v>45000</v>
      </c>
    </row>
    <row r="122" spans="1:12" x14ac:dyDescent="0.25">
      <c r="A122" s="8"/>
      <c r="B122" s="11"/>
      <c r="C122" s="30" t="s">
        <v>88</v>
      </c>
      <c r="D122" s="21">
        <v>15</v>
      </c>
      <c r="E122" s="21"/>
      <c r="F122" s="21"/>
      <c r="G122" s="51">
        <f>D122*'Types de contrats'!$F$9</f>
        <v>15000</v>
      </c>
      <c r="K122" s="7"/>
      <c r="L122" s="7"/>
    </row>
    <row r="123" spans="1:12" x14ac:dyDescent="0.25">
      <c r="A123" s="8"/>
      <c r="B123" s="11"/>
      <c r="C123" s="33" t="s">
        <v>89</v>
      </c>
      <c r="D123" s="21">
        <v>8</v>
      </c>
      <c r="E123" s="21"/>
      <c r="F123" s="21"/>
      <c r="G123" s="49">
        <f>D123*'Types de contrats'!$F$12</f>
        <v>24000</v>
      </c>
    </row>
    <row r="124" spans="1:12" x14ac:dyDescent="0.25">
      <c r="A124" s="8"/>
      <c r="B124" s="11"/>
      <c r="C124" s="52"/>
      <c r="D124" s="21"/>
      <c r="E124" s="21"/>
      <c r="F124" s="48">
        <f>SUM(F119:F123)</f>
        <v>1112400</v>
      </c>
      <c r="G124" s="48">
        <f>SUM(G117:G123)</f>
        <v>634000</v>
      </c>
    </row>
    <row r="125" spans="1:12" x14ac:dyDescent="0.25">
      <c r="A125" s="8"/>
      <c r="B125" s="11"/>
      <c r="C125" s="21" t="s">
        <v>33</v>
      </c>
      <c r="D125" s="21"/>
      <c r="E125" s="21"/>
      <c r="F125" s="21"/>
      <c r="G125" s="48">
        <f>SUM(F124:G124)</f>
        <v>1746400</v>
      </c>
    </row>
    <row r="128" spans="1:12" x14ac:dyDescent="0.25">
      <c r="A128" s="21" t="s">
        <v>128</v>
      </c>
      <c r="B128" s="11" t="s">
        <v>94</v>
      </c>
      <c r="C128" s="21" t="s">
        <v>67</v>
      </c>
      <c r="D128" s="21" t="s">
        <v>93</v>
      </c>
    </row>
    <row r="129" spans="1:4" x14ac:dyDescent="0.25">
      <c r="A129" s="21">
        <v>5</v>
      </c>
      <c r="B129" s="11">
        <v>3</v>
      </c>
      <c r="C129" s="21">
        <v>2016</v>
      </c>
      <c r="D129" s="48">
        <f>$G$14</f>
        <v>173700</v>
      </c>
    </row>
    <row r="130" spans="1:4" x14ac:dyDescent="0.25">
      <c r="A130" s="21">
        <v>7</v>
      </c>
      <c r="B130" s="11">
        <v>3</v>
      </c>
      <c r="C130" s="21">
        <v>2017</v>
      </c>
      <c r="D130" s="48">
        <f>$G$27</f>
        <v>234400</v>
      </c>
    </row>
    <row r="131" spans="1:4" x14ac:dyDescent="0.25">
      <c r="A131" s="21">
        <v>9</v>
      </c>
      <c r="B131" s="11">
        <v>3</v>
      </c>
      <c r="C131" s="21">
        <v>2018</v>
      </c>
      <c r="D131" s="48">
        <f>$G$41</f>
        <v>431400</v>
      </c>
    </row>
    <row r="132" spans="1:4" x14ac:dyDescent="0.25">
      <c r="A132" s="21">
        <v>13</v>
      </c>
      <c r="B132" s="11">
        <v>4</v>
      </c>
      <c r="C132" s="21">
        <v>2019</v>
      </c>
      <c r="D132" s="48">
        <f>$G$55</f>
        <v>648800</v>
      </c>
    </row>
    <row r="133" spans="1:4" x14ac:dyDescent="0.25">
      <c r="A133" s="21">
        <v>15</v>
      </c>
      <c r="B133" s="11">
        <v>6</v>
      </c>
      <c r="C133" s="21">
        <v>2020</v>
      </c>
      <c r="D133" s="48">
        <f>$G$69</f>
        <v>915000</v>
      </c>
    </row>
    <row r="134" spans="1:4" x14ac:dyDescent="0.25">
      <c r="A134" s="21">
        <v>18</v>
      </c>
      <c r="B134" s="11">
        <v>8</v>
      </c>
      <c r="C134" s="21">
        <v>2021</v>
      </c>
      <c r="D134" s="48">
        <f>$G$83</f>
        <v>994800</v>
      </c>
    </row>
    <row r="135" spans="1:4" x14ac:dyDescent="0.25">
      <c r="A135" s="21">
        <v>23</v>
      </c>
      <c r="B135" s="11">
        <v>12</v>
      </c>
      <c r="C135" s="21">
        <v>2022</v>
      </c>
      <c r="D135" s="48">
        <f>$G$97</f>
        <v>1286800</v>
      </c>
    </row>
    <row r="136" spans="1:4" x14ac:dyDescent="0.25">
      <c r="A136" s="21">
        <v>26</v>
      </c>
      <c r="B136" s="11">
        <v>16</v>
      </c>
      <c r="C136" s="21">
        <v>2023</v>
      </c>
      <c r="D136" s="48">
        <f>$G$111</f>
        <v>1398600</v>
      </c>
    </row>
    <row r="137" spans="1:4" x14ac:dyDescent="0.25">
      <c r="A137" s="21">
        <v>29</v>
      </c>
      <c r="B137" s="11">
        <v>22</v>
      </c>
      <c r="C137" s="21">
        <v>2024</v>
      </c>
      <c r="D137" s="48">
        <f>$G$125</f>
        <v>1746400</v>
      </c>
    </row>
  </sheetData>
  <mergeCells count="1">
    <mergeCell ref="A2:G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43CB-C7FF-492A-B10C-1750ECEDDC47}">
  <dimension ref="F2:L23"/>
  <sheetViews>
    <sheetView topLeftCell="A16" workbookViewId="0">
      <selection activeCell="J13" sqref="J13"/>
    </sheetView>
  </sheetViews>
  <sheetFormatPr baseColWidth="10" defaultRowHeight="15" x14ac:dyDescent="0.25"/>
  <cols>
    <col min="8" max="8" width="15.140625" customWidth="1"/>
    <col min="9" max="9" width="17.5703125" customWidth="1"/>
    <col min="10" max="10" width="35.140625" customWidth="1"/>
  </cols>
  <sheetData>
    <row r="2" spans="6:12" ht="15" customHeight="1" x14ac:dyDescent="0.25">
      <c r="F2" s="87" t="s">
        <v>110</v>
      </c>
      <c r="G2" s="88"/>
      <c r="H2" s="88"/>
      <c r="I2" s="88"/>
      <c r="J2" s="88"/>
      <c r="K2" s="88"/>
      <c r="L2" s="89"/>
    </row>
    <row r="3" spans="6:12" ht="15" customHeight="1" x14ac:dyDescent="0.25">
      <c r="F3" s="107"/>
      <c r="G3" s="108"/>
      <c r="H3" s="108"/>
      <c r="I3" s="108"/>
      <c r="J3" s="108"/>
      <c r="K3" s="108"/>
      <c r="L3" s="109"/>
    </row>
    <row r="4" spans="6:12" ht="28.5" customHeight="1" x14ac:dyDescent="0.25">
      <c r="F4" s="90"/>
      <c r="G4" s="91"/>
      <c r="H4" s="91"/>
      <c r="I4" s="91"/>
      <c r="J4" s="91"/>
      <c r="K4" s="91"/>
      <c r="L4" s="92"/>
    </row>
    <row r="8" spans="6:12" x14ac:dyDescent="0.25">
      <c r="G8" s="8" t="s">
        <v>124</v>
      </c>
      <c r="H8" s="8"/>
      <c r="I8" s="8"/>
      <c r="J8" s="72" t="s">
        <v>123</v>
      </c>
    </row>
    <row r="9" spans="6:12" x14ac:dyDescent="0.25">
      <c r="G9" s="8"/>
      <c r="H9" s="8" t="s">
        <v>95</v>
      </c>
      <c r="I9" s="8"/>
      <c r="J9" s="68">
        <v>648800</v>
      </c>
    </row>
    <row r="10" spans="6:12" x14ac:dyDescent="0.25">
      <c r="G10" s="8"/>
      <c r="H10" s="8"/>
      <c r="I10" s="8"/>
      <c r="J10" s="68"/>
    </row>
    <row r="11" spans="6:12" x14ac:dyDescent="0.25">
      <c r="G11" s="8"/>
      <c r="H11" s="8"/>
      <c r="I11" s="8"/>
      <c r="J11" s="68"/>
    </row>
    <row r="12" spans="6:12" x14ac:dyDescent="0.25">
      <c r="G12" s="8"/>
      <c r="H12" s="68"/>
      <c r="I12" s="8"/>
      <c r="J12" s="8"/>
    </row>
    <row r="13" spans="6:12" x14ac:dyDescent="0.25">
      <c r="G13" s="8"/>
      <c r="H13" s="79">
        <f>SUM('Charges Trinesi'!K8:K22)</f>
        <v>26530</v>
      </c>
      <c r="I13" s="8"/>
      <c r="J13" s="11" t="s">
        <v>132</v>
      </c>
      <c r="K13" s="67"/>
    </row>
    <row r="14" spans="6:12" x14ac:dyDescent="0.25">
      <c r="G14" s="8" t="s">
        <v>111</v>
      </c>
      <c r="H14" s="68">
        <f>SUM('Charges Trinesi'!L9:L22)</f>
        <v>292000</v>
      </c>
      <c r="I14" s="8"/>
      <c r="J14" s="69" t="s">
        <v>121</v>
      </c>
      <c r="K14" s="67"/>
    </row>
    <row r="15" spans="6:12" x14ac:dyDescent="0.25">
      <c r="G15" s="8" t="s">
        <v>112</v>
      </c>
      <c r="H15" s="68">
        <f>'CA 2016-2024'!G55</f>
        <v>648800</v>
      </c>
      <c r="I15" s="8"/>
      <c r="J15" s="69" t="s">
        <v>120</v>
      </c>
      <c r="K15" s="67"/>
    </row>
    <row r="16" spans="6:12" x14ac:dyDescent="0.25">
      <c r="G16" s="8" t="s">
        <v>113</v>
      </c>
      <c r="H16" s="68">
        <f>H15-H14</f>
        <v>356800</v>
      </c>
      <c r="I16" s="8"/>
      <c r="J16" s="69" t="s">
        <v>116</v>
      </c>
      <c r="K16" s="67"/>
    </row>
    <row r="17" spans="7:11" x14ac:dyDescent="0.25">
      <c r="G17" s="8" t="s">
        <v>114</v>
      </c>
      <c r="H17" s="73">
        <f>H16/H15</f>
        <v>0.54993834771886563</v>
      </c>
      <c r="I17" s="8"/>
      <c r="J17" s="70" t="s">
        <v>117</v>
      </c>
      <c r="K17" s="67"/>
    </row>
    <row r="18" spans="7:11" x14ac:dyDescent="0.25">
      <c r="G18" s="8"/>
      <c r="H18" s="68"/>
      <c r="I18" s="8"/>
      <c r="J18" s="70"/>
      <c r="K18" s="67"/>
    </row>
    <row r="19" spans="7:11" x14ac:dyDescent="0.25">
      <c r="G19" s="8" t="s">
        <v>115</v>
      </c>
      <c r="H19" s="68">
        <f>H13/H17</f>
        <v>48241.771300448425</v>
      </c>
      <c r="I19" s="8"/>
      <c r="J19" s="69" t="s">
        <v>118</v>
      </c>
      <c r="K19" s="67"/>
    </row>
    <row r="20" spans="7:11" x14ac:dyDescent="0.25">
      <c r="G20" s="8"/>
      <c r="H20" s="68"/>
      <c r="I20" s="8"/>
      <c r="J20" s="71"/>
    </row>
    <row r="21" spans="7:11" x14ac:dyDescent="0.25">
      <c r="G21" s="8"/>
      <c r="H21" s="68">
        <f>H15-H19-H14</f>
        <v>308558.22869955155</v>
      </c>
      <c r="I21" s="8"/>
      <c r="J21" s="69" t="s">
        <v>119</v>
      </c>
    </row>
    <row r="23" spans="7:11" x14ac:dyDescent="0.25">
      <c r="H23" s="66"/>
    </row>
  </sheetData>
  <mergeCells count="1">
    <mergeCell ref="F2:L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4F95-8517-4690-B816-934809F66C4F}">
  <dimension ref="A8:I22"/>
  <sheetViews>
    <sheetView workbookViewId="0">
      <selection activeCell="H20" sqref="H20:I20"/>
    </sheetView>
  </sheetViews>
  <sheetFormatPr baseColWidth="10" defaultRowHeight="15" x14ac:dyDescent="0.25"/>
  <cols>
    <col min="1" max="1" width="18.5703125" customWidth="1"/>
    <col min="2" max="5" width="12.85546875" bestFit="1" customWidth="1"/>
  </cols>
  <sheetData>
    <row r="8" spans="1:9" ht="15" customHeight="1" x14ac:dyDescent="0.25">
      <c r="A8" s="110" t="s">
        <v>131</v>
      </c>
      <c r="B8" s="110"/>
      <c r="C8" s="110"/>
      <c r="D8" s="110"/>
      <c r="E8" s="110"/>
      <c r="F8" s="110"/>
      <c r="G8" s="110"/>
      <c r="H8" s="110"/>
      <c r="I8" s="110"/>
    </row>
    <row r="9" spans="1:9" x14ac:dyDescent="0.25">
      <c r="A9" s="110"/>
      <c r="B9" s="110"/>
      <c r="C9" s="110"/>
      <c r="D9" s="110"/>
      <c r="E9" s="110"/>
      <c r="F9" s="110"/>
      <c r="G9" s="110"/>
      <c r="H9" s="110"/>
      <c r="I9" s="110"/>
    </row>
    <row r="10" spans="1:9" x14ac:dyDescent="0.25">
      <c r="A10" s="93" t="s">
        <v>16</v>
      </c>
      <c r="B10" s="119" t="s">
        <v>12</v>
      </c>
      <c r="C10" s="96"/>
      <c r="D10" s="119" t="s">
        <v>13</v>
      </c>
      <c r="E10" s="96"/>
      <c r="F10" s="119" t="s">
        <v>14</v>
      </c>
      <c r="G10" s="96"/>
      <c r="H10" s="119" t="s">
        <v>15</v>
      </c>
      <c r="I10" s="96"/>
    </row>
    <row r="11" spans="1:9" x14ac:dyDescent="0.25">
      <c r="A11" s="94"/>
      <c r="B11" s="120"/>
      <c r="C11" s="98"/>
      <c r="D11" s="120"/>
      <c r="E11" s="98"/>
      <c r="F11" s="120"/>
      <c r="G11" s="98"/>
      <c r="H11" s="120"/>
      <c r="I11" s="98"/>
    </row>
    <row r="12" spans="1:9" ht="19.5" x14ac:dyDescent="0.25">
      <c r="A12" s="57" t="s">
        <v>127</v>
      </c>
      <c r="B12" s="58" t="s">
        <v>19</v>
      </c>
      <c r="C12" s="58" t="s">
        <v>129</v>
      </c>
      <c r="D12" s="58" t="s">
        <v>19</v>
      </c>
      <c r="E12" s="58" t="s">
        <v>129</v>
      </c>
      <c r="F12" s="58" t="s">
        <v>19</v>
      </c>
      <c r="G12" s="58" t="s">
        <v>18</v>
      </c>
      <c r="H12" s="58" t="s">
        <v>19</v>
      </c>
      <c r="I12" s="58" t="s">
        <v>129</v>
      </c>
    </row>
    <row r="13" spans="1:9" x14ac:dyDescent="0.25">
      <c r="A13" s="33" t="s">
        <v>84</v>
      </c>
      <c r="B13" s="75">
        <v>60000</v>
      </c>
      <c r="C13" s="75"/>
      <c r="D13" s="74">
        <v>60000</v>
      </c>
      <c r="E13" s="74"/>
      <c r="F13" s="78">
        <v>100000</v>
      </c>
      <c r="G13" s="78"/>
      <c r="H13" s="78">
        <v>60000</v>
      </c>
      <c r="I13" s="78"/>
    </row>
    <row r="14" spans="1:9" x14ac:dyDescent="0.25">
      <c r="A14" s="21" t="s">
        <v>86</v>
      </c>
      <c r="B14" s="75">
        <v>20000</v>
      </c>
      <c r="C14" s="75"/>
      <c r="D14" s="74">
        <v>40000</v>
      </c>
      <c r="E14" s="74"/>
      <c r="F14" s="78">
        <v>40000</v>
      </c>
      <c r="G14" s="78"/>
      <c r="H14" s="78">
        <v>100000</v>
      </c>
      <c r="I14" s="78"/>
    </row>
    <row r="15" spans="1:9" x14ac:dyDescent="0.25">
      <c r="A15" s="21" t="s">
        <v>125</v>
      </c>
      <c r="B15" s="75"/>
      <c r="C15" s="75">
        <v>22500</v>
      </c>
      <c r="D15" s="74"/>
      <c r="E15" s="74">
        <v>14400</v>
      </c>
      <c r="F15" s="78"/>
      <c r="G15" s="78">
        <v>32400</v>
      </c>
      <c r="H15" s="78"/>
      <c r="I15" s="78">
        <v>46800</v>
      </c>
    </row>
    <row r="16" spans="1:9" x14ac:dyDescent="0.25">
      <c r="A16" s="21" t="s">
        <v>126</v>
      </c>
      <c r="B16" s="75"/>
      <c r="C16" s="75">
        <v>1200</v>
      </c>
      <c r="D16" s="74"/>
      <c r="E16" s="74">
        <v>72000</v>
      </c>
      <c r="F16" s="78"/>
      <c r="G16" s="78">
        <v>216000</v>
      </c>
      <c r="H16" s="78"/>
      <c r="I16" s="78">
        <v>36000</v>
      </c>
    </row>
    <row r="17" spans="1:9" x14ac:dyDescent="0.25">
      <c r="A17" s="21" t="s">
        <v>87</v>
      </c>
      <c r="B17" s="75"/>
      <c r="C17" s="75"/>
      <c r="D17" s="74">
        <v>3000</v>
      </c>
      <c r="E17" s="74">
        <v>36000</v>
      </c>
      <c r="F17" s="78">
        <v>3000</v>
      </c>
      <c r="G17" s="78">
        <v>36000</v>
      </c>
      <c r="H17" s="78">
        <v>30000</v>
      </c>
      <c r="I17" s="78">
        <v>360000</v>
      </c>
    </row>
    <row r="18" spans="1:9" x14ac:dyDescent="0.25">
      <c r="A18" s="21" t="s">
        <v>88</v>
      </c>
      <c r="B18" s="75">
        <v>10000</v>
      </c>
      <c r="C18" s="75"/>
      <c r="D18" s="74">
        <v>3000</v>
      </c>
      <c r="E18" s="74"/>
      <c r="F18" s="78">
        <v>1000</v>
      </c>
      <c r="G18" s="78"/>
      <c r="H18" s="78">
        <v>1000</v>
      </c>
      <c r="I18" s="78"/>
    </row>
    <row r="19" spans="1:9" x14ac:dyDescent="0.25">
      <c r="A19" s="21" t="s">
        <v>89</v>
      </c>
      <c r="B19" s="75">
        <v>60000</v>
      </c>
      <c r="C19" s="75"/>
      <c r="D19" s="74">
        <v>6000</v>
      </c>
      <c r="E19" s="74"/>
      <c r="F19" s="78">
        <v>3000</v>
      </c>
      <c r="G19" s="78"/>
      <c r="H19" s="78">
        <v>15000</v>
      </c>
      <c r="I19" s="78"/>
    </row>
    <row r="20" spans="1:9" x14ac:dyDescent="0.25">
      <c r="A20" s="52" t="s">
        <v>33</v>
      </c>
      <c r="B20" s="111">
        <f>SUM(B13:C19)</f>
        <v>173700</v>
      </c>
      <c r="C20" s="112"/>
      <c r="D20" s="113">
        <f>SUM(D13:E19)</f>
        <v>234400</v>
      </c>
      <c r="E20" s="114"/>
      <c r="F20" s="115">
        <f>SUM(F13:G19)</f>
        <v>431400</v>
      </c>
      <c r="G20" s="116"/>
      <c r="H20" s="117">
        <f>SUM(H13:I19)</f>
        <v>648800</v>
      </c>
      <c r="I20" s="118"/>
    </row>
    <row r="21" spans="1:9" x14ac:dyDescent="0.25">
      <c r="B21" s="76"/>
      <c r="C21" s="77"/>
    </row>
    <row r="22" spans="1:9" x14ac:dyDescent="0.25">
      <c r="B22" s="77"/>
      <c r="C22" s="77"/>
    </row>
  </sheetData>
  <mergeCells count="10">
    <mergeCell ref="A8:I9"/>
    <mergeCell ref="A10:A11"/>
    <mergeCell ref="B20:C20"/>
    <mergeCell ref="D20:E20"/>
    <mergeCell ref="F20:G20"/>
    <mergeCell ref="H20:I20"/>
    <mergeCell ref="B10:C11"/>
    <mergeCell ref="D10:E11"/>
    <mergeCell ref="F10:G11"/>
    <mergeCell ref="H10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Offres messagries</vt:lpstr>
      <vt:lpstr>Types de contrats</vt:lpstr>
      <vt:lpstr>Comparatif de produits</vt:lpstr>
      <vt:lpstr>Charges Trinesi</vt:lpstr>
      <vt:lpstr>CA 2016-2024</vt:lpstr>
      <vt:lpstr>SR 2019</vt:lpstr>
      <vt:lpstr>Résumé CA 2016-2024</vt:lpstr>
      <vt:lpstr>'Types de contrats'!OLE_LINK2</vt:lpstr>
    </vt:vector>
  </TitlesOfParts>
  <Company>Mapi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John H.</cp:lastModifiedBy>
  <cp:lastPrinted>2019-04-09T15:28:57Z</cp:lastPrinted>
  <dcterms:created xsi:type="dcterms:W3CDTF">2019-01-31T15:19:16Z</dcterms:created>
  <dcterms:modified xsi:type="dcterms:W3CDTF">2019-06-02T09:21:59Z</dcterms:modified>
</cp:coreProperties>
</file>