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499.xml" ContentType="application/vnd.openxmlformats-officedocument.drawingml.chart+xml"/>
  <Override PartName="/xl/charts/chart486.xml" ContentType="application/vnd.openxmlformats-officedocument.drawingml.chart+xml"/>
  <Override PartName="/xl/charts/chart482.xml" ContentType="application/vnd.openxmlformats-officedocument.drawingml.chart+xml"/>
  <Override PartName="/xl/charts/chart481.xml" ContentType="application/vnd.openxmlformats-officedocument.drawingml.chart+xml"/>
  <Override PartName="/xl/charts/chart483.xml" ContentType="application/vnd.openxmlformats-officedocument.drawingml.chart+xml"/>
  <Override PartName="/xl/charts/chart477.xml" ContentType="application/vnd.openxmlformats-officedocument.drawingml.chart+xml"/>
  <Override PartName="/xl/charts/chart502.xml" ContentType="application/vnd.openxmlformats-officedocument.drawingml.chart+xml"/>
  <Override PartName="/xl/charts/chart492.xml" ContentType="application/vnd.openxmlformats-officedocument.drawingml.chart+xml"/>
  <Override PartName="/xl/charts/chart480.xml" ContentType="application/vnd.openxmlformats-officedocument.drawingml.chart+xml"/>
  <Override PartName="/xl/charts/chart484.xml" ContentType="application/vnd.openxmlformats-officedocument.drawingml.chart+xml"/>
  <Override PartName="/xl/charts/chart478.xml" ContentType="application/vnd.openxmlformats-officedocument.drawingml.chart+xml"/>
  <Override PartName="/xl/charts/chart503.xml" ContentType="application/vnd.openxmlformats-officedocument.drawingml.chart+xml"/>
  <Override PartName="/xl/charts/chart493.xml" ContentType="application/vnd.openxmlformats-officedocument.drawingml.chart+xml"/>
  <Override PartName="/xl/charts/chart485.xml" ContentType="application/vnd.openxmlformats-officedocument.drawingml.chart+xml"/>
  <Override PartName="/xl/charts/chart479.xml" ContentType="application/vnd.openxmlformats-officedocument.drawingml.chart+xml"/>
  <Override PartName="/xl/charts/chart504.xml" ContentType="application/vnd.openxmlformats-officedocument.drawingml.chart+xml"/>
  <Override PartName="/xl/charts/chart494.xml" ContentType="application/vnd.openxmlformats-officedocument.drawingml.chart+xml"/>
  <Override PartName="/xl/charts/chart487.xml" ContentType="application/vnd.openxmlformats-officedocument.drawingml.chart+xml"/>
  <Override PartName="/xl/charts/chart488.xml" ContentType="application/vnd.openxmlformats-officedocument.drawingml.chart+xml"/>
  <Override PartName="/xl/charts/chart489.xml" ContentType="application/vnd.openxmlformats-officedocument.drawingml.chart+xml"/>
  <Override PartName="/xl/charts/chart500.xml" ContentType="application/vnd.openxmlformats-officedocument.drawingml.chart+xml"/>
  <Override PartName="/xl/charts/chart490.xml" ContentType="application/vnd.openxmlformats-officedocument.drawingml.chart+xml"/>
  <Override PartName="/xl/charts/chart501.xml" ContentType="application/vnd.openxmlformats-officedocument.drawingml.chart+xml"/>
  <Override PartName="/xl/charts/chart491.xml" ContentType="application/vnd.openxmlformats-officedocument.drawingml.chart+xml"/>
  <Override PartName="/xl/charts/chart495.xml" ContentType="application/vnd.openxmlformats-officedocument.drawingml.chart+xml"/>
  <Override PartName="/xl/charts/chart496.xml" ContentType="application/vnd.openxmlformats-officedocument.drawingml.chart+xml"/>
  <Override PartName="/xl/charts/chart497.xml" ContentType="application/vnd.openxmlformats-officedocument.drawingml.chart+xml"/>
  <Override PartName="/xl/charts/chart49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Ferm" sheetId="1" state="visible" r:id="rId2"/>
    <sheet name="Ferm (gL)" sheetId="2" state="visible" r:id="rId3"/>
    <sheet name="QS" sheetId="3" state="visible" r:id="rId4"/>
    <sheet name="QS (gL)" sheetId="4" state="visible" r:id="rId5"/>
    <sheet name="Cell growth" sheetId="5" state="visible" r:id="rId6"/>
    <sheet name="Flux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<sst xmlns="http://schemas.openxmlformats.org/spreadsheetml/2006/main" count="178" uniqueCount="38">
  <si>
    <t xml:space="preserve">Clamped</t>
  </si>
  <si>
    <t xml:space="preserve">ETH</t>
  </si>
  <si>
    <t xml:space="preserve">LAC</t>
  </si>
  <si>
    <t xml:space="preserve">FOR</t>
  </si>
  <si>
    <t xml:space="preserve">IBOH</t>
  </si>
  <si>
    <t xml:space="preserve">PYR</t>
  </si>
  <si>
    <t xml:space="preserve">Avg</t>
  </si>
  <si>
    <t xml:space="preserve">STDEV</t>
  </si>
  <si>
    <t xml:space="preserve">ACE</t>
  </si>
  <si>
    <t xml:space="preserve">Vented</t>
  </si>
  <si>
    <t xml:space="preserve">Clamped Reactors</t>
  </si>
  <si>
    <t xml:space="preserve">Vented Reactors</t>
  </si>
  <si>
    <t xml:space="preserve">Stdev</t>
  </si>
  <si>
    <t xml:space="preserve">mmol</t>
  </si>
  <si>
    <t xml:space="preserve">Time</t>
  </si>
  <si>
    <t xml:space="preserve">log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</si>
  <si>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</si>
  <si>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</si>
  <si>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</si>
  <si>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</si>
  <si>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</si>
  <si>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</si>
  <si>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</si>
  <si>
    <t xml:space="preserve">Flux in mmolP/gCDW/hr → vr = mu * (rp/rx)</t>
  </si>
  <si>
    <t xml:space="preserve">fraction_of_protein_in_biomass (from model)=</t>
  </si>
  <si>
    <t xml:space="preserve">Time(hr)</t>
  </si>
  <si>
    <t xml:space="preserve">protein (g/L)</t>
  </si>
  <si>
    <t xml:space="preserve">biomass(g/L)</t>
  </si>
  <si>
    <t xml:space="preserve">glucose_eq(mmol/L)</t>
  </si>
  <si>
    <t xml:space="preserve">flux</t>
  </si>
  <si>
    <t xml:space="preserve">clamped_gr (1/h)</t>
  </si>
  <si>
    <t xml:space="preserve">avg</t>
  </si>
  <si>
    <t xml:space="preserve">std</t>
  </si>
  <si>
    <t xml:space="preserve">vented_gr(1/h)</t>
  </si>
  <si>
    <t xml:space="preserve">growth phase</t>
  </si>
  <si>
    <t xml:space="preserve">GR</t>
  </si>
  <si>
    <t xml:space="preserve">GLCeq</t>
  </si>
  <si>
    <t xml:space="preserve">Growth rate calculation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</si>
</sst>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4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4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CCFF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40"/>
      <rgbColor rgb="FF997300"/>
      <rgbColor rgb="FF800080"/>
      <rgbColor rgb="FF008080"/>
      <rgbColor rgb="FFBFBFBF"/>
      <rgbColor rgb="FF8B8B8B"/>
      <rgbColor rgb="FF5B9BD5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2E75B6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4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Acetate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513160710464"/>
          <c:y val="0.0814101934596877"/>
          <c:w val="0.703402525144447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Ferm!$J$4:$J$23</c:f>
                <c:numCache>
                  <c:formatCode>General</c:formatCode>
                  <c:ptCount val="20"/>
                  <c:pt idx="0">
                    <c:v>0.0703862881652784</c:v>
                  </c:pt>
                  <c:pt idx="1">
                    <c:v>0.687014825556589</c:v>
                  </c:pt>
                  <c:pt idx="2">
                    <c:v>1.69529886428807</c:v>
                  </c:pt>
                  <c:pt idx="3">
                    <c:v>3.17689482870401</c:v>
                  </c:pt>
                  <c:pt idx="4">
                    <c:v>4.03235868148527</c:v>
                  </c:pt>
                  <c:pt idx="5">
                    <c:v>6.37549789112134</c:v>
                  </c:pt>
                  <c:pt idx="6">
                    <c:v>8.44124092155169</c:v>
                  </c:pt>
                  <c:pt idx="7">
                    <c:v>8.12714412687646</c:v>
                  </c:pt>
                  <c:pt idx="8">
                    <c:v>9.4757359533832</c:v>
                  </c:pt>
                  <c:pt idx="9">
                    <c:v>9.93264145672885</c:v>
                  </c:pt>
                  <c:pt idx="10">
                    <c:v>9.82654364158909</c:v>
                  </c:pt>
                  <c:pt idx="11">
                    <c:v>10.7576668583885</c:v>
                  </c:pt>
                  <c:pt idx="12">
                    <c:v>8.54860127004313</c:v>
                  </c:pt>
                  <c:pt idx="13">
                    <c:v>7.85930845483912</c:v>
                  </c:pt>
                  <c:pt idx="14">
                    <c:v>8.49502644592397</c:v>
                  </c:pt>
                  <c:pt idx="15">
                    <c:v>7.61199594530477</c:v>
                  </c:pt>
                  <c:pt idx="16">
                    <c:v>6.83623129958887</c:v>
                  </c:pt>
                  <c:pt idx="17">
                    <c:v>6.11074090198032</c:v>
                  </c:pt>
                  <c:pt idx="18">
                    <c:v>6.5645287088469</c:v>
                  </c:pt>
                  <c:pt idx="19">
                    <c:v>7.0169481613817</c:v>
                  </c:pt>
                </c:numCache>
              </c:numRef>
            </c:plus>
            <c:minus>
              <c:numRef>
                <c:f>Ferm!$J$4:$J$23</c:f>
                <c:numCache>
                  <c:formatCode>General</c:formatCode>
                  <c:ptCount val="20"/>
                  <c:pt idx="0">
                    <c:v>0.0703862881652784</c:v>
                  </c:pt>
                  <c:pt idx="1">
                    <c:v>0.687014825556589</c:v>
                  </c:pt>
                  <c:pt idx="2">
                    <c:v>1.69529886428807</c:v>
                  </c:pt>
                  <c:pt idx="3">
                    <c:v>3.17689482870401</c:v>
                  </c:pt>
                  <c:pt idx="4">
                    <c:v>4.03235868148527</c:v>
                  </c:pt>
                  <c:pt idx="5">
                    <c:v>6.37549789112134</c:v>
                  </c:pt>
                  <c:pt idx="6">
                    <c:v>8.44124092155169</c:v>
                  </c:pt>
                  <c:pt idx="7">
                    <c:v>8.12714412687646</c:v>
                  </c:pt>
                  <c:pt idx="8">
                    <c:v>9.4757359533832</c:v>
                  </c:pt>
                  <c:pt idx="9">
                    <c:v>9.93264145672885</c:v>
                  </c:pt>
                  <c:pt idx="10">
                    <c:v>9.82654364158909</c:v>
                  </c:pt>
                  <c:pt idx="11">
                    <c:v>10.7576668583885</c:v>
                  </c:pt>
                  <c:pt idx="12">
                    <c:v>8.54860127004313</c:v>
                  </c:pt>
                  <c:pt idx="13">
                    <c:v>7.85930845483912</c:v>
                  </c:pt>
                  <c:pt idx="14">
                    <c:v>8.49502644592397</c:v>
                  </c:pt>
                  <c:pt idx="15">
                    <c:v>7.61199594530477</c:v>
                  </c:pt>
                  <c:pt idx="16">
                    <c:v>6.83623129958887</c:v>
                  </c:pt>
                  <c:pt idx="17">
                    <c:v>6.11074090198032</c:v>
                  </c:pt>
                  <c:pt idx="18">
                    <c:v>6.5645287088469</c:v>
                  </c:pt>
                  <c:pt idx="19">
                    <c:v>7.0169481613817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Ferm!$G$4:$G$23</c:f>
              <c:numCache>
                <c:formatCode>General</c:formatCode>
                <c:ptCount val="20"/>
                <c:pt idx="0">
                  <c:v>0.141691951588958</c:v>
                </c:pt>
                <c:pt idx="1">
                  <c:v>2.50941176324637</c:v>
                </c:pt>
                <c:pt idx="2">
                  <c:v>22.0251852260047</c:v>
                </c:pt>
                <c:pt idx="3">
                  <c:v>27.0286386923536</c:v>
                </c:pt>
                <c:pt idx="4">
                  <c:v>31.1327552988581</c:v>
                </c:pt>
                <c:pt idx="5">
                  <c:v>34.8819201943904</c:v>
                </c:pt>
                <c:pt idx="6">
                  <c:v>39.0118554518814</c:v>
                </c:pt>
                <c:pt idx="7">
                  <c:v>42.0012659074707</c:v>
                </c:pt>
                <c:pt idx="8">
                  <c:v>41.0901918246901</c:v>
                </c:pt>
                <c:pt idx="9">
                  <c:v>42.0824673796276</c:v>
                </c:pt>
                <c:pt idx="10">
                  <c:v>41.8308161560957</c:v>
                </c:pt>
                <c:pt idx="11">
                  <c:v>43.1599370298809</c:v>
                </c:pt>
                <c:pt idx="12">
                  <c:v>42.3241940858104</c:v>
                </c:pt>
                <c:pt idx="13">
                  <c:v>43.2862791007654</c:v>
                </c:pt>
                <c:pt idx="14">
                  <c:v>46.1710739075848</c:v>
                </c:pt>
                <c:pt idx="15">
                  <c:v>46.5457795139247</c:v>
                </c:pt>
                <c:pt idx="16">
                  <c:v>47.3103843915421</c:v>
                </c:pt>
                <c:pt idx="17">
                  <c:v>47.2147890598011</c:v>
                </c:pt>
                <c:pt idx="18">
                  <c:v>45.7490243229837</c:v>
                </c:pt>
                <c:pt idx="19">
                  <c:v>46.24532536557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2.18467528357397</c:v>
                  </c:pt>
                  <c:pt idx="3">
                    <c:v>3.05254876890121</c:v>
                  </c:pt>
                  <c:pt idx="4">
                    <c:v>3.09460077770619</c:v>
                  </c:pt>
                  <c:pt idx="5">
                    <c:v>1.77579570200474</c:v>
                  </c:pt>
                  <c:pt idx="6">
                    <c:v>4.29087272230017</c:v>
                  </c:pt>
                  <c:pt idx="7">
                    <c:v>7.23195806532125</c:v>
                  </c:pt>
                  <c:pt idx="8">
                    <c:v>8.30331978942742</c:v>
                  </c:pt>
                  <c:pt idx="9">
                    <c:v>9.66328620354833</c:v>
                  </c:pt>
                  <c:pt idx="10">
                    <c:v>11.799132594905</c:v>
                  </c:pt>
                  <c:pt idx="11">
                    <c:v>14.2094917323721</c:v>
                  </c:pt>
                  <c:pt idx="12">
                    <c:v>15.4490486695121</c:v>
                  </c:pt>
                  <c:pt idx="13">
                    <c:v>18.2396642086448</c:v>
                  </c:pt>
                  <c:pt idx="14">
                    <c:v>17.8848586876588</c:v>
                  </c:pt>
                  <c:pt idx="15">
                    <c:v>17.0030716721044</c:v>
                  </c:pt>
                  <c:pt idx="16">
                    <c:v>19.2874816919825</c:v>
                  </c:pt>
                </c:numCache>
              </c:numRef>
            </c:plus>
            <c:minus>
              <c:numRef>
                <c:f>Ferm!$J$29:$J$45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2.18467528357397</c:v>
                  </c:pt>
                  <c:pt idx="3">
                    <c:v>3.05254876890121</c:v>
                  </c:pt>
                  <c:pt idx="4">
                    <c:v>3.09460077770619</c:v>
                  </c:pt>
                  <c:pt idx="5">
                    <c:v>1.77579570200474</c:v>
                  </c:pt>
                  <c:pt idx="6">
                    <c:v>4.29087272230017</c:v>
                  </c:pt>
                  <c:pt idx="7">
                    <c:v>7.23195806532125</c:v>
                  </c:pt>
                  <c:pt idx="8">
                    <c:v>8.30331978942742</c:v>
                  </c:pt>
                  <c:pt idx="9">
                    <c:v>9.66328620354833</c:v>
                  </c:pt>
                  <c:pt idx="10">
                    <c:v>11.799132594905</c:v>
                  </c:pt>
                  <c:pt idx="11">
                    <c:v>14.2094917323721</c:v>
                  </c:pt>
                  <c:pt idx="12">
                    <c:v>15.4490486695121</c:v>
                  </c:pt>
                  <c:pt idx="13">
                    <c:v>18.2396642086448</c:v>
                  </c:pt>
                  <c:pt idx="14">
                    <c:v>17.8848586876588</c:v>
                  </c:pt>
                  <c:pt idx="15">
                    <c:v>17.0030716721044</c:v>
                  </c:pt>
                  <c:pt idx="16">
                    <c:v>19.2874816919825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Ferm!$G$29:$G$45</c:f>
              <c:numCache>
                <c:formatCode>General</c:formatCode>
                <c:ptCount val="17"/>
                <c:pt idx="0">
                  <c:v>0</c:v>
                </c:pt>
                <c:pt idx="1">
                  <c:v/>
                </c:pt>
                <c:pt idx="2">
                  <c:v>25.7977044055739</c:v>
                </c:pt>
                <c:pt idx="3">
                  <c:v>42.4910135829458</c:v>
                </c:pt>
                <c:pt idx="4">
                  <c:v>57.6998094408969</c:v>
                </c:pt>
                <c:pt idx="5">
                  <c:v>90.2521888386406</c:v>
                </c:pt>
                <c:pt idx="6">
                  <c:v>100.053870388482</c:v>
                </c:pt>
                <c:pt idx="7">
                  <c:v>108.213670955928</c:v>
                </c:pt>
                <c:pt idx="8">
                  <c:v>111.372370872033</c:v>
                </c:pt>
                <c:pt idx="9">
                  <c:v>113.591362403741</c:v>
                </c:pt>
                <c:pt idx="10">
                  <c:v>116.717979109885</c:v>
                </c:pt>
                <c:pt idx="11">
                  <c:v>115.705043091539</c:v>
                </c:pt>
                <c:pt idx="12">
                  <c:v>115.72954550496</c:v>
                </c:pt>
                <c:pt idx="13">
                  <c:v>116.369512478802</c:v>
                </c:pt>
                <c:pt idx="14">
                  <c:v>115.50007083957</c:v>
                </c:pt>
                <c:pt idx="15">
                  <c:v>115.567859226709</c:v>
                </c:pt>
                <c:pt idx="16">
                  <c:v>114.629253500692</c:v>
                </c:pt>
              </c:numCache>
            </c:numRef>
          </c:yVal>
          <c:smooth val="0"/>
        </c:ser>
        <c:axId val="43752759"/>
        <c:axId val="25469588"/>
      </c:scatterChart>
      <c:valAx>
        <c:axId val="43752759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469588"/>
        <c:crosses val="autoZero"/>
        <c:crossBetween val="midCat"/>
        <c:majorUnit val="24"/>
      </c:valAx>
      <c:valAx>
        <c:axId val="254695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(mM)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752759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Formate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32368449371"/>
          <c:y val="0.0814101934596877"/>
          <c:w val="0.703325083396105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Ferm!$R$4:$R$23</c:f>
                <c:numCache>
                  <c:formatCode>General</c:formatCode>
                  <c:ptCount val="20"/>
                  <c:pt idx="0">
                    <c:v>0.0263231968701603</c:v>
                  </c:pt>
                  <c:pt idx="1">
                    <c:v>0.464018667216035</c:v>
                  </c:pt>
                  <c:pt idx="2">
                    <c:v>2.73578526516168</c:v>
                  </c:pt>
                  <c:pt idx="3">
                    <c:v>4.50135280687671</c:v>
                  </c:pt>
                  <c:pt idx="4">
                    <c:v>4.22175441624049</c:v>
                  </c:pt>
                  <c:pt idx="5">
                    <c:v>5.91535022203537</c:v>
                  </c:pt>
                  <c:pt idx="6">
                    <c:v>6.44143285321526</c:v>
                  </c:pt>
                  <c:pt idx="7">
                    <c:v>5.0781681938155</c:v>
                  </c:pt>
                  <c:pt idx="8">
                    <c:v>5.6864974253655</c:v>
                  </c:pt>
                  <c:pt idx="9">
                    <c:v>6.3863278854389</c:v>
                  </c:pt>
                  <c:pt idx="10">
                    <c:v>6.7107728283548</c:v>
                  </c:pt>
                  <c:pt idx="11">
                    <c:v>8.3553259366973</c:v>
                  </c:pt>
                  <c:pt idx="12">
                    <c:v>5.21868191561585</c:v>
                  </c:pt>
                  <c:pt idx="13">
                    <c:v>5.27274567038165</c:v>
                  </c:pt>
                  <c:pt idx="14">
                    <c:v>6.29457992261645</c:v>
                  </c:pt>
                  <c:pt idx="15">
                    <c:v>5.87609333356875</c:v>
                  </c:pt>
                  <c:pt idx="16">
                    <c:v>5.60482057776345</c:v>
                  </c:pt>
                  <c:pt idx="17">
                    <c:v>4.5891785253894</c:v>
                  </c:pt>
                  <c:pt idx="18">
                    <c:v>4.634389648372</c:v>
                  </c:pt>
                  <c:pt idx="19">
                    <c:v>6.0553167725575</c:v>
                  </c:pt>
                </c:numCache>
              </c:numRef>
            </c:plus>
            <c:minus>
              <c:numRef>
                <c:f>Ferm!$R$4:$R$23</c:f>
                <c:numCache>
                  <c:formatCode>General</c:formatCode>
                  <c:ptCount val="20"/>
                  <c:pt idx="0">
                    <c:v>0.0263231968701603</c:v>
                  </c:pt>
                  <c:pt idx="1">
                    <c:v>0.464018667216035</c:v>
                  </c:pt>
                  <c:pt idx="2">
                    <c:v>2.73578526516168</c:v>
                  </c:pt>
                  <c:pt idx="3">
                    <c:v>4.50135280687671</c:v>
                  </c:pt>
                  <c:pt idx="4">
                    <c:v>4.22175441624049</c:v>
                  </c:pt>
                  <c:pt idx="5">
                    <c:v>5.91535022203537</c:v>
                  </c:pt>
                  <c:pt idx="6">
                    <c:v>6.44143285321526</c:v>
                  </c:pt>
                  <c:pt idx="7">
                    <c:v>5.0781681938155</c:v>
                  </c:pt>
                  <c:pt idx="8">
                    <c:v>5.6864974253655</c:v>
                  </c:pt>
                  <c:pt idx="9">
                    <c:v>6.3863278854389</c:v>
                  </c:pt>
                  <c:pt idx="10">
                    <c:v>6.7107728283548</c:v>
                  </c:pt>
                  <c:pt idx="11">
                    <c:v>8.3553259366973</c:v>
                  </c:pt>
                  <c:pt idx="12">
                    <c:v>5.21868191561585</c:v>
                  </c:pt>
                  <c:pt idx="13">
                    <c:v>5.27274567038165</c:v>
                  </c:pt>
                  <c:pt idx="14">
                    <c:v>6.29457992261645</c:v>
                  </c:pt>
                  <c:pt idx="15">
                    <c:v>5.87609333356875</c:v>
                  </c:pt>
                  <c:pt idx="16">
                    <c:v>5.60482057776345</c:v>
                  </c:pt>
                  <c:pt idx="17">
                    <c:v>4.5891785253894</c:v>
                  </c:pt>
                  <c:pt idx="18">
                    <c:v>4.634389648372</c:v>
                  </c:pt>
                  <c:pt idx="19">
                    <c:v>6.0553167725575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Ferm!$Q$4:$Q$23</c:f>
              <c:numCache>
                <c:formatCode>General</c:formatCode>
                <c:ptCount val="20"/>
                <c:pt idx="0">
                  <c:v>0.309023963256914</c:v>
                </c:pt>
                <c:pt idx="1">
                  <c:v>0.710040445725131</c:v>
                </c:pt>
                <c:pt idx="2">
                  <c:v>21.324484170181</c:v>
                </c:pt>
                <c:pt idx="3">
                  <c:v>25.4800853095111</c:v>
                </c:pt>
                <c:pt idx="4">
                  <c:v>25.269221420553</c:v>
                </c:pt>
                <c:pt idx="5">
                  <c:v>26.8802887585486</c:v>
                </c:pt>
                <c:pt idx="6">
                  <c:v>28.4987593290969</c:v>
                </c:pt>
                <c:pt idx="7">
                  <c:v>29.0698858426822</c:v>
                </c:pt>
                <c:pt idx="8">
                  <c:v>29.6769382457273</c:v>
                </c:pt>
                <c:pt idx="9">
                  <c:v>30.9236005739165</c:v>
                </c:pt>
                <c:pt idx="10">
                  <c:v>31.6339800285565</c:v>
                </c:pt>
                <c:pt idx="11">
                  <c:v>33.9913323070723</c:v>
                </c:pt>
                <c:pt idx="12">
                  <c:v>29.8852465863324</c:v>
                </c:pt>
                <c:pt idx="13">
                  <c:v>28.6487557291726</c:v>
                </c:pt>
                <c:pt idx="14">
                  <c:v>28.3824269441228</c:v>
                </c:pt>
                <c:pt idx="15">
                  <c:v>27.4772182350361</c:v>
                </c:pt>
                <c:pt idx="16">
                  <c:v>26.2373877818556</c:v>
                </c:pt>
                <c:pt idx="17">
                  <c:v>23.6591304740831</c:v>
                </c:pt>
                <c:pt idx="18">
                  <c:v>22.0745252033889</c:v>
                </c:pt>
                <c:pt idx="19">
                  <c:v>23.257594846602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1.10605896489646</c:v>
                  </c:pt>
                  <c:pt idx="3">
                    <c:v>0.0161777996566794</c:v>
                  </c:pt>
                  <c:pt idx="4">
                    <c:v>0.162767583637735</c:v>
                  </c:pt>
                  <c:pt idx="5">
                    <c:v>0.709141835865554</c:v>
                  </c:pt>
                  <c:pt idx="6">
                    <c:v>0.786230685531265</c:v>
                  </c:pt>
                  <c:pt idx="7">
                    <c:v>0.58539568528826</c:v>
                  </c:pt>
                  <c:pt idx="8">
                    <c:v>0.461385370890845</c:v>
                  </c:pt>
                  <c:pt idx="9">
                    <c:v>0.308006600280005</c:v>
                  </c:pt>
                  <c:pt idx="10">
                    <c:v>0.10794006239786</c:v>
                  </c:pt>
                  <c:pt idx="11">
                    <c:v>0.0118107802099949</c:v>
                  </c:pt>
                  <c:pt idx="12">
                    <c:v>0.0891001572967549</c:v>
                  </c:pt>
                  <c:pt idx="13">
                    <c:v>1.93810662103664</c:v>
                  </c:pt>
                  <c:pt idx="14">
                    <c:v>0.189813099583995</c:v>
                  </c:pt>
                  <c:pt idx="15">
                    <c:v>1.00394361384204</c:v>
                  </c:pt>
                  <c:pt idx="16">
                    <c:v>1.97191447641327</c:v>
                  </c:pt>
                </c:numCache>
              </c:numRef>
            </c:plus>
            <c:minus>
              <c:numRef>
                <c:f>Ferm!$R$29:$R$45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1.10605896489646</c:v>
                  </c:pt>
                  <c:pt idx="3">
                    <c:v>0.0161777996566794</c:v>
                  </c:pt>
                  <c:pt idx="4">
                    <c:v>0.162767583637735</c:v>
                  </c:pt>
                  <c:pt idx="5">
                    <c:v>0.709141835865554</c:v>
                  </c:pt>
                  <c:pt idx="6">
                    <c:v>0.786230685531265</c:v>
                  </c:pt>
                  <c:pt idx="7">
                    <c:v>0.58539568528826</c:v>
                  </c:pt>
                  <c:pt idx="8">
                    <c:v>0.461385370890845</c:v>
                  </c:pt>
                  <c:pt idx="9">
                    <c:v>0.308006600280005</c:v>
                  </c:pt>
                  <c:pt idx="10">
                    <c:v>0.10794006239786</c:v>
                  </c:pt>
                  <c:pt idx="11">
                    <c:v>0.0118107802099949</c:v>
                  </c:pt>
                  <c:pt idx="12">
                    <c:v>0.0891001572967549</c:v>
                  </c:pt>
                  <c:pt idx="13">
                    <c:v>1.93810662103664</c:v>
                  </c:pt>
                  <c:pt idx="14">
                    <c:v>0.189813099583995</c:v>
                  </c:pt>
                  <c:pt idx="15">
                    <c:v>1.00394361384204</c:v>
                  </c:pt>
                  <c:pt idx="16">
                    <c:v>1.97191447641327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Ferm!$Q$29:$Q$45</c:f>
              <c:numCache>
                <c:formatCode>General</c:formatCode>
                <c:ptCount val="17"/>
                <c:pt idx="0">
                  <c:v>0</c:v>
                </c:pt>
                <c:pt idx="1">
                  <c:v>0.87322120331923</c:v>
                </c:pt>
                <c:pt idx="2">
                  <c:v>8.77098840997197</c:v>
                </c:pt>
                <c:pt idx="3">
                  <c:v>9.48300674252787</c:v>
                </c:pt>
                <c:pt idx="4">
                  <c:v>10.0468246197623</c:v>
                </c:pt>
                <c:pt idx="5">
                  <c:v>8.0099856722696</c:v>
                </c:pt>
                <c:pt idx="6">
                  <c:v>6.28106164055165</c:v>
                </c:pt>
                <c:pt idx="7">
                  <c:v>4.84101351003969</c:v>
                </c:pt>
                <c:pt idx="8">
                  <c:v>4.24795768245677</c:v>
                </c:pt>
                <c:pt idx="9">
                  <c:v>3.67573995985502</c:v>
                </c:pt>
                <c:pt idx="10">
                  <c:v>3.3744786590796</c:v>
                </c:pt>
                <c:pt idx="11">
                  <c:v>3.07492127068664</c:v>
                </c:pt>
                <c:pt idx="12">
                  <c:v>2.97301864279506</c:v>
                </c:pt>
                <c:pt idx="13">
                  <c:v>4.76713561481309</c:v>
                </c:pt>
                <c:pt idx="14">
                  <c:v>2.66975346621052</c:v>
                </c:pt>
                <c:pt idx="15">
                  <c:v>3.74379170224715</c:v>
                </c:pt>
                <c:pt idx="16">
                  <c:v>6.38345267426749</c:v>
                </c:pt>
              </c:numCache>
            </c:numRef>
          </c:yVal>
          <c:smooth val="0"/>
        </c:ser>
        <c:axId val="97322265"/>
        <c:axId val="18828384"/>
      </c:scatterChart>
      <c:valAx>
        <c:axId val="9732226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114171957387"/>
              <c:y val="0.9343022684866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828384"/>
        <c:crosses val="autoZero"/>
        <c:crossBetween val="midCat"/>
        <c:majorUnit val="24"/>
      </c:valAx>
      <c:valAx>
        <c:axId val="1882838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(mM)</a:t>
                </a:r>
              </a:p>
            </c:rich>
          </c:tx>
          <c:layout>
            <c:manualLayout>
              <c:xMode val="edge"/>
              <c:yMode val="edge"/>
              <c:x val="0.0185085548262133"/>
              <c:y val="0.41186290876951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32226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3579037985581"/>
          <c:y val="0.10262201708730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Lactate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13600172154"/>
          <c:y val="0.0814021995286724"/>
          <c:w val="0.703249408220357"/>
          <c:h val="0.754320502749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0.454764480122897</c:v>
                  </c:pt>
                  <c:pt idx="2">
                    <c:v>0.427086964858208</c:v>
                  </c:pt>
                  <c:pt idx="3">
                    <c:v>0.121574295735177</c:v>
                  </c:pt>
                  <c:pt idx="4">
                    <c:v>1.60197068344798</c:v>
                  </c:pt>
                  <c:pt idx="5">
                    <c:v>2.03515162326955</c:v>
                  </c:pt>
                  <c:pt idx="6">
                    <c:v>0.392001256794487</c:v>
                  </c:pt>
                  <c:pt idx="7">
                    <c:v>1.89701036650745</c:v>
                  </c:pt>
                  <c:pt idx="8">
                    <c:v>0.468733486944601</c:v>
                  </c:pt>
                  <c:pt idx="9">
                    <c:v>0.427697820618999</c:v>
                  </c:pt>
                  <c:pt idx="10">
                    <c:v>0.231623456388498</c:v>
                  </c:pt>
                  <c:pt idx="11">
                    <c:v>2.4152012886307</c:v>
                  </c:pt>
                  <c:pt idx="12">
                    <c:v>1.42483002101235</c:v>
                  </c:pt>
                  <c:pt idx="13">
                    <c:v>0.9241211021628</c:v>
                  </c:pt>
                  <c:pt idx="14">
                    <c:v>2.3822858968525</c:v>
                  </c:pt>
                  <c:pt idx="15">
                    <c:v>2.192085302175</c:v>
                  </c:pt>
                  <c:pt idx="16">
                    <c:v>0.333810821737501</c:v>
                  </c:pt>
                  <c:pt idx="17">
                    <c:v>4.187254709358</c:v>
                  </c:pt>
                  <c:pt idx="18">
                    <c:v>6.58876394175999</c:v>
                  </c:pt>
                  <c:pt idx="19">
                    <c:v>13.2439663370905</c:v>
                  </c:pt>
                </c:numCache>
              </c:numRef>
            </c:plus>
            <c:minus>
              <c:numRef>
                <c:f>Ferm!$N$4:$N$23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0.454764480122897</c:v>
                  </c:pt>
                  <c:pt idx="2">
                    <c:v>0.427086964858208</c:v>
                  </c:pt>
                  <c:pt idx="3">
                    <c:v>0.121574295735177</c:v>
                  </c:pt>
                  <c:pt idx="4">
                    <c:v>1.60197068344798</c:v>
                  </c:pt>
                  <c:pt idx="5">
                    <c:v>2.03515162326955</c:v>
                  </c:pt>
                  <c:pt idx="6">
                    <c:v>0.392001256794487</c:v>
                  </c:pt>
                  <c:pt idx="7">
                    <c:v>1.89701036650745</c:v>
                  </c:pt>
                  <c:pt idx="8">
                    <c:v>0.468733486944601</c:v>
                  </c:pt>
                  <c:pt idx="9">
                    <c:v>0.427697820618999</c:v>
                  </c:pt>
                  <c:pt idx="10">
                    <c:v>0.231623456388498</c:v>
                  </c:pt>
                  <c:pt idx="11">
                    <c:v>2.4152012886307</c:v>
                  </c:pt>
                  <c:pt idx="12">
                    <c:v>1.42483002101235</c:v>
                  </c:pt>
                  <c:pt idx="13">
                    <c:v>0.9241211021628</c:v>
                  </c:pt>
                  <c:pt idx="14">
                    <c:v>2.3822858968525</c:v>
                  </c:pt>
                  <c:pt idx="15">
                    <c:v>2.192085302175</c:v>
                  </c:pt>
                  <c:pt idx="16">
                    <c:v>0.333810821737501</c:v>
                  </c:pt>
                  <c:pt idx="17">
                    <c:v>4.187254709358</c:v>
                  </c:pt>
                  <c:pt idx="18">
                    <c:v>6.58876394175999</c:v>
                  </c:pt>
                  <c:pt idx="19">
                    <c:v>13.2439663370905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Ferm!$M$4:$M$23</c:f>
              <c:numCache>
                <c:formatCode>General</c:formatCode>
                <c:ptCount val="20"/>
                <c:pt idx="0">
                  <c:v>0</c:v>
                </c:pt>
                <c:pt idx="1">
                  <c:v>0.454764480122897</c:v>
                </c:pt>
                <c:pt idx="2">
                  <c:v>3.63452843565279</c:v>
                </c:pt>
                <c:pt idx="3">
                  <c:v>6.28876807400927</c:v>
                </c:pt>
                <c:pt idx="4">
                  <c:v>9.56679498838269</c:v>
                </c:pt>
                <c:pt idx="5">
                  <c:v>14.0689077480716</c:v>
                </c:pt>
                <c:pt idx="6">
                  <c:v>24.4862140143947</c:v>
                </c:pt>
                <c:pt idx="7">
                  <c:v>37.233356308957</c:v>
                </c:pt>
                <c:pt idx="8">
                  <c:v>41.2710178537813</c:v>
                </c:pt>
                <c:pt idx="9">
                  <c:v>48.6061203596055</c:v>
                </c:pt>
                <c:pt idx="10">
                  <c:v>53.876757225138</c:v>
                </c:pt>
                <c:pt idx="11">
                  <c:v>74.3173128267247</c:v>
                </c:pt>
                <c:pt idx="12">
                  <c:v>78.1152557526746</c:v>
                </c:pt>
                <c:pt idx="13">
                  <c:v>89.0568603620305</c:v>
                </c:pt>
                <c:pt idx="14">
                  <c:v>120.638174791723</c:v>
                </c:pt>
                <c:pt idx="15">
                  <c:v>127.041198244365</c:v>
                </c:pt>
                <c:pt idx="16">
                  <c:v>138.83082954817</c:v>
                </c:pt>
                <c:pt idx="17">
                  <c:v>152.664923934976</c:v>
                </c:pt>
                <c:pt idx="18">
                  <c:v>161.122562653463</c:v>
                </c:pt>
                <c:pt idx="19">
                  <c:v>177.068966901344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Ferm!$N$29:$N$45</c:f>
                <c:numCache>
                  <c:formatCode>General</c:formatCode>
                  <c:ptCount val="17"/>
                  <c:pt idx="0">
                    <c:v>0.300219109342431</c:v>
                  </c:pt>
                  <c:pt idx="1">
                    <c:v>0</c:v>
                  </c:pt>
                  <c:pt idx="2">
                    <c:v>0.708972773184745</c:v>
                  </c:pt>
                  <c:pt idx="3">
                    <c:v>0.0614217946610001</c:v>
                  </c:pt>
                  <c:pt idx="4">
                    <c:v>0.231314691378825</c:v>
                  </c:pt>
                  <c:pt idx="5">
                    <c:v>1.84396272971785</c:v>
                  </c:pt>
                  <c:pt idx="6">
                    <c:v>2.31877371051135</c:v>
                  </c:pt>
                  <c:pt idx="7">
                    <c:v>3.2669131540071</c:v>
                  </c:pt>
                  <c:pt idx="8">
                    <c:v>3.9817242007562</c:v>
                  </c:pt>
                  <c:pt idx="9">
                    <c:v>5.36661902840535</c:v>
                  </c:pt>
                  <c:pt idx="10">
                    <c:v>7.04025344155315</c:v>
                  </c:pt>
                  <c:pt idx="11">
                    <c:v>8.08519350846855</c:v>
                  </c:pt>
                  <c:pt idx="12">
                    <c:v>10.7043817448766</c:v>
                  </c:pt>
                  <c:pt idx="13">
                    <c:v>12.1562143726659</c:v>
                  </c:pt>
                  <c:pt idx="14">
                    <c:v>15.3494439770803</c:v>
                  </c:pt>
                  <c:pt idx="15">
                    <c:v>17.5657470234081</c:v>
                  </c:pt>
                  <c:pt idx="16">
                    <c:v>17.2606541544243</c:v>
                  </c:pt>
                </c:numCache>
              </c:numRef>
            </c:plus>
            <c:minus>
              <c:numRef>
                <c:f>Ferm!$N$29:$N$45</c:f>
                <c:numCache>
                  <c:formatCode>General</c:formatCode>
                  <c:ptCount val="17"/>
                  <c:pt idx="0">
                    <c:v>0.300219109342431</c:v>
                  </c:pt>
                  <c:pt idx="1">
                    <c:v>0</c:v>
                  </c:pt>
                  <c:pt idx="2">
                    <c:v>0.708972773184745</c:v>
                  </c:pt>
                  <c:pt idx="3">
                    <c:v>0.0614217946610001</c:v>
                  </c:pt>
                  <c:pt idx="4">
                    <c:v>0.231314691378825</c:v>
                  </c:pt>
                  <c:pt idx="5">
                    <c:v>1.84396272971785</c:v>
                  </c:pt>
                  <c:pt idx="6">
                    <c:v>2.31877371051135</c:v>
                  </c:pt>
                  <c:pt idx="7">
                    <c:v>3.2669131540071</c:v>
                  </c:pt>
                  <c:pt idx="8">
                    <c:v>3.9817242007562</c:v>
                  </c:pt>
                  <c:pt idx="9">
                    <c:v>5.36661902840535</c:v>
                  </c:pt>
                  <c:pt idx="10">
                    <c:v>7.04025344155315</c:v>
                  </c:pt>
                  <c:pt idx="11">
                    <c:v>8.08519350846855</c:v>
                  </c:pt>
                  <c:pt idx="12">
                    <c:v>10.7043817448766</c:v>
                  </c:pt>
                  <c:pt idx="13">
                    <c:v>12.1562143726659</c:v>
                  </c:pt>
                  <c:pt idx="14">
                    <c:v>15.3494439770803</c:v>
                  </c:pt>
                  <c:pt idx="15">
                    <c:v>17.5657470234081</c:v>
                  </c:pt>
                  <c:pt idx="16">
                    <c:v>17.2606541544243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Ferm!$M$29:$M$45</c:f>
              <c:numCache>
                <c:formatCode>General</c:formatCode>
                <c:ptCount val="17"/>
                <c:pt idx="0">
                  <c:v>0.300219109342431</c:v>
                </c:pt>
                <c:pt idx="1">
                  <c:v>0.0334959445727041</c:v>
                </c:pt>
                <c:pt idx="2">
                  <c:v>2.17550290632746</c:v>
                </c:pt>
                <c:pt idx="3">
                  <c:v>3.35123290141263</c:v>
                </c:pt>
                <c:pt idx="4">
                  <c:v>3.84419630916496</c:v>
                </c:pt>
                <c:pt idx="5">
                  <c:v>8.78078962649736</c:v>
                </c:pt>
                <c:pt idx="6">
                  <c:v>12.6622727676924</c:v>
                </c:pt>
                <c:pt idx="7">
                  <c:v>18.3955707046407</c:v>
                </c:pt>
                <c:pt idx="8">
                  <c:v>21.9789456657212</c:v>
                </c:pt>
                <c:pt idx="9">
                  <c:v>27.4508671778434</c:v>
                </c:pt>
                <c:pt idx="10">
                  <c:v>34.2082677441195</c:v>
                </c:pt>
                <c:pt idx="11">
                  <c:v>38.3574668762929</c:v>
                </c:pt>
                <c:pt idx="12">
                  <c:v>45.2026498894684</c:v>
                </c:pt>
                <c:pt idx="13">
                  <c:v>56.2606949646101</c:v>
                </c:pt>
                <c:pt idx="14">
                  <c:v>60.7255015455712</c:v>
                </c:pt>
                <c:pt idx="15">
                  <c:v>66.7341113433304</c:v>
                </c:pt>
                <c:pt idx="16">
                  <c:v>78.5529355764031</c:v>
                </c:pt>
              </c:numCache>
            </c:numRef>
          </c:yVal>
          <c:smooth val="0"/>
        </c:ser>
        <c:axId val="86694528"/>
        <c:axId val="64342179"/>
      </c:scatterChart>
      <c:valAx>
        <c:axId val="86694528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068646438562"/>
              <c:y val="0.93430871956009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342179"/>
        <c:crosses val="autoZero"/>
        <c:crossBetween val="midCat"/>
        <c:majorUnit val="24"/>
      </c:valAx>
      <c:valAx>
        <c:axId val="6434217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(mM)</a:t>
                </a:r>
              </a:p>
            </c:rich>
          </c:tx>
          <c:layout>
            <c:manualLayout>
              <c:xMode val="edge"/>
              <c:yMode val="edge"/>
              <c:x val="0.0187217559715946"/>
              <c:y val="0.411920659858602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694528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3559285560577"/>
          <c:y val="0.102611940298507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Isobutanol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23569598634"/>
          <c:y val="0.0814101934596877"/>
          <c:w val="0.703245089666951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0.107798193340486</c:v>
                  </c:pt>
                  <c:pt idx="2">
                    <c:v>0.365017240467162</c:v>
                  </c:pt>
                  <c:pt idx="3">
                    <c:v>0.541864701291555</c:v>
                  </c:pt>
                  <c:pt idx="4">
                    <c:v>0.860988694349544</c:v>
                  </c:pt>
                  <c:pt idx="5">
                    <c:v>1.04088078232082</c:v>
                  </c:pt>
                  <c:pt idx="6">
                    <c:v>0.655423296538309</c:v>
                  </c:pt>
                  <c:pt idx="7">
                    <c:v>0.607031599149783</c:v>
                  </c:pt>
                  <c:pt idx="8">
                    <c:v>0.63013437720465</c:v>
                  </c:pt>
                  <c:pt idx="9">
                    <c:v>0.18689342339895</c:v>
                  </c:pt>
                  <c:pt idx="10">
                    <c:v>0.2707021912616</c:v>
                  </c:pt>
                  <c:pt idx="11">
                    <c:v>0.235922553167849</c:v>
                  </c:pt>
                  <c:pt idx="12">
                    <c:v>0.14021184869935</c:v>
                  </c:pt>
                  <c:pt idx="13">
                    <c:v>0.161616063058899</c:v>
                  </c:pt>
                  <c:pt idx="14">
                    <c:v>0.62710645074295</c:v>
                  </c:pt>
                  <c:pt idx="15">
                    <c:v>0.847263478590801</c:v>
                  </c:pt>
                  <c:pt idx="16">
                    <c:v>0.61499549063775</c:v>
                  </c:pt>
                  <c:pt idx="17">
                    <c:v>0.64167804388235</c:v>
                  </c:pt>
                  <c:pt idx="18">
                    <c:v>0.86904851174725</c:v>
                  </c:pt>
                  <c:pt idx="19">
                    <c:v>0.8611425722257</c:v>
                  </c:pt>
                </c:numCache>
              </c:numRef>
            </c:plus>
            <c:minus>
              <c:numRef>
                <c:f>Ferm!$V$4:$V$23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0.107798193340486</c:v>
                  </c:pt>
                  <c:pt idx="2">
                    <c:v>0.365017240467162</c:v>
                  </c:pt>
                  <c:pt idx="3">
                    <c:v>0.541864701291555</c:v>
                  </c:pt>
                  <c:pt idx="4">
                    <c:v>0.860988694349544</c:v>
                  </c:pt>
                  <c:pt idx="5">
                    <c:v>1.04088078232082</c:v>
                  </c:pt>
                  <c:pt idx="6">
                    <c:v>0.655423296538309</c:v>
                  </c:pt>
                  <c:pt idx="7">
                    <c:v>0.607031599149783</c:v>
                  </c:pt>
                  <c:pt idx="8">
                    <c:v>0.63013437720465</c:v>
                  </c:pt>
                  <c:pt idx="9">
                    <c:v>0.18689342339895</c:v>
                  </c:pt>
                  <c:pt idx="10">
                    <c:v>0.2707021912616</c:v>
                  </c:pt>
                  <c:pt idx="11">
                    <c:v>0.235922553167849</c:v>
                  </c:pt>
                  <c:pt idx="12">
                    <c:v>0.14021184869935</c:v>
                  </c:pt>
                  <c:pt idx="13">
                    <c:v>0.161616063058899</c:v>
                  </c:pt>
                  <c:pt idx="14">
                    <c:v>0.62710645074295</c:v>
                  </c:pt>
                  <c:pt idx="15">
                    <c:v>0.847263478590801</c:v>
                  </c:pt>
                  <c:pt idx="16">
                    <c:v>0.61499549063775</c:v>
                  </c:pt>
                  <c:pt idx="17">
                    <c:v>0.64167804388235</c:v>
                  </c:pt>
                  <c:pt idx="18">
                    <c:v>0.86904851174725</c:v>
                  </c:pt>
                  <c:pt idx="19">
                    <c:v>0.8611425722257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Ferm!$U$4:$U$23</c:f>
              <c:numCache>
                <c:formatCode>General</c:formatCode>
                <c:ptCount val="20"/>
                <c:pt idx="0">
                  <c:v>0</c:v>
                </c:pt>
                <c:pt idx="1">
                  <c:v>0.107798193340486</c:v>
                </c:pt>
                <c:pt idx="2">
                  <c:v>2.55710400247911</c:v>
                </c:pt>
                <c:pt idx="3">
                  <c:v>5.43482854425749</c:v>
                </c:pt>
                <c:pt idx="4">
                  <c:v>8.55404157919513</c:v>
                </c:pt>
                <c:pt idx="5">
                  <c:v>10.9151255380021</c:v>
                </c:pt>
                <c:pt idx="6">
                  <c:v>13.4766898401636</c:v>
                </c:pt>
                <c:pt idx="7">
                  <c:v>14.6942553350334</c:v>
                </c:pt>
                <c:pt idx="8">
                  <c:v>14.6537192788632</c:v>
                </c:pt>
                <c:pt idx="9">
                  <c:v>15.6608687394258</c:v>
                </c:pt>
                <c:pt idx="10">
                  <c:v>15.5255982721911</c:v>
                </c:pt>
                <c:pt idx="11">
                  <c:v>16.1240000522964</c:v>
                </c:pt>
                <c:pt idx="12">
                  <c:v>15.7925117825123</c:v>
                </c:pt>
                <c:pt idx="13">
                  <c:v>15.9228560382348</c:v>
                </c:pt>
                <c:pt idx="14">
                  <c:v>16.3997312300271</c:v>
                </c:pt>
                <c:pt idx="15">
                  <c:v>16.0335206461226</c:v>
                </c:pt>
                <c:pt idx="16">
                  <c:v>15.9011759780104</c:v>
                </c:pt>
                <c:pt idx="17">
                  <c:v>15.8753461605742</c:v>
                </c:pt>
                <c:pt idx="18">
                  <c:v>15.6507668854865</c:v>
                </c:pt>
                <c:pt idx="19">
                  <c:v>15.5847235254645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0.313790833818215</c:v>
                  </c:pt>
                  <c:pt idx="3">
                    <c:v>0.112652422475415</c:v>
                  </c:pt>
                  <c:pt idx="4">
                    <c:v>0.103089228376225</c:v>
                  </c:pt>
                  <c:pt idx="5">
                    <c:v>0.596264600110195</c:v>
                  </c:pt>
                  <c:pt idx="6">
                    <c:v>0.74735623844807</c:v>
                  </c:pt>
                  <c:pt idx="7">
                    <c:v>0.903170369079145</c:v>
                  </c:pt>
                  <c:pt idx="8">
                    <c:v>0.97134838723567</c:v>
                  </c:pt>
                  <c:pt idx="9">
                    <c:v>1.02040204864981</c:v>
                  </c:pt>
                  <c:pt idx="10">
                    <c:v>1.02764474153833</c:v>
                  </c:pt>
                  <c:pt idx="11">
                    <c:v>1.00730688790288</c:v>
                  </c:pt>
                  <c:pt idx="12">
                    <c:v>0.925828583482095</c:v>
                  </c:pt>
                  <c:pt idx="13">
                    <c:v>0.752811353322275</c:v>
                  </c:pt>
                  <c:pt idx="14">
                    <c:v>0.694792351932145</c:v>
                  </c:pt>
                  <c:pt idx="15">
                    <c:v>0.64300223559087</c:v>
                  </c:pt>
                  <c:pt idx="16">
                    <c:v>0.54535923641522</c:v>
                  </c:pt>
                </c:numCache>
              </c:numRef>
            </c:plus>
            <c:minus>
              <c:numRef>
                <c:f>Ferm!$V$29:$V$45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0.313790833818215</c:v>
                  </c:pt>
                  <c:pt idx="3">
                    <c:v>0.112652422475415</c:v>
                  </c:pt>
                  <c:pt idx="4">
                    <c:v>0.103089228376225</c:v>
                  </c:pt>
                  <c:pt idx="5">
                    <c:v>0.596264600110195</c:v>
                  </c:pt>
                  <c:pt idx="6">
                    <c:v>0.74735623844807</c:v>
                  </c:pt>
                  <c:pt idx="7">
                    <c:v>0.903170369079145</c:v>
                  </c:pt>
                  <c:pt idx="8">
                    <c:v>0.97134838723567</c:v>
                  </c:pt>
                  <c:pt idx="9">
                    <c:v>1.02040204864981</c:v>
                  </c:pt>
                  <c:pt idx="10">
                    <c:v>1.02764474153833</c:v>
                  </c:pt>
                  <c:pt idx="11">
                    <c:v>1.00730688790288</c:v>
                  </c:pt>
                  <c:pt idx="12">
                    <c:v>0.925828583482095</c:v>
                  </c:pt>
                  <c:pt idx="13">
                    <c:v>0.752811353322275</c:v>
                  </c:pt>
                  <c:pt idx="14">
                    <c:v>0.694792351932145</c:v>
                  </c:pt>
                  <c:pt idx="15">
                    <c:v>0.64300223559087</c:v>
                  </c:pt>
                  <c:pt idx="16">
                    <c:v>0.54535923641522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Ferm!$U$29:$U$45</c:f>
              <c:numCache>
                <c:formatCode>General</c:formatCode>
                <c:ptCount val="17"/>
                <c:pt idx="0">
                  <c:v>0</c:v>
                </c:pt>
                <c:pt idx="1">
                  <c:v>0.5616</c:v>
                </c:pt>
                <c:pt idx="2">
                  <c:v>2.28838687794049</c:v>
                </c:pt>
                <c:pt idx="3">
                  <c:v>4.44581705160759</c:v>
                </c:pt>
                <c:pt idx="4">
                  <c:v>5.33247827874309</c:v>
                </c:pt>
                <c:pt idx="5">
                  <c:v>6.33763135625161</c:v>
                </c:pt>
                <c:pt idx="6">
                  <c:v>6.15474152333283</c:v>
                </c:pt>
                <c:pt idx="7">
                  <c:v>6.17318604663619</c:v>
                </c:pt>
                <c:pt idx="8">
                  <c:v>6.14901532118657</c:v>
                </c:pt>
                <c:pt idx="9">
                  <c:v>6.13171470983137</c:v>
                </c:pt>
                <c:pt idx="10">
                  <c:v>6.20958754354466</c:v>
                </c:pt>
                <c:pt idx="11">
                  <c:v>6.19129121647062</c:v>
                </c:pt>
                <c:pt idx="12">
                  <c:v>6.22407469050571</c:v>
                </c:pt>
                <c:pt idx="13">
                  <c:v>6.32627728539941</c:v>
                </c:pt>
                <c:pt idx="14">
                  <c:v>6.42524235193214</c:v>
                </c:pt>
                <c:pt idx="15">
                  <c:v>6.66790223559087</c:v>
                </c:pt>
                <c:pt idx="16">
                  <c:v>7.06855923641522</c:v>
                </c:pt>
              </c:numCache>
            </c:numRef>
          </c:yVal>
          <c:smooth val="0"/>
        </c:ser>
        <c:axId val="20639675"/>
        <c:axId val="66077773"/>
      </c:scatterChart>
      <c:valAx>
        <c:axId val="2063967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2929120409906"/>
              <c:y val="0.9343022684866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077773"/>
        <c:crosses val="autoZero"/>
        <c:crossBetween val="midCat"/>
        <c:majorUnit val="24"/>
      </c:valAx>
      <c:valAx>
        <c:axId val="6607777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(mM)</a:t>
                </a:r>
              </a:p>
            </c:rich>
          </c:tx>
          <c:layout>
            <c:manualLayout>
              <c:xMode val="edge"/>
              <c:yMode val="edge"/>
              <c:x val="0.0186806148590948"/>
              <c:y val="0.41186290876951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63967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55401366353544"/>
          <c:y val="0.279289011096926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Pyruvate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26301853486"/>
          <c:y val="0.0814101934596877"/>
          <c:w val="0.703331862312445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0070c0"/>
            </a:solidFill>
            <a:ln w="19080">
              <a:solidFill>
                <a:srgbClr val="0070c0"/>
              </a:solidFill>
              <a:round/>
            </a:ln>
          </c:spPr>
          <c:marker>
            <c:symbol val="circle"/>
            <c:size val="8"/>
            <c:spPr>
              <a:solidFill>
                <a:srgbClr val="0070c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Ferm!$Z$4:$Z$23</c:f>
                <c:numCache>
                  <c:formatCode>General</c:formatCode>
                  <c:ptCount val="20"/>
                  <c:pt idx="0">
                    <c:v>0.0857373949646125</c:v>
                  </c:pt>
                  <c:pt idx="1">
                    <c:v>0.0592554136367759</c:v>
                  </c:pt>
                  <c:pt idx="2">
                    <c:v>1.84094720848044</c:v>
                  </c:pt>
                  <c:pt idx="3">
                    <c:v>1.19715985788709</c:v>
                  </c:pt>
                  <c:pt idx="4">
                    <c:v>1.65391273060264</c:v>
                  </c:pt>
                  <c:pt idx="5">
                    <c:v>1.51369157876647</c:v>
                  </c:pt>
                  <c:pt idx="6">
                    <c:v>1.66511077212395</c:v>
                  </c:pt>
                  <c:pt idx="7">
                    <c:v>2.44082949206241</c:v>
                  </c:pt>
                  <c:pt idx="8">
                    <c:v>3.05764445334879</c:v>
                  </c:pt>
                  <c:pt idx="9">
                    <c:v>3.3515514192972</c:v>
                  </c:pt>
                  <c:pt idx="10">
                    <c:v>3.40113881948487</c:v>
                  </c:pt>
                  <c:pt idx="11">
                    <c:v>4.36186774794968</c:v>
                  </c:pt>
                  <c:pt idx="12">
                    <c:v>3.6355129158846</c:v>
                  </c:pt>
                  <c:pt idx="13">
                    <c:v>3.53505516676076</c:v>
                  </c:pt>
                  <c:pt idx="14">
                    <c:v>4.1906330285408</c:v>
                  </c:pt>
                  <c:pt idx="15">
                    <c:v>4.17279670140741</c:v>
                  </c:pt>
                  <c:pt idx="16">
                    <c:v>4.10928462435015</c:v>
                  </c:pt>
                  <c:pt idx="17">
                    <c:v>3.76250278691988</c:v>
                  </c:pt>
                  <c:pt idx="18">
                    <c:v>3.86495156083503</c:v>
                  </c:pt>
                  <c:pt idx="19">
                    <c:v>3.8100538221567</c:v>
                  </c:pt>
                </c:numCache>
              </c:numRef>
            </c:plus>
            <c:minus>
              <c:numRef>
                <c:f>Ferm!$Z$4:$Z$23</c:f>
                <c:numCache>
                  <c:formatCode>General</c:formatCode>
                  <c:ptCount val="20"/>
                  <c:pt idx="0">
                    <c:v>0.0857373949646125</c:v>
                  </c:pt>
                  <c:pt idx="1">
                    <c:v>0.0592554136367759</c:v>
                  </c:pt>
                  <c:pt idx="2">
                    <c:v>1.84094720848044</c:v>
                  </c:pt>
                  <c:pt idx="3">
                    <c:v>1.19715985788709</c:v>
                  </c:pt>
                  <c:pt idx="4">
                    <c:v>1.65391273060264</c:v>
                  </c:pt>
                  <c:pt idx="5">
                    <c:v>1.51369157876647</c:v>
                  </c:pt>
                  <c:pt idx="6">
                    <c:v>1.66511077212395</c:v>
                  </c:pt>
                  <c:pt idx="7">
                    <c:v>2.44082949206241</c:v>
                  </c:pt>
                  <c:pt idx="8">
                    <c:v>3.05764445334879</c:v>
                  </c:pt>
                  <c:pt idx="9">
                    <c:v>3.3515514192972</c:v>
                  </c:pt>
                  <c:pt idx="10">
                    <c:v>3.40113881948487</c:v>
                  </c:pt>
                  <c:pt idx="11">
                    <c:v>4.36186774794968</c:v>
                  </c:pt>
                  <c:pt idx="12">
                    <c:v>3.6355129158846</c:v>
                  </c:pt>
                  <c:pt idx="13">
                    <c:v>3.53505516676076</c:v>
                  </c:pt>
                  <c:pt idx="14">
                    <c:v>4.1906330285408</c:v>
                  </c:pt>
                  <c:pt idx="15">
                    <c:v>4.17279670140741</c:v>
                  </c:pt>
                  <c:pt idx="16">
                    <c:v>4.10928462435015</c:v>
                  </c:pt>
                  <c:pt idx="17">
                    <c:v>3.76250278691988</c:v>
                  </c:pt>
                  <c:pt idx="18">
                    <c:v>3.86495156083503</c:v>
                  </c:pt>
                  <c:pt idx="19">
                    <c:v>3.8100538221567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Ferm!$Y$4:$Y$23</c:f>
              <c:numCache>
                <c:formatCode>General</c:formatCode>
                <c:ptCount val="20"/>
                <c:pt idx="0">
                  <c:v>0.104990529966364</c:v>
                </c:pt>
                <c:pt idx="1">
                  <c:v>0.0935152226891174</c:v>
                </c:pt>
                <c:pt idx="2">
                  <c:v>3.28901923457406</c:v>
                </c:pt>
                <c:pt idx="3">
                  <c:v>5.4652977926506</c:v>
                </c:pt>
                <c:pt idx="4">
                  <c:v>5.70922102647292</c:v>
                </c:pt>
                <c:pt idx="5">
                  <c:v>7.42121117521751</c:v>
                </c:pt>
                <c:pt idx="6">
                  <c:v>11.1995802727617</c:v>
                </c:pt>
                <c:pt idx="7">
                  <c:v>12.0775819781106</c:v>
                </c:pt>
                <c:pt idx="8">
                  <c:v>12.5717035121581</c:v>
                </c:pt>
                <c:pt idx="9">
                  <c:v>12.9803897848712</c:v>
                </c:pt>
                <c:pt idx="10">
                  <c:v>12.9940746862556</c:v>
                </c:pt>
                <c:pt idx="11">
                  <c:v>13.4477134696108</c:v>
                </c:pt>
                <c:pt idx="12">
                  <c:v>12.5211759356709</c:v>
                </c:pt>
                <c:pt idx="13">
                  <c:v>12.5604524345281</c:v>
                </c:pt>
                <c:pt idx="14">
                  <c:v>12.8068517088496</c:v>
                </c:pt>
                <c:pt idx="15">
                  <c:v>12.6241115498673</c:v>
                </c:pt>
                <c:pt idx="16">
                  <c:v>12.5819679935013</c:v>
                </c:pt>
                <c:pt idx="17">
                  <c:v>12.0663444530507</c:v>
                </c:pt>
                <c:pt idx="18">
                  <c:v>11.6486545594536</c:v>
                </c:pt>
                <c:pt idx="19">
                  <c:v>11.3654380429139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4.78086289014967E-005</c:v>
                  </c:pt>
                  <c:pt idx="2">
                    <c:v>0.6029344248929</c:v>
                  </c:pt>
                  <c:pt idx="3">
                    <c:v>0.328834368423595</c:v>
                  </c:pt>
                  <c:pt idx="4">
                    <c:v>0.0875328256011898</c:v>
                  </c:pt>
                  <c:pt idx="5">
                    <c:v>0.0500104023439449</c:v>
                  </c:pt>
                  <c:pt idx="6">
                    <c:v>0.35352103039131</c:v>
                  </c:pt>
                  <c:pt idx="7">
                    <c:v>0.26494662163495</c:v>
                  </c:pt>
                  <c:pt idx="8">
                    <c:v>0.319376563788755</c:v>
                  </c:pt>
                  <c:pt idx="9">
                    <c:v>0.208785103085005</c:v>
                  </c:pt>
                  <c:pt idx="10">
                    <c:v>0.10349746980101</c:v>
                  </c:pt>
                  <c:pt idx="11">
                    <c:v>0.15952051795091</c:v>
                  </c:pt>
                  <c:pt idx="12">
                    <c:v>0.0874897164678849</c:v>
                  </c:pt>
                  <c:pt idx="13">
                    <c:v>0.13584047334056</c:v>
                  </c:pt>
                  <c:pt idx="14">
                    <c:v>0.239739875717425</c:v>
                  </c:pt>
                  <c:pt idx="15">
                    <c:v>0.204530395617835</c:v>
                  </c:pt>
                  <c:pt idx="16">
                    <c:v>0.104021507480605</c:v>
                  </c:pt>
                </c:numCache>
              </c:numRef>
            </c:plus>
            <c:minus>
              <c:numRef>
                <c:f>Ferm!$Z$29:$Z$45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4.78086289014967E-005</c:v>
                  </c:pt>
                  <c:pt idx="2">
                    <c:v>0.6029344248929</c:v>
                  </c:pt>
                  <c:pt idx="3">
                    <c:v>0.328834368423595</c:v>
                  </c:pt>
                  <c:pt idx="4">
                    <c:v>0.0875328256011898</c:v>
                  </c:pt>
                  <c:pt idx="5">
                    <c:v>0.0500104023439449</c:v>
                  </c:pt>
                  <c:pt idx="6">
                    <c:v>0.35352103039131</c:v>
                  </c:pt>
                  <c:pt idx="7">
                    <c:v>0.26494662163495</c:v>
                  </c:pt>
                  <c:pt idx="8">
                    <c:v>0.319376563788755</c:v>
                  </c:pt>
                  <c:pt idx="9">
                    <c:v>0.208785103085005</c:v>
                  </c:pt>
                  <c:pt idx="10">
                    <c:v>0.10349746980101</c:v>
                  </c:pt>
                  <c:pt idx="11">
                    <c:v>0.15952051795091</c:v>
                  </c:pt>
                  <c:pt idx="12">
                    <c:v>0.0874897164678849</c:v>
                  </c:pt>
                  <c:pt idx="13">
                    <c:v>0.13584047334056</c:v>
                  </c:pt>
                  <c:pt idx="14">
                    <c:v>0.239739875717425</c:v>
                  </c:pt>
                  <c:pt idx="15">
                    <c:v>0.204530395617835</c:v>
                  </c:pt>
                  <c:pt idx="16">
                    <c:v>0.104021507480605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Ferm!$Y$29:$Y$45</c:f>
              <c:numCache>
                <c:formatCode>General</c:formatCode>
                <c:ptCount val="17"/>
                <c:pt idx="0">
                  <c:v>0</c:v>
                </c:pt>
                <c:pt idx="1">
                  <c:v>0.188942191371099</c:v>
                </c:pt>
                <c:pt idx="2">
                  <c:v>3.10651043824983</c:v>
                </c:pt>
                <c:pt idx="3">
                  <c:v>3.6388216905536</c:v>
                </c:pt>
                <c:pt idx="4">
                  <c:v>3.11188271461652</c:v>
                </c:pt>
                <c:pt idx="5">
                  <c:v>2.97191951200481</c:v>
                </c:pt>
                <c:pt idx="6">
                  <c:v>3.30851739952759</c:v>
                </c:pt>
                <c:pt idx="7">
                  <c:v>3.78357383713779</c:v>
                </c:pt>
                <c:pt idx="8">
                  <c:v>3.98786595314282</c:v>
                </c:pt>
                <c:pt idx="9">
                  <c:v>3.99271801077346</c:v>
                </c:pt>
                <c:pt idx="10">
                  <c:v>3.85714134780651</c:v>
                </c:pt>
                <c:pt idx="11">
                  <c:v>3.83346832331297</c:v>
                </c:pt>
                <c:pt idx="12">
                  <c:v>3.7426185542963</c:v>
                </c:pt>
                <c:pt idx="13">
                  <c:v>3.3848841508856</c:v>
                </c:pt>
                <c:pt idx="14">
                  <c:v>3.18863238245797</c:v>
                </c:pt>
                <c:pt idx="15">
                  <c:v>3.15832346057203</c:v>
                </c:pt>
                <c:pt idx="16">
                  <c:v>3.21311110294969</c:v>
                </c:pt>
              </c:numCache>
            </c:numRef>
          </c:yVal>
          <c:smooth val="0"/>
        </c:ser>
        <c:axId val="423535"/>
        <c:axId val="4135568"/>
      </c:scatterChart>
      <c:valAx>
        <c:axId val="42353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102383053839"/>
              <c:y val="0.9343022684866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35568"/>
        <c:crosses val="autoZero"/>
        <c:crossBetween val="midCat"/>
        <c:majorUnit val="24"/>
      </c:valAx>
      <c:valAx>
        <c:axId val="413556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(mM)</a:t>
                </a:r>
              </a:p>
            </c:rich>
          </c:tx>
          <c:layout>
            <c:manualLayout>
              <c:xMode val="edge"/>
              <c:yMode val="edge"/>
              <c:x val="0.0317740511915269"/>
              <c:y val="0.308848080133556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353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2038834951456"/>
          <c:y val="0.0940783659039576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Ethanol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436533102719"/>
          <c:y val="0.0952231956612432"/>
          <c:w val="0.704045354088594"/>
          <c:h val="0.7562578222778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(gL)'!$C$3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(gL)'!$C$4:$C$23</c:f>
              <c:numCache>
                <c:formatCode>General</c:formatCode>
                <c:ptCount val="20"/>
                <c:pt idx="0">
                  <c:v>0.0186257704153635</c:v>
                </c:pt>
                <c:pt idx="1">
                  <c:v>0.262197784242736</c:v>
                </c:pt>
                <c:pt idx="2">
                  <c:v>2.58040118647214</c:v>
                </c:pt>
                <c:pt idx="3">
                  <c:v>3.50096737181903</c:v>
                </c:pt>
                <c:pt idx="4">
                  <c:v>4.47143903814663</c:v>
                </c:pt>
                <c:pt idx="5">
                  <c:v>5.13562316224739</c:v>
                </c:pt>
                <c:pt idx="6">
                  <c:v>5.71195152529764</c:v>
                </c:pt>
                <c:pt idx="7">
                  <c:v>6.16972758309548</c:v>
                </c:pt>
                <c:pt idx="8">
                  <c:v>6.16548731274194</c:v>
                </c:pt>
                <c:pt idx="9">
                  <c:v>6.45401988470477</c:v>
                </c:pt>
                <c:pt idx="10">
                  <c:v>6.53405266394496</c:v>
                </c:pt>
                <c:pt idx="11">
                  <c:v>6.81714543364205</c:v>
                </c:pt>
                <c:pt idx="12">
                  <c:v>6.77650814815866</c:v>
                </c:pt>
                <c:pt idx="13">
                  <c:v>6.95251109737314</c:v>
                </c:pt>
                <c:pt idx="14">
                  <c:v>7.34131035926286</c:v>
                </c:pt>
                <c:pt idx="15">
                  <c:v>7.1629167348925</c:v>
                </c:pt>
                <c:pt idx="16">
                  <c:v>7.33528825767952</c:v>
                </c:pt>
                <c:pt idx="17">
                  <c:v>7.48358355612725</c:v>
                </c:pt>
                <c:pt idx="18">
                  <c:v>7.30578602577384</c:v>
                </c:pt>
                <c:pt idx="19">
                  <c:v>7.41066607154522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(gL)'!$D$3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(gL)'!$D$4:$D$23</c:f>
              <c:numCache>
                <c:formatCode>General</c:formatCode>
                <c:ptCount val="20"/>
                <c:pt idx="0">
                  <c:v>0.0375042413416255</c:v>
                </c:pt>
                <c:pt idx="1">
                  <c:v>0.0819259478266733</c:v>
                </c:pt>
                <c:pt idx="2">
                  <c:v>2.1546134584661</c:v>
                </c:pt>
                <c:pt idx="3">
                  <c:v>2.76288900564767</c:v>
                </c:pt>
                <c:pt idx="4">
                  <c:v>3.76954986488705</c:v>
                </c:pt>
                <c:pt idx="5">
                  <c:v>4.84505167562712</c:v>
                </c:pt>
                <c:pt idx="6">
                  <c:v>6.13036162959054</c:v>
                </c:pt>
                <c:pt idx="7">
                  <c:v>6.7785077986451</c:v>
                </c:pt>
                <c:pt idx="8">
                  <c:v>7.11908493171709</c:v>
                </c:pt>
                <c:pt idx="9">
                  <c:v>7.41315633558661</c:v>
                </c:pt>
                <c:pt idx="10">
                  <c:v>7.39009188438226</c:v>
                </c:pt>
                <c:pt idx="11">
                  <c:v>7.95435416436397</c:v>
                </c:pt>
                <c:pt idx="12">
                  <c:v>7.7730247791277</c:v>
                </c:pt>
                <c:pt idx="13">
                  <c:v>7.80338787483936</c:v>
                </c:pt>
                <c:pt idx="14">
                  <c:v>8.38450414306795</c:v>
                </c:pt>
                <c:pt idx="15">
                  <c:v>8.30059178020963</c:v>
                </c:pt>
                <c:pt idx="16">
                  <c:v>8.22898694234046</c:v>
                </c:pt>
                <c:pt idx="17">
                  <c:v>8.28268460871836</c:v>
                </c:pt>
                <c:pt idx="18">
                  <c:v>8.31179343591376</c:v>
                </c:pt>
                <c:pt idx="19">
                  <c:v>8.33291041545048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(gL)'!$C$28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(gL)'!$C$29:$C$45</c:f>
              <c:numCache>
                <c:formatCode>General</c:formatCode>
                <c:ptCount val="17"/>
                <c:pt idx="0">
                  <c:v>0.011502533617287</c:v>
                </c:pt>
                <c:pt idx="1">
                  <c:v>0.714319945019198</c:v>
                </c:pt>
                <c:pt idx="2">
                  <c:v>3.85945834123608</c:v>
                </c:pt>
                <c:pt idx="3">
                  <c:v>5.36344656042677</c:v>
                </c:pt>
                <c:pt idx="4">
                  <c:v>7.03448932725479</c:v>
                </c:pt>
                <c:pt idx="5">
                  <c:v>11.6131937612111</c:v>
                </c:pt>
                <c:pt idx="6">
                  <c:v>12.997454870813</c:v>
                </c:pt>
                <c:pt idx="7">
                  <c:v>14.1632956566777</c:v>
                </c:pt>
                <c:pt idx="8">
                  <c:v>14.4039830786083</c:v>
                </c:pt>
                <c:pt idx="9">
                  <c:v>14.7602519445209</c:v>
                </c:pt>
                <c:pt idx="10">
                  <c:v>14.8616502102131</c:v>
                </c:pt>
                <c:pt idx="11">
                  <c:v>14.7461175701115</c:v>
                </c:pt>
                <c:pt idx="12">
                  <c:v>14.5964135060388</c:v>
                </c:pt>
                <c:pt idx="13">
                  <c:v>14.5612709372719</c:v>
                </c:pt>
                <c:pt idx="14">
                  <c:v>14.529655147406</c:v>
                </c:pt>
                <c:pt idx="15">
                  <c:v>14.6477501332216</c:v>
                </c:pt>
                <c:pt idx="16">
                  <c:v>14.9309743749992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'Ferm (gL)'!$D$28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(gL)'!$D$29:$D$45</c:f>
              <c:numCache>
                <c:formatCode>General</c:formatCode>
                <c:ptCount val="17"/>
                <c:pt idx="0">
                  <c:v>0.012725934967664</c:v>
                </c:pt>
                <c:pt idx="1">
                  <c:v>0.714319945019198</c:v>
                </c:pt>
                <c:pt idx="2">
                  <c:v>2.53939912291248</c:v>
                </c:pt>
                <c:pt idx="3">
                  <c:v>4.0194080662186</c:v>
                </c:pt>
                <c:pt idx="4">
                  <c:v>5.24393167479007</c:v>
                </c:pt>
                <c:pt idx="5">
                  <c:v>9.24844203658445</c:v>
                </c:pt>
                <c:pt idx="6">
                  <c:v>10.6889398362905</c:v>
                </c:pt>
                <c:pt idx="7">
                  <c:v>11.9312404309204</c:v>
                </c:pt>
                <c:pt idx="8">
                  <c:v>12.407872925175</c:v>
                </c:pt>
                <c:pt idx="9">
                  <c:v>12.908375182181</c:v>
                </c:pt>
                <c:pt idx="10">
                  <c:v>13.3382969887911</c:v>
                </c:pt>
                <c:pt idx="11">
                  <c:v>13.5211687924568</c:v>
                </c:pt>
                <c:pt idx="12">
                  <c:v>13.628743488677</c:v>
                </c:pt>
                <c:pt idx="13">
                  <c:v>13.8110742680697</c:v>
                </c:pt>
                <c:pt idx="14">
                  <c:v>13.5934583811067</c:v>
                </c:pt>
                <c:pt idx="15">
                  <c:v>13.4356009334524</c:v>
                </c:pt>
                <c:pt idx="16">
                  <c:v>13.4071240452427</c:v>
                </c:pt>
              </c:numCache>
            </c:numRef>
          </c:yVal>
          <c:smooth val="0"/>
        </c:ser>
        <c:axId val="9996845"/>
        <c:axId val="19104216"/>
      </c:scatterChart>
      <c:valAx>
        <c:axId val="999684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17670798501"/>
              <c:y val="0.93429286608260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104216"/>
        <c:crosses val="autoZero"/>
        <c:crossBetween val="midCat"/>
        <c:majorUnit val="24"/>
      </c:valAx>
      <c:valAx>
        <c:axId val="191042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6412991255885"/>
              <c:y val="0.411869002920317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9684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0839819352359"/>
          <c:y val="0.11994159365874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Lactate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447661469933"/>
          <c:y val="0.0952231956612432"/>
          <c:w val="0.703979858623027"/>
          <c:h val="0.7562578222778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(gL)'!$C$3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(gL)'!$K$4:$K$23</c:f>
              <c:numCache>
                <c:formatCode>General</c:formatCode>
                <c:ptCount val="20"/>
                <c:pt idx="0">
                  <c:v>0</c:v>
                </c:pt>
                <c:pt idx="1">
                  <c:v>0.0810117444890928</c:v>
                </c:pt>
                <c:pt idx="2">
                  <c:v>0.285686811803674</c:v>
                </c:pt>
                <c:pt idx="3">
                  <c:v>0.570969194873138</c:v>
                </c:pt>
                <c:pt idx="4">
                  <c:v>0.994801958389958</c:v>
                </c:pt>
                <c:pt idx="5">
                  <c:v>1.43438856820535</c:v>
                </c:pt>
                <c:pt idx="6">
                  <c:v>2.21590263420482</c:v>
                </c:pt>
                <c:pt idx="7">
                  <c:v>3.48534175978362</c:v>
                </c:pt>
                <c:pt idx="8">
                  <c:v>3.63425946855414</c:v>
                </c:pt>
                <c:pt idx="9">
                  <c:v>4.29125209554753</c:v>
                </c:pt>
                <c:pt idx="10">
                  <c:v>4.81943346730357</c:v>
                </c:pt>
                <c:pt idx="11">
                  <c:v>6.40432107469803</c:v>
                </c:pt>
                <c:pt idx="12">
                  <c:v>6.83081621991916</c:v>
                </c:pt>
                <c:pt idx="13">
                  <c:v>7.84998308587641</c:v>
                </c:pt>
                <c:pt idx="14">
                  <c:v>10.533052023866</c:v>
                </c:pt>
                <c:pt idx="15">
                  <c:v>11.1203104897609</c:v>
                </c:pt>
                <c:pt idx="16">
                  <c:v>12.3359294579633</c:v>
                </c:pt>
                <c:pt idx="17">
                  <c:v>13.9708235518509</c:v>
                </c:pt>
                <c:pt idx="18">
                  <c:v>14.9380478598365</c:v>
                </c:pt>
                <c:pt idx="19">
                  <c:v>16.9511729635474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(gL)'!$D$3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(gL)'!$L$4:$L$23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0.361768083723515</c:v>
                </c:pt>
                <c:pt idx="3">
                  <c:v>0.549311949830873</c:v>
                </c:pt>
                <c:pt idx="4">
                  <c:v>0.709426900840535</c:v>
                </c:pt>
                <c:pt idx="5">
                  <c:v>1.07184665803612</c:v>
                </c:pt>
                <c:pt idx="6">
                  <c:v>2.14607153031945</c:v>
                </c:pt>
                <c:pt idx="7">
                  <c:v>3.14740833309398</c:v>
                </c:pt>
                <c:pt idx="8">
                  <c:v>3.71775965191846</c:v>
                </c:pt>
                <c:pt idx="9">
                  <c:v>4.3674421853126</c:v>
                </c:pt>
                <c:pt idx="10">
                  <c:v>4.77817206478252</c:v>
                </c:pt>
                <c:pt idx="11">
                  <c:v>6.83456503225471</c:v>
                </c:pt>
                <c:pt idx="12">
                  <c:v>7.0846354398623</c:v>
                </c:pt>
                <c:pt idx="13">
                  <c:v>8.01460601901569</c:v>
                </c:pt>
                <c:pt idx="14">
                  <c:v>10.9574324335314</c:v>
                </c:pt>
                <c:pt idx="15">
                  <c:v>11.5108085654904</c:v>
                </c:pt>
                <c:pt idx="16">
                  <c:v>12.3953945177476</c:v>
                </c:pt>
                <c:pt idx="17">
                  <c:v>13.2249059979258</c:v>
                </c:pt>
                <c:pt idx="18">
                  <c:v>13.7643254512514</c:v>
                </c:pt>
                <c:pt idx="19">
                  <c:v>14.5918928002581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(gL)'!$C$28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(gL)'!$K$29:$K$45</c:f>
              <c:numCache>
                <c:formatCode>General</c:formatCode>
                <c:ptCount val="17"/>
                <c:pt idx="0">
                  <c:v>0.0534810321382608</c:v>
                </c:pt>
                <c:pt idx="1">
                  <c:v/>
                </c:pt>
                <c:pt idx="2">
                  <c:v>0.256920248774152</c:v>
                </c:pt>
                <c:pt idx="3">
                  <c:v>0.303965153779278</c:v>
                </c:pt>
                <c:pt idx="4">
                  <c:v>0.363005764818435</c:v>
                </c:pt>
                <c:pt idx="5">
                  <c:v>0.94634669236809</c:v>
                </c:pt>
                <c:pt idx="6">
                  <c:v>1.33436180981361</c:v>
                </c:pt>
                <c:pt idx="7">
                  <c:v>1.92947743728976</c:v>
                </c:pt>
                <c:pt idx="8">
                  <c:v>2.31231686500714</c:v>
                </c:pt>
                <c:pt idx="9">
                  <c:v>2.92305349639058</c:v>
                </c:pt>
                <c:pt idx="10">
                  <c:v>3.67400578200786</c:v>
                </c:pt>
                <c:pt idx="11">
                  <c:v>4.1366477604707</c:v>
                </c:pt>
                <c:pt idx="12">
                  <c:v>4.9796393076711</c:v>
                </c:pt>
                <c:pt idx="13">
                  <c:v>6.09389411467117</c:v>
                </c:pt>
                <c:pt idx="14">
                  <c:v>6.77599539770257</c:v>
                </c:pt>
                <c:pt idx="15">
                  <c:v>7.5085883847254</c:v>
                </c:pt>
                <c:pt idx="16">
                  <c:v>8.5341164373248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'Ferm (gL)'!$D$28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(gL)'!$L$29:$L$45</c:f>
              <c:numCache>
                <c:formatCode>General</c:formatCode>
                <c:ptCount val="17"/>
                <c:pt idx="0">
                  <c:v>0</c:v>
                </c:pt>
                <c:pt idx="1">
                  <c:v>0.00298348378309076</c:v>
                </c:pt>
                <c:pt idx="2">
                  <c:v>0.130623838959021</c:v>
                </c:pt>
                <c:pt idx="3">
                  <c:v>0.293023475278368</c:v>
                </c:pt>
                <c:pt idx="4">
                  <c:v>0.321799365696211</c:v>
                </c:pt>
                <c:pt idx="5">
                  <c:v>0.617863171696151</c:v>
                </c:pt>
                <c:pt idx="6">
                  <c:v>0.921295461023113</c:v>
                </c:pt>
                <c:pt idx="7">
                  <c:v>1.34750952803493</c:v>
                </c:pt>
                <c:pt idx="8">
                  <c:v>1.60301251588443</c:v>
                </c:pt>
                <c:pt idx="9">
                  <c:v>1.96704398267046</c:v>
                </c:pt>
                <c:pt idx="10">
                  <c:v>2.41985503392958</c:v>
                </c:pt>
                <c:pt idx="11">
                  <c:v>2.69635138887211</c:v>
                </c:pt>
                <c:pt idx="12">
                  <c:v>3.07276074363879</c:v>
                </c:pt>
                <c:pt idx="13">
                  <c:v>3.92838608632446</c:v>
                </c:pt>
                <c:pt idx="14">
                  <c:v>4.04164544762549</c:v>
                </c:pt>
                <c:pt idx="15">
                  <c:v>4.37942620997548</c:v>
                </c:pt>
                <c:pt idx="16">
                  <c:v>5.45930350625566</c:v>
                </c:pt>
              </c:numCache>
            </c:numRef>
          </c:yVal>
          <c:smooth val="0"/>
        </c:ser>
        <c:axId val="48023569"/>
        <c:axId val="38459329"/>
      </c:scatterChart>
      <c:valAx>
        <c:axId val="48023569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162583518931"/>
              <c:y val="0.93429286608260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459329"/>
        <c:crosses val="autoZero"/>
        <c:crossBetween val="midCat"/>
        <c:majorUnit val="24"/>
      </c:valAx>
      <c:valAx>
        <c:axId val="3845932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5920402827539"/>
              <c:y val="0.411869002920317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023569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0691391498015"/>
          <c:y val="0.11994159365874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Acetate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436533102719"/>
          <c:y val="0.0952231956612432"/>
          <c:w val="0.704045354088594"/>
          <c:h val="0.7562578222778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(gL)'!$C$3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(gL)'!$G$4:$G$23</c:f>
              <c:numCache>
                <c:formatCode>General</c:formatCode>
                <c:ptCount val="20"/>
                <c:pt idx="0">
                  <c:v>0.0083654928218121</c:v>
                </c:pt>
                <c:pt idx="1">
                  <c:v>0.148155670502066</c:v>
                </c:pt>
                <c:pt idx="2">
                  <c:v>1.30036693574332</c:v>
                </c:pt>
                <c:pt idx="3">
                  <c:v>1.59577082839656</c:v>
                </c:pt>
                <c:pt idx="4">
                  <c:v>1.83807787284458</c:v>
                </c:pt>
                <c:pt idx="5">
                  <c:v>2.05942856827681</c:v>
                </c:pt>
                <c:pt idx="6">
                  <c:v>2.30325994587908</c:v>
                </c:pt>
                <c:pt idx="7">
                  <c:v>2.47975473917707</c:v>
                </c:pt>
                <c:pt idx="8">
                  <c:v>2.42596492532971</c:v>
                </c:pt>
                <c:pt idx="9">
                  <c:v>2.48454887409321</c:v>
                </c:pt>
                <c:pt idx="10">
                  <c:v>2.46969138585589</c:v>
                </c:pt>
                <c:pt idx="11">
                  <c:v>2.54816268224417</c:v>
                </c:pt>
                <c:pt idx="12">
                  <c:v>2.49882041882625</c:v>
                </c:pt>
                <c:pt idx="13">
                  <c:v>2.55562191810919</c:v>
                </c:pt>
                <c:pt idx="14">
                  <c:v>2.72594020350381</c:v>
                </c:pt>
                <c:pt idx="15">
                  <c:v>2.74806282250211</c:v>
                </c:pt>
                <c:pt idx="16">
                  <c:v>2.79320509447664</c:v>
                </c:pt>
                <c:pt idx="17">
                  <c:v>2.78756114609066</c:v>
                </c:pt>
                <c:pt idx="18">
                  <c:v>2.70102239602896</c:v>
                </c:pt>
                <c:pt idx="19">
                  <c:v>2.73032400958325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(gL)'!$D$3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(gL)'!$H$4:$H$23</c:f>
              <c:numCache>
                <c:formatCode>General</c:formatCode>
                <c:ptCount val="20"/>
                <c:pt idx="0">
                  <c:v>0.0166767057283682</c:v>
                </c:pt>
                <c:pt idx="1">
                  <c:v>0.0670329599003438</c:v>
                </c:pt>
                <c:pt idx="2">
                  <c:v>1.50054782563845</c:v>
                </c:pt>
                <c:pt idx="3">
                  <c:v>1.97089856976993</c:v>
                </c:pt>
                <c:pt idx="4">
                  <c:v>2.31421878595436</c:v>
                </c:pt>
                <c:pt idx="5">
                  <c:v>2.81224735926042</c:v>
                </c:pt>
                <c:pt idx="6">
                  <c:v>3.3000016738959</c:v>
                </c:pt>
                <c:pt idx="7">
                  <c:v>3.43940791767864</c:v>
                </c:pt>
                <c:pt idx="8">
                  <c:v>3.54485982670519</c:v>
                </c:pt>
                <c:pt idx="9">
                  <c:v>3.65739517730376</c:v>
                </c:pt>
                <c:pt idx="10">
                  <c:v>3.63000965905473</c:v>
                </c:pt>
                <c:pt idx="11">
                  <c:v>3.81842798488268</c:v>
                </c:pt>
                <c:pt idx="12">
                  <c:v>3.50823925679294</c:v>
                </c:pt>
                <c:pt idx="13">
                  <c:v>3.48364906045659</c:v>
                </c:pt>
                <c:pt idx="14">
                  <c:v>3.72903292623851</c:v>
                </c:pt>
                <c:pt idx="15">
                  <c:v>3.6468873037237</c:v>
                </c:pt>
                <c:pt idx="16">
                  <c:v>3.6004272863321</c:v>
                </c:pt>
                <c:pt idx="17">
                  <c:v>3.5091174317965</c:v>
                </c:pt>
                <c:pt idx="18">
                  <c:v>3.4761619459696</c:v>
                </c:pt>
                <c:pt idx="19">
                  <c:v>3.5588852484792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(gL)'!$C$28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(gL)'!$G$29:$G$45</c:f>
              <c:numCache>
                <c:formatCode>General</c:formatCode>
                <c:ptCount val="17"/>
                <c:pt idx="0">
                  <c:v>0</c:v>
                </c:pt>
                <c:pt idx="1">
                  <c:v/>
                </c:pt>
                <c:pt idx="2">
                  <c:v>1.52309646810508</c:v>
                </c:pt>
                <c:pt idx="3">
                  <c:v>2.50866944193712</c:v>
                </c:pt>
                <c:pt idx="4">
                  <c:v>3.40659674939055</c:v>
                </c:pt>
                <c:pt idx="5">
                  <c:v>5.32848922903334</c:v>
                </c:pt>
                <c:pt idx="6">
                  <c:v>5.90718050773597</c:v>
                </c:pt>
                <c:pt idx="7">
                  <c:v>6.38893513323797</c:v>
                </c:pt>
                <c:pt idx="8">
                  <c:v>6.57542477628484</c:v>
                </c:pt>
                <c:pt idx="9">
                  <c:v>6.70643403631688</c:v>
                </c:pt>
                <c:pt idx="10">
                  <c:v>6.89102948664764</c:v>
                </c:pt>
                <c:pt idx="11">
                  <c:v>6.83122574412449</c:v>
                </c:pt>
                <c:pt idx="12">
                  <c:v>6.83267236661282</c:v>
                </c:pt>
                <c:pt idx="13">
                  <c:v>6.87045601674844</c:v>
                </c:pt>
                <c:pt idx="14">
                  <c:v>6.81912418236824</c:v>
                </c:pt>
                <c:pt idx="15">
                  <c:v>6.82312640874491</c:v>
                </c:pt>
                <c:pt idx="16">
                  <c:v>6.76771112668083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'Ferm (gL)'!$D$28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(gL)'!$H$29:$H$45</c:f>
              <c:numCache>
                <c:formatCode>General</c:formatCode>
                <c:ptCount val="17"/>
                <c:pt idx="0">
                  <c:v>0</c:v>
                </c:pt>
                <c:pt idx="1">
                  <c:v>0.20324178039383</c:v>
                </c:pt>
                <c:pt idx="2">
                  <c:v>1.26513001062067</c:v>
                </c:pt>
                <c:pt idx="3">
                  <c:v>2.14822448330526</c:v>
                </c:pt>
                <c:pt idx="4">
                  <c:v>3.041186289559</c:v>
                </c:pt>
                <c:pt idx="5">
                  <c:v>5.53817518552606</c:v>
                </c:pt>
                <c:pt idx="6">
                  <c:v>6.41384675878517</c:v>
                </c:pt>
                <c:pt idx="7">
                  <c:v>7.2428847415911</c:v>
                </c:pt>
                <c:pt idx="8">
                  <c:v>7.55588077702043</c:v>
                </c:pt>
                <c:pt idx="9">
                  <c:v>7.84747487123186</c:v>
                </c:pt>
                <c:pt idx="10">
                  <c:v>8.28427106345401</c:v>
                </c:pt>
                <c:pt idx="11">
                  <c:v>8.50908252788298</c:v>
                </c:pt>
                <c:pt idx="12">
                  <c:v>8.6568960335088</c:v>
                </c:pt>
                <c:pt idx="13">
                  <c:v>9.02419556650522</c:v>
                </c:pt>
                <c:pt idx="14">
                  <c:v>8.93096829620699</c:v>
                </c:pt>
                <c:pt idx="15">
                  <c:v>8.830849111787</c:v>
                </c:pt>
                <c:pt idx="16">
                  <c:v>9.04517696487013</c:v>
                </c:pt>
              </c:numCache>
            </c:numRef>
          </c:yVal>
          <c:smooth val="0"/>
        </c:ser>
        <c:axId val="70665095"/>
        <c:axId val="40873702"/>
      </c:scatterChart>
      <c:valAx>
        <c:axId val="7066509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873702"/>
        <c:crosses val="autoZero"/>
        <c:crossBetween val="midCat"/>
        <c:majorUnit val="24"/>
      </c:valAx>
      <c:valAx>
        <c:axId val="4087370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66509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Isobutanol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460885956645"/>
          <c:y val="0.0952231956612432"/>
          <c:w val="0.704147031102733"/>
          <c:h val="0.7562578222778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(gL)'!$C$3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(gL)'!$S$4:$S$23</c:f>
              <c:numCache>
                <c:formatCode>General</c:formatCode>
                <c:ptCount val="20"/>
                <c:pt idx="0">
                  <c:v>0</c:v>
                </c:pt>
                <c:pt idx="1">
                  <c:v>0.015980435373567</c:v>
                </c:pt>
                <c:pt idx="2">
                  <c:v>0.216593470769663</c:v>
                </c:pt>
                <c:pt idx="3">
                  <c:v>0.443004456746587</c:v>
                </c:pt>
                <c:pt idx="4">
                  <c:v>0.697860873935678</c:v>
                </c:pt>
                <c:pt idx="5">
                  <c:v>0.886203100474977</c:v>
                </c:pt>
                <c:pt idx="6">
                  <c:v>1.04750048991862</c:v>
                </c:pt>
                <c:pt idx="7">
                  <c:v>1.13416199013553</c:v>
                </c:pt>
                <c:pt idx="8">
                  <c:v>1.13286980069506</c:v>
                </c:pt>
                <c:pt idx="9">
                  <c:v>1.17466782703289</c:v>
                </c:pt>
                <c:pt idx="10">
                  <c:v>1.17085338295204</c:v>
                </c:pt>
                <c:pt idx="11">
                  <c:v>1.17765608039041</c:v>
                </c:pt>
                <c:pt idx="12">
                  <c:v>1.16017977569408</c:v>
                </c:pt>
                <c:pt idx="13">
                  <c:v>1.16825462943999</c:v>
                </c:pt>
                <c:pt idx="14">
                  <c:v>1.1690984938901</c:v>
                </c:pt>
                <c:pt idx="15">
                  <c:v>1.12563575377179</c:v>
                </c:pt>
                <c:pt idx="16">
                  <c:v>1.13304227008503</c:v>
                </c:pt>
                <c:pt idx="17">
                  <c:v>1.12914994814543</c:v>
                </c:pt>
                <c:pt idx="18">
                  <c:v>1.0956505292983</c:v>
                </c:pt>
                <c:pt idx="19">
                  <c:v>1.09134126741597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(gL)'!$D$3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(gL)'!$T$4:$T$23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0.162481854973849</c:v>
                </c:pt>
                <c:pt idx="3">
                  <c:v>0.362676265968321</c:v>
                </c:pt>
                <c:pt idx="4">
                  <c:v>0.570224465930524</c:v>
                </c:pt>
                <c:pt idx="5">
                  <c:v>0.731898769780609</c:v>
                </c:pt>
                <c:pt idx="6">
                  <c:v>0.950337918746591</c:v>
                </c:pt>
                <c:pt idx="7">
                  <c:v>1.04417319775117</c:v>
                </c:pt>
                <c:pt idx="8">
                  <c:v>1.03945616008073</c:v>
                </c:pt>
                <c:pt idx="9">
                  <c:v>1.14696199837454</c:v>
                </c:pt>
                <c:pt idx="10">
                  <c:v>1.13072340731066</c:v>
                </c:pt>
                <c:pt idx="11">
                  <c:v>1.21263018336222</c:v>
                </c:pt>
                <c:pt idx="12">
                  <c:v>1.18096534099267</c:v>
                </c:pt>
                <c:pt idx="13">
                  <c:v>1.19221324109209</c:v>
                </c:pt>
                <c:pt idx="14">
                  <c:v>1.26206326257403</c:v>
                </c:pt>
                <c:pt idx="15">
                  <c:v>1.25123748089201</c:v>
                </c:pt>
                <c:pt idx="16">
                  <c:v>1.22421166159913</c:v>
                </c:pt>
                <c:pt idx="17">
                  <c:v>1.22427486808272</c:v>
                </c:pt>
                <c:pt idx="18">
                  <c:v>1.22448175687376</c:v>
                </c:pt>
                <c:pt idx="19">
                  <c:v>1.21900048689299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(gL)'!$C$28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(gL)'!$S$29:$S$45</c:f>
              <c:numCache>
                <c:formatCode>General</c:formatCode>
                <c:ptCount val="17"/>
                <c:pt idx="0">
                  <c:v>0</c:v>
                </c:pt>
                <c:pt idx="1">
                  <c:v/>
                </c:pt>
                <c:pt idx="2">
                  <c:v>0.192878616350979</c:v>
                </c:pt>
                <c:pt idx="3">
                  <c:v>0.337882874357981</c:v>
                </c:pt>
                <c:pt idx="4">
                  <c:v>0.402895134762698</c:v>
                </c:pt>
                <c:pt idx="5">
                  <c:v>0.425561586698714</c:v>
                </c:pt>
                <c:pt idx="6">
                  <c:v>0.400806212086229</c:v>
                </c:pt>
                <c:pt idx="7">
                  <c:v>0.390624102051883</c:v>
                </c:pt>
                <c:pt idx="8">
                  <c:v>0.383779028478309</c:v>
                </c:pt>
                <c:pt idx="9">
                  <c:v>0.378860717072099</c:v>
                </c:pt>
                <c:pt idx="10">
                  <c:v>0.384095964370313</c:v>
                </c:pt>
                <c:pt idx="11">
                  <c:v>0.384247286402098</c:v>
                </c:pt>
                <c:pt idx="12">
                  <c:v>0.392716597944804</c:v>
                </c:pt>
                <c:pt idx="13">
                  <c:v>0.413116441817421</c:v>
                </c:pt>
                <c:pt idx="14">
                  <c:v>0.4247524149</c:v>
                </c:pt>
                <c:pt idx="15">
                  <c:v>0.4465776378</c:v>
                </c:pt>
                <c:pt idx="16">
                  <c:v>0.4835126304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'Ferm (gL)'!$D$28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(gL)'!$T$29:$T$45</c:f>
              <c:numCache>
                <c:formatCode>General</c:formatCode>
                <c:ptCount val="17"/>
                <c:pt idx="0">
                  <c:v>0</c:v>
                </c:pt>
                <c:pt idx="1">
                  <c:v>0.0416269152</c:v>
                </c:pt>
                <c:pt idx="2">
                  <c:v>0.146361007982431</c:v>
                </c:pt>
                <c:pt idx="3">
                  <c:v>0.321182828640535</c:v>
                </c:pt>
                <c:pt idx="4">
                  <c:v>0.387612775191293</c:v>
                </c:pt>
                <c:pt idx="5">
                  <c:v>0.513954236077449</c:v>
                </c:pt>
                <c:pt idx="6">
                  <c:v>0.511597290298724</c:v>
                </c:pt>
                <c:pt idx="7">
                  <c:v>0.524513690245652</c:v>
                </c:pt>
                <c:pt idx="8">
                  <c:v>0.527775598795673</c:v>
                </c:pt>
                <c:pt idx="9">
                  <c:v>0.530129198372142</c:v>
                </c:pt>
                <c:pt idx="10">
                  <c:v>0.536438131434922</c:v>
                </c:pt>
                <c:pt idx="11">
                  <c:v>0.533574488692372</c:v>
                </c:pt>
                <c:pt idx="12">
                  <c:v>0.529965130474523</c:v>
                </c:pt>
                <c:pt idx="13">
                  <c:v>0.524716208079328</c:v>
                </c:pt>
                <c:pt idx="14">
                  <c:v>0.527751212319829</c:v>
                </c:pt>
                <c:pt idx="15">
                  <c:v>0.541898861212933</c:v>
                </c:pt>
                <c:pt idx="16">
                  <c:v>0.564358865043138</c:v>
                </c:pt>
              </c:numCache>
            </c:numRef>
          </c:yVal>
          <c:smooth val="0"/>
        </c:ser>
        <c:axId val="28911815"/>
        <c:axId val="58915396"/>
      </c:scatterChart>
      <c:valAx>
        <c:axId val="2891181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185673892554"/>
              <c:y val="0.93429286608260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915396"/>
        <c:crosses val="autoZero"/>
        <c:crossBetween val="midCat"/>
        <c:majorUnit val="24"/>
      </c:valAx>
      <c:valAx>
        <c:axId val="5891539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4731385485391"/>
              <c:y val="0.411869002920317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91181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0772855796418"/>
          <c:y val="0.11994159365874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Formate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506172839506"/>
          <c:y val="0.0952231956612432"/>
          <c:w val="0.704"/>
          <c:h val="0.7562578222778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(gL)'!$C$3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(gL)'!$O$4:$O$23</c:f>
              <c:numCache>
                <c:formatCode>General</c:formatCode>
                <c:ptCount val="20"/>
                <c:pt idx="0">
                  <c:v>0.0150939756773196</c:v>
                </c:pt>
                <c:pt idx="1">
                  <c:v>0.0528444006734819</c:v>
                </c:pt>
                <c:pt idx="2">
                  <c:v>0.836677337714922</c:v>
                </c:pt>
                <c:pt idx="3">
                  <c:v>0.944252749943573</c:v>
                </c:pt>
                <c:pt idx="4">
                  <c:v>0.947346489864107</c:v>
                </c:pt>
                <c:pt idx="5">
                  <c:v>0.943631883528462</c:v>
                </c:pt>
                <c:pt idx="6">
                  <c:v>0.992800264679431</c:v>
                </c:pt>
                <c:pt idx="7">
                  <c:v>1.07986721137549</c:v>
                </c:pt>
                <c:pt idx="8">
                  <c:v>1.07980974132448</c:v>
                </c:pt>
                <c:pt idx="9">
                  <c:v>1.10442264370838</c:v>
                </c:pt>
                <c:pt idx="10">
                  <c:v>1.12179355608108</c:v>
                </c:pt>
                <c:pt idx="11">
                  <c:v>1.15387664673058</c:v>
                </c:pt>
                <c:pt idx="12">
                  <c:v>1.11024207582896</c:v>
                </c:pt>
                <c:pt idx="13">
                  <c:v>1.05215421274618</c:v>
                </c:pt>
                <c:pt idx="14">
                  <c:v>0.994173994438004</c:v>
                </c:pt>
                <c:pt idx="15">
                  <c:v>0.97226663181505</c:v>
                </c:pt>
                <c:pt idx="16">
                  <c:v>0.928671849856184</c:v>
                </c:pt>
                <c:pt idx="17">
                  <c:v>0.858338537210703</c:v>
                </c:pt>
                <c:pt idx="18">
                  <c:v>0.78498050133131</c:v>
                </c:pt>
                <c:pt idx="19">
                  <c:v>0.774274536112744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(gL)'!$D$3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(gL)'!$P$4:$P$23</c:f>
              <c:numCache>
                <c:formatCode>General</c:formatCode>
                <c:ptCount val="20"/>
                <c:pt idx="0">
                  <c:v>0.0127243614950678</c:v>
                </c:pt>
                <c:pt idx="1">
                  <c:v>0.0110734402506944</c:v>
                </c:pt>
                <c:pt idx="2">
                  <c:v>1.08295272728478</c:v>
                </c:pt>
                <c:pt idx="3">
                  <c:v>1.34946452961861</c:v>
                </c:pt>
                <c:pt idx="4">
                  <c:v>1.32738882241408</c:v>
                </c:pt>
                <c:pt idx="5">
                  <c:v>1.47613171051609</c:v>
                </c:pt>
                <c:pt idx="6">
                  <c:v>1.57265805012587</c:v>
                </c:pt>
                <c:pt idx="7">
                  <c:v>1.53700391218276</c:v>
                </c:pt>
                <c:pt idx="8">
                  <c:v>1.59170823955589</c:v>
                </c:pt>
                <c:pt idx="9">
                  <c:v>1.67931987995559</c:v>
                </c:pt>
                <c:pt idx="10">
                  <c:v>1.72589732608958</c:v>
                </c:pt>
                <c:pt idx="11">
                  <c:v>1.90602308755207</c:v>
                </c:pt>
                <c:pt idx="12">
                  <c:v>1.58002782187269</c:v>
                </c:pt>
                <c:pt idx="13">
                  <c:v>1.52680677799394</c:v>
                </c:pt>
                <c:pt idx="14">
                  <c:v>1.56081207907194</c:v>
                </c:pt>
                <c:pt idx="15">
                  <c:v>1.5012325537029</c:v>
                </c:pt>
                <c:pt idx="16">
                  <c:v>1.43321779826645</c:v>
                </c:pt>
                <c:pt idx="17">
                  <c:v>1.27145638806626</c:v>
                </c:pt>
                <c:pt idx="18">
                  <c:v>1.20216825747776</c:v>
                </c:pt>
                <c:pt idx="19">
                  <c:v>1.31937415197837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(gL)'!$C$28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(gL)'!$O$29:$O$45</c:f>
              <c:numCache>
                <c:formatCode>General</c:formatCode>
                <c:ptCount val="17"/>
                <c:pt idx="0">
                  <c:v>0</c:v>
                </c:pt>
                <c:pt idx="1">
                  <c:v>0.0393036863613986</c:v>
                </c:pt>
                <c:pt idx="2">
                  <c:v>0.444565902342828</c:v>
                </c:pt>
                <c:pt idx="3">
                  <c:v>0.427558296243727</c:v>
                </c:pt>
                <c:pt idx="4">
                  <c:v>0.444881407195965</c:v>
                </c:pt>
                <c:pt idx="5">
                  <c:v>0.328610981076546</c:v>
                </c:pt>
                <c:pt idx="6">
                  <c:v>0.247322341285467</c:v>
                </c:pt>
                <c:pt idx="7">
                  <c:v>0.191545358292062</c:v>
                </c:pt>
                <c:pt idx="8">
                  <c:v>0.170433619743582</c:v>
                </c:pt>
                <c:pt idx="9">
                  <c:v>0.151581678514471</c:v>
                </c:pt>
                <c:pt idx="10">
                  <c:v>0.147026902236645</c:v>
                </c:pt>
                <c:pt idx="11">
                  <c:v>0.138933809610858</c:v>
                </c:pt>
                <c:pt idx="12">
                  <c:v>0.137825967192133</c:v>
                </c:pt>
                <c:pt idx="13">
                  <c:v>0.127334595009878</c:v>
                </c:pt>
                <c:pt idx="14">
                  <c:v>0.11162211590186</c:v>
                </c:pt>
                <c:pt idx="15">
                  <c:v>0.213695566577174</c:v>
                </c:pt>
                <c:pt idx="16">
                  <c:v>0.198563334285418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'Ferm (gL)'!$D$28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(gL)'!$P$29:$P$45</c:f>
              <c:numCache>
                <c:formatCode>General</c:formatCode>
                <c:ptCount val="17"/>
                <c:pt idx="0">
                  <c:v>0</c:v>
                </c:pt>
                <c:pt idx="1">
                  <c:v>0.0393036863613986</c:v>
                </c:pt>
                <c:pt idx="2">
                  <c:v>0.344998474322849</c:v>
                </c:pt>
                <c:pt idx="3">
                  <c:v>0.426101970718632</c:v>
                </c:pt>
                <c:pt idx="4">
                  <c:v>0.459533745075032</c:v>
                </c:pt>
                <c:pt idx="5">
                  <c:v>0.392447929141164</c:v>
                </c:pt>
                <c:pt idx="6">
                  <c:v>0.318098827596992</c:v>
                </c:pt>
                <c:pt idx="7">
                  <c:v>0.244242677881711</c:v>
                </c:pt>
                <c:pt idx="8">
                  <c:v>0.211967530831176</c:v>
                </c:pt>
                <c:pt idx="9">
                  <c:v>0.179308432671677</c:v>
                </c:pt>
                <c:pt idx="10">
                  <c:v>0.1567436666537</c:v>
                </c:pt>
                <c:pt idx="11">
                  <c:v>0.137870603176354</c:v>
                </c:pt>
                <c:pt idx="12">
                  <c:v>0.129805171032279</c:v>
                </c:pt>
                <c:pt idx="13">
                  <c:v>0.301802953035596</c:v>
                </c:pt>
                <c:pt idx="14">
                  <c:v>0.128709091126412</c:v>
                </c:pt>
                <c:pt idx="15">
                  <c:v>0.123320562459114</c:v>
                </c:pt>
                <c:pt idx="16">
                  <c:v>0.376075075452141</c:v>
                </c:pt>
              </c:numCache>
            </c:numRef>
          </c:yVal>
          <c:smooth val="0"/>
        </c:ser>
        <c:axId val="24588364"/>
        <c:axId val="87700780"/>
      </c:scatterChart>
      <c:valAx>
        <c:axId val="24588364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20987654321"/>
              <c:y val="0.93429286608260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700780"/>
        <c:crosses val="autoZero"/>
        <c:crossBetween val="midCat"/>
        <c:majorUnit val="24"/>
      </c:valAx>
      <c:valAx>
        <c:axId val="8770078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6666666666667"/>
              <c:y val="0.411869002920317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588364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0740740740741"/>
          <c:y val="0.11994159365874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Ethanol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26301853486"/>
          <c:y val="0.0814101934596877"/>
          <c:w val="0.703331862312445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Ferm!$F$4:$F$23</c:f>
                <c:numCache>
                  <c:formatCode>General</c:formatCode>
                  <c:ptCount val="20"/>
                  <c:pt idx="0">
                    <c:v>0.204888983354265</c:v>
                  </c:pt>
                  <c:pt idx="1">
                    <c:v>1.95649920138987</c:v>
                  </c:pt>
                  <c:pt idx="2">
                    <c:v>4.62109537666638</c:v>
                  </c:pt>
                  <c:pt idx="3">
                    <c:v>8.01040119569525</c:v>
                  </c:pt>
                  <c:pt idx="4">
                    <c:v>7.61763808616869</c:v>
                  </c:pt>
                  <c:pt idx="5">
                    <c:v>3.15358678771734</c:v>
                  </c:pt>
                  <c:pt idx="6">
                    <c:v>4.5410256597884</c:v>
                  </c:pt>
                  <c:pt idx="7">
                    <c:v>6.6071219399786</c:v>
                  </c:pt>
                  <c:pt idx="8">
                    <c:v>10.3494423591833</c:v>
                  </c:pt>
                  <c:pt idx="9">
                    <c:v>10.4095555771852</c:v>
                  </c:pt>
                  <c:pt idx="10">
                    <c:v>9.29063621051991</c:v>
                  </c:pt>
                  <c:pt idx="11">
                    <c:v>12.3421828817227</c:v>
                  </c:pt>
                  <c:pt idx="12">
                    <c:v>10.815244529727</c:v>
                  </c:pt>
                  <c:pt idx="13">
                    <c:v>9.2346079603454</c:v>
                  </c:pt>
                  <c:pt idx="14">
                    <c:v>11.3218339896363</c:v>
                  </c:pt>
                  <c:pt idx="15">
                    <c:v>12.3472438172035</c:v>
                  </c:pt>
                  <c:pt idx="16">
                    <c:v>9.69935624767685</c:v>
                  </c:pt>
                  <c:pt idx="17">
                    <c:v>8.67268344466152</c:v>
                  </c:pt>
                  <c:pt idx="18">
                    <c:v>10.9182484278263</c:v>
                  </c:pt>
                  <c:pt idx="19">
                    <c:v>10.0091637063736</c:v>
                  </c:pt>
                </c:numCache>
              </c:numRef>
            </c:plus>
            <c:minus>
              <c:numRef>
                <c:f>Ferm!$F$4:$F$23</c:f>
                <c:numCache>
                  <c:formatCode>General</c:formatCode>
                  <c:ptCount val="20"/>
                  <c:pt idx="0">
                    <c:v>0.204888983354265</c:v>
                  </c:pt>
                  <c:pt idx="1">
                    <c:v>1.95649920138987</c:v>
                  </c:pt>
                  <c:pt idx="2">
                    <c:v>4.62109537666638</c:v>
                  </c:pt>
                  <c:pt idx="3">
                    <c:v>8.01040119569525</c:v>
                  </c:pt>
                  <c:pt idx="4">
                    <c:v>7.61763808616869</c:v>
                  </c:pt>
                  <c:pt idx="5">
                    <c:v>3.15358678771734</c:v>
                  </c:pt>
                  <c:pt idx="6">
                    <c:v>4.5410256597884</c:v>
                  </c:pt>
                  <c:pt idx="7">
                    <c:v>6.6071219399786</c:v>
                  </c:pt>
                  <c:pt idx="8">
                    <c:v>10.3494423591833</c:v>
                  </c:pt>
                  <c:pt idx="9">
                    <c:v>10.4095555771852</c:v>
                  </c:pt>
                  <c:pt idx="10">
                    <c:v>9.29063621051991</c:v>
                  </c:pt>
                  <c:pt idx="11">
                    <c:v>12.3421828817227</c:v>
                  </c:pt>
                  <c:pt idx="12">
                    <c:v>10.815244529727</c:v>
                  </c:pt>
                  <c:pt idx="13">
                    <c:v>9.2346079603454</c:v>
                  </c:pt>
                  <c:pt idx="14">
                    <c:v>11.3218339896363</c:v>
                  </c:pt>
                  <c:pt idx="15">
                    <c:v>12.3472438172035</c:v>
                  </c:pt>
                  <c:pt idx="16">
                    <c:v>9.69935624767685</c:v>
                  </c:pt>
                  <c:pt idx="17">
                    <c:v>8.67268344466152</c:v>
                  </c:pt>
                  <c:pt idx="18">
                    <c:v>10.9182484278263</c:v>
                  </c:pt>
                  <c:pt idx="19">
                    <c:v>10.0091637063736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Ferm!$E$4:$E$23</c:f>
              <c:numCache>
                <c:formatCode>General</c:formatCode>
                <c:ptCount val="20"/>
                <c:pt idx="0">
                  <c:v>0.609181807651281</c:v>
                </c:pt>
                <c:pt idx="1">
                  <c:v>3.73479196949652</c:v>
                </c:pt>
                <c:pt idx="2">
                  <c:v>51.3893493047346</c:v>
                </c:pt>
                <c:pt idx="3">
                  <c:v>67.9819446219525</c:v>
                </c:pt>
                <c:pt idx="4">
                  <c:v>89.4398621991935</c:v>
                </c:pt>
                <c:pt idx="5">
                  <c:v>108.320760124533</c:v>
                </c:pt>
                <c:pt idx="6">
                  <c:v>128.525213315478</c:v>
                </c:pt>
                <c:pt idx="7">
                  <c:v>140.527842215548</c:v>
                </c:pt>
                <c:pt idx="8">
                  <c:v>144.178122904917</c:v>
                </c:pt>
                <c:pt idx="9">
                  <c:v>150.501152814102</c:v>
                </c:pt>
                <c:pt idx="10">
                  <c:v>151.119432909998</c:v>
                </c:pt>
                <c:pt idx="11">
                  <c:v>160.315819383612</c:v>
                </c:pt>
                <c:pt idx="12">
                  <c:v>157.906804073001</c:v>
                </c:pt>
                <c:pt idx="13">
                  <c:v>160.146505016415</c:v>
                </c:pt>
                <c:pt idx="14">
                  <c:v>170.673046476349</c:v>
                </c:pt>
                <c:pt idx="15">
                  <c:v>167.826226558521</c:v>
                </c:pt>
                <c:pt idx="16">
                  <c:v>168.919852398741</c:v>
                </c:pt>
                <c:pt idx="17">
                  <c:v>171.112092086451</c:v>
                </c:pt>
                <c:pt idx="18">
                  <c:v>169.498366200213</c:v>
                </c:pt>
                <c:pt idx="19">
                  <c:v>170.865818178812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Ferm!$F$29:$F$45</c:f>
                <c:numCache>
                  <c:formatCode>General</c:formatCode>
                  <c:ptCount val="17"/>
                  <c:pt idx="0">
                    <c:v>0.013277635667213</c:v>
                  </c:pt>
                  <c:pt idx="1">
                    <c:v>0</c:v>
                  </c:pt>
                  <c:pt idx="2">
                    <c:v>14.3266683126069</c:v>
                  </c:pt>
                  <c:pt idx="3">
                    <c:v>14.5869165857193</c:v>
                  </c:pt>
                  <c:pt idx="4">
                    <c:v>19.433011205391</c:v>
                  </c:pt>
                  <c:pt idx="5">
                    <c:v>25.6647680120102</c:v>
                  </c:pt>
                  <c:pt idx="6">
                    <c:v>25.0544284189549</c:v>
                  </c:pt>
                  <c:pt idx="7">
                    <c:v>24.2246063138409</c:v>
                  </c:pt>
                  <c:pt idx="8">
                    <c:v>21.6638827157942</c:v>
                  </c:pt>
                  <c:pt idx="9">
                    <c:v>20.0985105528543</c:v>
                  </c:pt>
                  <c:pt idx="10">
                    <c:v>16.5330282333613</c:v>
                  </c:pt>
                  <c:pt idx="11">
                    <c:v>13.294429972375</c:v>
                  </c:pt>
                  <c:pt idx="12">
                    <c:v>10.5021707983701</c:v>
                  </c:pt>
                  <c:pt idx="13">
                    <c:v>8.14192174085227</c:v>
                  </c:pt>
                  <c:pt idx="14">
                    <c:v>10.1605900401491</c:v>
                  </c:pt>
                  <c:pt idx="15">
                    <c:v>13.1555155173567</c:v>
                  </c:pt>
                  <c:pt idx="16">
                    <c:v>16.5384233748266</c:v>
                  </c:pt>
                </c:numCache>
              </c:numRef>
            </c:plus>
            <c:minus>
              <c:numRef>
                <c:f>Ferm!$F$29:$F$45</c:f>
                <c:numCache>
                  <c:formatCode>General</c:formatCode>
                  <c:ptCount val="17"/>
                  <c:pt idx="0">
                    <c:v>0.013277635667213</c:v>
                  </c:pt>
                  <c:pt idx="1">
                    <c:v>0</c:v>
                  </c:pt>
                  <c:pt idx="2">
                    <c:v>14.3266683126069</c:v>
                  </c:pt>
                  <c:pt idx="3">
                    <c:v>14.5869165857193</c:v>
                  </c:pt>
                  <c:pt idx="4">
                    <c:v>19.433011205391</c:v>
                  </c:pt>
                  <c:pt idx="5">
                    <c:v>25.6647680120102</c:v>
                  </c:pt>
                  <c:pt idx="6">
                    <c:v>25.0544284189549</c:v>
                  </c:pt>
                  <c:pt idx="7">
                    <c:v>24.2246063138409</c:v>
                  </c:pt>
                  <c:pt idx="8">
                    <c:v>21.6638827157942</c:v>
                  </c:pt>
                  <c:pt idx="9">
                    <c:v>20.0985105528543</c:v>
                  </c:pt>
                  <c:pt idx="10">
                    <c:v>16.5330282333613</c:v>
                  </c:pt>
                  <c:pt idx="11">
                    <c:v>13.294429972375</c:v>
                  </c:pt>
                  <c:pt idx="12">
                    <c:v>10.5021707983701</c:v>
                  </c:pt>
                  <c:pt idx="13">
                    <c:v>8.14192174085227</c:v>
                  </c:pt>
                  <c:pt idx="14">
                    <c:v>10.1605900401491</c:v>
                  </c:pt>
                  <c:pt idx="15">
                    <c:v>13.1555155173567</c:v>
                  </c:pt>
                  <c:pt idx="16">
                    <c:v>16.5384233748266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Ferm!$E$29:$E$45</c:f>
              <c:numCache>
                <c:formatCode>General</c:formatCode>
                <c:ptCount val="17"/>
                <c:pt idx="0">
                  <c:v>0.262952773876178</c:v>
                </c:pt>
                <c:pt idx="1">
                  <c:v>15.5050997399435</c:v>
                </c:pt>
                <c:pt idx="2">
                  <c:v>69.4471181262054</c:v>
                </c:pt>
                <c:pt idx="3">
                  <c:v>101.832587656234</c:v>
                </c:pt>
                <c:pt idx="4">
                  <c:v>133.258313458269</c:v>
                </c:pt>
                <c:pt idx="5">
                  <c:v>226.412370282131</c:v>
                </c:pt>
                <c:pt idx="6">
                  <c:v>257.069619135049</c:v>
                </c:pt>
                <c:pt idx="7">
                  <c:v>283.205297238964</c:v>
                </c:pt>
                <c:pt idx="8">
                  <c:v>290.99040594512</c:v>
                </c:pt>
                <c:pt idx="9">
                  <c:v>300.288985529649</c:v>
                </c:pt>
                <c:pt idx="10">
                  <c:v>306.055428684656</c:v>
                </c:pt>
                <c:pt idx="11">
                  <c:v>306.786263974043</c:v>
                </c:pt>
                <c:pt idx="12">
                  <c:v>306.329031850616</c:v>
                </c:pt>
                <c:pt idx="13">
                  <c:v>307.926472816818</c:v>
                </c:pt>
                <c:pt idx="14">
                  <c:v>305.221549039643</c:v>
                </c:pt>
                <c:pt idx="15">
                  <c:v>304.790005064836</c:v>
                </c:pt>
                <c:pt idx="16">
                  <c:v>307.554790755827</c:v>
                </c:pt>
              </c:numCache>
            </c:numRef>
          </c:yVal>
          <c:smooth val="0"/>
        </c:ser>
        <c:axId val="80360034"/>
        <c:axId val="94785204"/>
      </c:scatterChart>
      <c:valAx>
        <c:axId val="80360034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785204"/>
        <c:crosses val="autoZero"/>
        <c:crossBetween val="midCat"/>
        <c:majorUnit val="24"/>
      </c:valAx>
      <c:valAx>
        <c:axId val="9478520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(mM)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360034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Acetate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257425742574"/>
          <c:y val="0.0814101934596877"/>
          <c:w val="0.703190319031903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(gL)'!$J$4:$J$23</c:f>
                <c:numCache>
                  <c:formatCode>General</c:formatCode>
                  <c:ptCount val="20"/>
                  <c:pt idx="0">
                    <c:v>0.00415560645327804</c:v>
                  </c:pt>
                  <c:pt idx="1">
                    <c:v>0.040561355300861</c:v>
                  </c:pt>
                  <c:pt idx="2">
                    <c:v>0.100090444947567</c:v>
                  </c:pt>
                  <c:pt idx="3">
                    <c:v>0.187563870686685</c:v>
                  </c:pt>
                  <c:pt idx="4">
                    <c:v>0.23807045655489</c:v>
                  </c:pt>
                  <c:pt idx="5">
                    <c:v>0.376409395491804</c:v>
                  </c:pt>
                  <c:pt idx="6">
                    <c:v>0.498370864008412</c:v>
                  </c:pt>
                  <c:pt idx="7">
                    <c:v>0.479826589250786</c:v>
                  </c:pt>
                  <c:pt idx="8">
                    <c:v>0.559447450687744</c:v>
                  </c:pt>
                  <c:pt idx="9">
                    <c:v>0.586423151605275</c:v>
                  </c:pt>
                  <c:pt idx="10">
                    <c:v>0.58015913659942</c:v>
                  </c:pt>
                  <c:pt idx="11">
                    <c:v>0.635132651319256</c:v>
                  </c:pt>
                  <c:pt idx="12">
                    <c:v>0.504709418983347</c:v>
                  </c:pt>
                  <c:pt idx="13">
                    <c:v>0.464013571173702</c:v>
                  </c:pt>
                  <c:pt idx="14">
                    <c:v>0.501546361367351</c:v>
                  </c:pt>
                  <c:pt idx="15">
                    <c:v>0.449412240610794</c:v>
                  </c:pt>
                  <c:pt idx="16">
                    <c:v>0.403611095927727</c:v>
                  </c:pt>
                  <c:pt idx="17">
                    <c:v>0.360778142852918</c:v>
                  </c:pt>
                  <c:pt idx="18">
                    <c:v>0.387569774970321</c:v>
                  </c:pt>
                  <c:pt idx="19">
                    <c:v>0.414280619447975</c:v>
                  </c:pt>
                </c:numCache>
              </c:numRef>
            </c:plus>
            <c:minus>
              <c:numRef>
                <c:f>'Ferm (gL)'!$J$4:$J$23</c:f>
                <c:numCache>
                  <c:formatCode>General</c:formatCode>
                  <c:ptCount val="20"/>
                  <c:pt idx="0">
                    <c:v>0.00415560645327804</c:v>
                  </c:pt>
                  <c:pt idx="1">
                    <c:v>0.040561355300861</c:v>
                  </c:pt>
                  <c:pt idx="2">
                    <c:v>0.100090444947567</c:v>
                  </c:pt>
                  <c:pt idx="3">
                    <c:v>0.187563870686685</c:v>
                  </c:pt>
                  <c:pt idx="4">
                    <c:v>0.23807045655489</c:v>
                  </c:pt>
                  <c:pt idx="5">
                    <c:v>0.376409395491804</c:v>
                  </c:pt>
                  <c:pt idx="6">
                    <c:v>0.498370864008412</c:v>
                  </c:pt>
                  <c:pt idx="7">
                    <c:v>0.479826589250786</c:v>
                  </c:pt>
                  <c:pt idx="8">
                    <c:v>0.559447450687744</c:v>
                  </c:pt>
                  <c:pt idx="9">
                    <c:v>0.586423151605275</c:v>
                  </c:pt>
                  <c:pt idx="10">
                    <c:v>0.58015913659942</c:v>
                  </c:pt>
                  <c:pt idx="11">
                    <c:v>0.635132651319256</c:v>
                  </c:pt>
                  <c:pt idx="12">
                    <c:v>0.504709418983347</c:v>
                  </c:pt>
                  <c:pt idx="13">
                    <c:v>0.464013571173702</c:v>
                  </c:pt>
                  <c:pt idx="14">
                    <c:v>0.501546361367351</c:v>
                  </c:pt>
                  <c:pt idx="15">
                    <c:v>0.449412240610794</c:v>
                  </c:pt>
                  <c:pt idx="16">
                    <c:v>0.403611095927727</c:v>
                  </c:pt>
                  <c:pt idx="17">
                    <c:v>0.360778142852918</c:v>
                  </c:pt>
                  <c:pt idx="18">
                    <c:v>0.387569774970321</c:v>
                  </c:pt>
                  <c:pt idx="19">
                    <c:v>0.414280619447975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(gL)'!$G$4:$G$23</c:f>
              <c:numCache>
                <c:formatCode>General</c:formatCode>
                <c:ptCount val="20"/>
                <c:pt idx="0">
                  <c:v>0.0083654928218121</c:v>
                </c:pt>
                <c:pt idx="1">
                  <c:v>0.148155670502066</c:v>
                </c:pt>
                <c:pt idx="2">
                  <c:v>1.30036693574332</c:v>
                </c:pt>
                <c:pt idx="3">
                  <c:v>1.59577082839656</c:v>
                </c:pt>
                <c:pt idx="4">
                  <c:v>1.83807787284458</c:v>
                </c:pt>
                <c:pt idx="5">
                  <c:v>2.05942856827681</c:v>
                </c:pt>
                <c:pt idx="6">
                  <c:v>2.30325994587908</c:v>
                </c:pt>
                <c:pt idx="7">
                  <c:v>2.47975473917707</c:v>
                </c:pt>
                <c:pt idx="8">
                  <c:v>2.42596492532971</c:v>
                </c:pt>
                <c:pt idx="9">
                  <c:v>2.48454887409321</c:v>
                </c:pt>
                <c:pt idx="10">
                  <c:v>2.46969138585589</c:v>
                </c:pt>
                <c:pt idx="11">
                  <c:v>2.54816268224417</c:v>
                </c:pt>
                <c:pt idx="12">
                  <c:v>2.49882041882625</c:v>
                </c:pt>
                <c:pt idx="13">
                  <c:v>2.55562191810919</c:v>
                </c:pt>
                <c:pt idx="14">
                  <c:v>2.72594020350381</c:v>
                </c:pt>
                <c:pt idx="15">
                  <c:v>2.74806282250211</c:v>
                </c:pt>
                <c:pt idx="16">
                  <c:v>2.79320509447664</c:v>
                </c:pt>
                <c:pt idx="17">
                  <c:v>2.78756114609066</c:v>
                </c:pt>
                <c:pt idx="18">
                  <c:v>2.70102239602896</c:v>
                </c:pt>
                <c:pt idx="19">
                  <c:v>2.73032400958325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0.128983228742207</c:v>
                  </c:pt>
                  <c:pt idx="3">
                    <c:v>0.180222479315928</c:v>
                  </c:pt>
                  <c:pt idx="4">
                    <c:v>0.182705229915773</c:v>
                  </c:pt>
                  <c:pt idx="5">
                    <c:v>0.10484297824636</c:v>
                  </c:pt>
                  <c:pt idx="6">
                    <c:v>0.253333125524601</c:v>
                  </c:pt>
                  <c:pt idx="7">
                    <c:v>0.426974804176567</c:v>
                  </c:pt>
                  <c:pt idx="8">
                    <c:v>0.490228000367795</c:v>
                  </c:pt>
                  <c:pt idx="9">
                    <c:v>0.570520417457494</c:v>
                  </c:pt>
                  <c:pt idx="10">
                    <c:v>0.696620788403189</c:v>
                  </c:pt>
                  <c:pt idx="11">
                    <c:v>0.838928391879247</c:v>
                  </c:pt>
                  <c:pt idx="12">
                    <c:v>0.912111833447992</c:v>
                  </c:pt>
                  <c:pt idx="13">
                    <c:v>1.07686977487839</c:v>
                  </c:pt>
                  <c:pt idx="14">
                    <c:v>1.05592205691938</c:v>
                  </c:pt>
                  <c:pt idx="15">
                    <c:v>1.00386135152104</c:v>
                  </c:pt>
                  <c:pt idx="16">
                    <c:v>1.13873291909465</c:v>
                  </c:pt>
                </c:numCache>
              </c:numRef>
            </c:plus>
            <c:minus>
              <c:numRef>
                <c:f>'Ferm (gL)'!$J$29:$J$45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0.128983228742207</c:v>
                  </c:pt>
                  <c:pt idx="3">
                    <c:v>0.180222479315928</c:v>
                  </c:pt>
                  <c:pt idx="4">
                    <c:v>0.182705229915773</c:v>
                  </c:pt>
                  <c:pt idx="5">
                    <c:v>0.10484297824636</c:v>
                  </c:pt>
                  <c:pt idx="6">
                    <c:v>0.253333125524601</c:v>
                  </c:pt>
                  <c:pt idx="7">
                    <c:v>0.426974804176567</c:v>
                  </c:pt>
                  <c:pt idx="8">
                    <c:v>0.490228000367795</c:v>
                  </c:pt>
                  <c:pt idx="9">
                    <c:v>0.570520417457494</c:v>
                  </c:pt>
                  <c:pt idx="10">
                    <c:v>0.696620788403189</c:v>
                  </c:pt>
                  <c:pt idx="11">
                    <c:v>0.838928391879247</c:v>
                  </c:pt>
                  <c:pt idx="12">
                    <c:v>0.912111833447992</c:v>
                  </c:pt>
                  <c:pt idx="13">
                    <c:v>1.07686977487839</c:v>
                  </c:pt>
                  <c:pt idx="14">
                    <c:v>1.05592205691938</c:v>
                  </c:pt>
                  <c:pt idx="15">
                    <c:v>1.00386135152104</c:v>
                  </c:pt>
                  <c:pt idx="16">
                    <c:v>1.13873291909465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(gL)'!$G$29:$G$45</c:f>
              <c:numCache>
                <c:formatCode>General</c:formatCode>
                <c:ptCount val="17"/>
                <c:pt idx="0">
                  <c:v>0</c:v>
                </c:pt>
                <c:pt idx="1">
                  <c:v/>
                </c:pt>
                <c:pt idx="2">
                  <c:v>1.52309646810508</c:v>
                </c:pt>
                <c:pt idx="3">
                  <c:v>2.50866944193712</c:v>
                </c:pt>
                <c:pt idx="4">
                  <c:v>3.40659674939055</c:v>
                </c:pt>
                <c:pt idx="5">
                  <c:v>5.32848922903334</c:v>
                </c:pt>
                <c:pt idx="6">
                  <c:v>5.90718050773597</c:v>
                </c:pt>
                <c:pt idx="7">
                  <c:v>6.38893513323797</c:v>
                </c:pt>
                <c:pt idx="8">
                  <c:v>6.57542477628484</c:v>
                </c:pt>
                <c:pt idx="9">
                  <c:v>6.70643403631688</c:v>
                </c:pt>
                <c:pt idx="10">
                  <c:v>6.89102948664764</c:v>
                </c:pt>
                <c:pt idx="11">
                  <c:v>6.83122574412449</c:v>
                </c:pt>
                <c:pt idx="12">
                  <c:v>6.83267236661282</c:v>
                </c:pt>
                <c:pt idx="13">
                  <c:v>6.87045601674844</c:v>
                </c:pt>
                <c:pt idx="14">
                  <c:v>6.81912418236824</c:v>
                </c:pt>
                <c:pt idx="15">
                  <c:v>6.82312640874491</c:v>
                </c:pt>
                <c:pt idx="16">
                  <c:v>6.76771112668083</c:v>
                </c:pt>
              </c:numCache>
            </c:numRef>
          </c:yVal>
          <c:smooth val="0"/>
        </c:ser>
        <c:axId val="31441601"/>
        <c:axId val="86387719"/>
      </c:scatterChart>
      <c:valAx>
        <c:axId val="31441601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387719"/>
        <c:crosses val="autoZero"/>
        <c:crossBetween val="midCat"/>
        <c:majorUnit val="24"/>
      </c:valAx>
      <c:valAx>
        <c:axId val="8638771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441601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Formate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26301853486"/>
          <c:y val="0.0814101934596877"/>
          <c:w val="0.703331862312445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(gL)'!$R$4:$R$23</c:f>
                <c:numCache>
                  <c:formatCode>General</c:formatCode>
                  <c:ptCount val="20"/>
                  <c:pt idx="0">
                    <c:v>0.00118480709112591</c:v>
                  </c:pt>
                  <c:pt idx="1">
                    <c:v>0.0208854802113937</c:v>
                  </c:pt>
                  <c:pt idx="2">
                    <c:v>0.123137694784927</c:v>
                  </c:pt>
                  <c:pt idx="3">
                    <c:v>0.202605889837521</c:v>
                  </c:pt>
                  <c:pt idx="4">
                    <c:v>0.190021166274984</c:v>
                  </c:pt>
                  <c:pt idx="5">
                    <c:v>0.266249913493812</c:v>
                  </c:pt>
                  <c:pt idx="6">
                    <c:v>0.289928892723219</c:v>
                  </c:pt>
                  <c:pt idx="7">
                    <c:v>0.228568350403635</c:v>
                  </c:pt>
                  <c:pt idx="8">
                    <c:v>0.255949249115705</c:v>
                  </c:pt>
                  <c:pt idx="9">
                    <c:v>0.287448618123605</c:v>
                  </c:pt>
                  <c:pt idx="10">
                    <c:v>0.30205188500425</c:v>
                  </c:pt>
                  <c:pt idx="11">
                    <c:v>0.376073220410745</c:v>
                  </c:pt>
                  <c:pt idx="12">
                    <c:v>0.234892873021865</c:v>
                  </c:pt>
                  <c:pt idx="13">
                    <c:v>0.23732628262388</c:v>
                  </c:pt>
                  <c:pt idx="14">
                    <c:v>0.283319042316968</c:v>
                  </c:pt>
                  <c:pt idx="15">
                    <c:v>0.264482960943925</c:v>
                  </c:pt>
                  <c:pt idx="16">
                    <c:v>0.252272974205133</c:v>
                  </c:pt>
                  <c:pt idx="17">
                    <c:v>0.206558925427778</c:v>
                  </c:pt>
                  <c:pt idx="18">
                    <c:v>0.208593878073225</c:v>
                  </c:pt>
                  <c:pt idx="19">
                    <c:v>0.272549807932813</c:v>
                  </c:pt>
                </c:numCache>
              </c:numRef>
            </c:plus>
            <c:minus>
              <c:numRef>
                <c:f>'Ferm (gL)'!$R$4:$R$23</c:f>
                <c:numCache>
                  <c:formatCode>General</c:formatCode>
                  <c:ptCount val="20"/>
                  <c:pt idx="0">
                    <c:v>0.00118480709112591</c:v>
                  </c:pt>
                  <c:pt idx="1">
                    <c:v>0.0208854802113937</c:v>
                  </c:pt>
                  <c:pt idx="2">
                    <c:v>0.123137694784927</c:v>
                  </c:pt>
                  <c:pt idx="3">
                    <c:v>0.202605889837521</c:v>
                  </c:pt>
                  <c:pt idx="4">
                    <c:v>0.190021166274984</c:v>
                  </c:pt>
                  <c:pt idx="5">
                    <c:v>0.266249913493812</c:v>
                  </c:pt>
                  <c:pt idx="6">
                    <c:v>0.289928892723219</c:v>
                  </c:pt>
                  <c:pt idx="7">
                    <c:v>0.228568350403635</c:v>
                  </c:pt>
                  <c:pt idx="8">
                    <c:v>0.255949249115705</c:v>
                  </c:pt>
                  <c:pt idx="9">
                    <c:v>0.287448618123605</c:v>
                  </c:pt>
                  <c:pt idx="10">
                    <c:v>0.30205188500425</c:v>
                  </c:pt>
                  <c:pt idx="11">
                    <c:v>0.376073220410745</c:v>
                  </c:pt>
                  <c:pt idx="12">
                    <c:v>0.234892873021865</c:v>
                  </c:pt>
                  <c:pt idx="13">
                    <c:v>0.23732628262388</c:v>
                  </c:pt>
                  <c:pt idx="14">
                    <c:v>0.283319042316968</c:v>
                  </c:pt>
                  <c:pt idx="15">
                    <c:v>0.264482960943925</c:v>
                  </c:pt>
                  <c:pt idx="16">
                    <c:v>0.252272974205133</c:v>
                  </c:pt>
                  <c:pt idx="17">
                    <c:v>0.206558925427778</c:v>
                  </c:pt>
                  <c:pt idx="18">
                    <c:v>0.208593878073225</c:v>
                  </c:pt>
                  <c:pt idx="19">
                    <c:v>0.272549807932813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(gL)'!$Q$4:$Q$23</c:f>
              <c:numCache>
                <c:formatCode>General</c:formatCode>
                <c:ptCount val="20"/>
                <c:pt idx="0">
                  <c:v>0.0139091685861937</c:v>
                </c:pt>
                <c:pt idx="1">
                  <c:v>0.0319589204620881</c:v>
                </c:pt>
                <c:pt idx="2">
                  <c:v>0.959815032499849</c:v>
                </c:pt>
                <c:pt idx="3">
                  <c:v>1.14685863978109</c:v>
                </c:pt>
                <c:pt idx="4">
                  <c:v>1.13736765613909</c:v>
                </c:pt>
                <c:pt idx="5">
                  <c:v>1.20988179702227</c:v>
                </c:pt>
                <c:pt idx="6">
                  <c:v>1.28272915740265</c:v>
                </c:pt>
                <c:pt idx="7">
                  <c:v>1.30843556177913</c:v>
                </c:pt>
                <c:pt idx="8">
                  <c:v>1.33575899044019</c:v>
                </c:pt>
                <c:pt idx="9">
                  <c:v>1.39187126183199</c:v>
                </c:pt>
                <c:pt idx="10">
                  <c:v>1.42384544108533</c:v>
                </c:pt>
                <c:pt idx="11">
                  <c:v>1.52994986714133</c:v>
                </c:pt>
                <c:pt idx="12">
                  <c:v>1.34513494885082</c:v>
                </c:pt>
                <c:pt idx="13">
                  <c:v>1.28948049537006</c:v>
                </c:pt>
                <c:pt idx="14">
                  <c:v>1.27749303675497</c:v>
                </c:pt>
                <c:pt idx="15">
                  <c:v>1.23674959275897</c:v>
                </c:pt>
                <c:pt idx="16">
                  <c:v>1.18094482406132</c:v>
                </c:pt>
                <c:pt idx="17">
                  <c:v>1.06489746263848</c:v>
                </c:pt>
                <c:pt idx="18">
                  <c:v>0.993574379404535</c:v>
                </c:pt>
                <c:pt idx="19">
                  <c:v>1.04682434404556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0.0497837140099895</c:v>
                  </c:pt>
                  <c:pt idx="3">
                    <c:v>0.000728162762547502</c:v>
                  </c:pt>
                  <c:pt idx="4">
                    <c:v>0.0073261689395335</c:v>
                  </c:pt>
                  <c:pt idx="5">
                    <c:v>0.031918474032309</c:v>
                  </c:pt>
                  <c:pt idx="6">
                    <c:v>0.0353882431557625</c:v>
                  </c:pt>
                  <c:pt idx="7">
                    <c:v>0.0263486597948245</c:v>
                  </c:pt>
                  <c:pt idx="8">
                    <c:v>0.020766955543797</c:v>
                  </c:pt>
                  <c:pt idx="9">
                    <c:v>0.013863377078603</c:v>
                  </c:pt>
                  <c:pt idx="10">
                    <c:v>0.0048583822085275</c:v>
                  </c:pt>
                  <c:pt idx="11">
                    <c:v>0.000531603217252</c:v>
                  </c:pt>
                  <c:pt idx="12">
                    <c:v>0.00401039807992699</c:v>
                  </c:pt>
                  <c:pt idx="13">
                    <c:v>0.087234179012859</c:v>
                  </c:pt>
                  <c:pt idx="14">
                    <c:v>0.00854348761227601</c:v>
                  </c:pt>
                  <c:pt idx="15">
                    <c:v>0.04518750205903</c:v>
                  </c:pt>
                  <c:pt idx="16">
                    <c:v>0.0887558705833615</c:v>
                  </c:pt>
                </c:numCache>
              </c:numRef>
            </c:plus>
            <c:minus>
              <c:numRef>
                <c:f>'Ferm (gL)'!$R$29:$R$45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0.0497837140099895</c:v>
                  </c:pt>
                  <c:pt idx="3">
                    <c:v>0.000728162762547502</c:v>
                  </c:pt>
                  <c:pt idx="4">
                    <c:v>0.0073261689395335</c:v>
                  </c:pt>
                  <c:pt idx="5">
                    <c:v>0.031918474032309</c:v>
                  </c:pt>
                  <c:pt idx="6">
                    <c:v>0.0353882431557625</c:v>
                  </c:pt>
                  <c:pt idx="7">
                    <c:v>0.0263486597948245</c:v>
                  </c:pt>
                  <c:pt idx="8">
                    <c:v>0.020766955543797</c:v>
                  </c:pt>
                  <c:pt idx="9">
                    <c:v>0.013863377078603</c:v>
                  </c:pt>
                  <c:pt idx="10">
                    <c:v>0.0048583822085275</c:v>
                  </c:pt>
                  <c:pt idx="11">
                    <c:v>0.000531603217252</c:v>
                  </c:pt>
                  <c:pt idx="12">
                    <c:v>0.00401039807992699</c:v>
                  </c:pt>
                  <c:pt idx="13">
                    <c:v>0.087234179012859</c:v>
                  </c:pt>
                  <c:pt idx="14">
                    <c:v>0.00854348761227601</c:v>
                  </c:pt>
                  <c:pt idx="15">
                    <c:v>0.04518750205903</c:v>
                  </c:pt>
                  <c:pt idx="16">
                    <c:v>0.0887558705833615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(gL)'!$Q$29:$Q$45</c:f>
              <c:numCache>
                <c:formatCode>General</c:formatCode>
                <c:ptCount val="17"/>
                <c:pt idx="0">
                  <c:v>0</c:v>
                </c:pt>
                <c:pt idx="1">
                  <c:v>0.0393036863613986</c:v>
                </c:pt>
                <c:pt idx="2">
                  <c:v>0.394782188332838</c:v>
                </c:pt>
                <c:pt idx="3">
                  <c:v>0.42683013348118</c:v>
                </c:pt>
                <c:pt idx="4">
                  <c:v>0.452207576135499</c:v>
                </c:pt>
                <c:pt idx="5">
                  <c:v>0.360529455108855</c:v>
                </c:pt>
                <c:pt idx="6">
                  <c:v>0.282710584441229</c:v>
                </c:pt>
                <c:pt idx="7">
                  <c:v>0.217894018086886</c:v>
                </c:pt>
                <c:pt idx="8">
                  <c:v>0.191200575287379</c:v>
                </c:pt>
                <c:pt idx="9">
                  <c:v>0.165445055593074</c:v>
                </c:pt>
                <c:pt idx="10">
                  <c:v>0.151885284445173</c:v>
                </c:pt>
                <c:pt idx="11">
                  <c:v>0.138402206393606</c:v>
                </c:pt>
                <c:pt idx="12">
                  <c:v>0.133815569112206</c:v>
                </c:pt>
                <c:pt idx="13">
                  <c:v>0.214568774022737</c:v>
                </c:pt>
                <c:pt idx="14">
                  <c:v>0.120165603514136</c:v>
                </c:pt>
                <c:pt idx="15">
                  <c:v>0.168508064518144</c:v>
                </c:pt>
                <c:pt idx="16">
                  <c:v>0.287319204868779</c:v>
                </c:pt>
              </c:numCache>
            </c:numRef>
          </c:yVal>
          <c:smooth val="0"/>
        </c:ser>
        <c:axId val="24771184"/>
        <c:axId val="29754449"/>
      </c:scatterChart>
      <c:valAx>
        <c:axId val="24771184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102383053839"/>
              <c:y val="0.9343022684866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754449"/>
        <c:crosses val="autoZero"/>
        <c:crossBetween val="midCat"/>
        <c:majorUnit val="24"/>
      </c:valAx>
      <c:valAx>
        <c:axId val="2975444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7555163283319"/>
              <c:y val="0.41186290876951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771184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3583406884378"/>
          <c:y val="0.10262201708730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Lactate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26301853486"/>
          <c:y val="0.0814101934596877"/>
          <c:w val="0.703221535745808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0.0405058722445464</c:v>
                  </c:pt>
                  <c:pt idx="2">
                    <c:v>0.0380406359599206</c:v>
                  </c:pt>
                  <c:pt idx="3">
                    <c:v>0.0108286225211321</c:v>
                  </c:pt>
                  <c:pt idx="4">
                    <c:v>0.142687528774712</c:v>
                  </c:pt>
                  <c:pt idx="5">
                    <c:v>0.181270955084619</c:v>
                  </c:pt>
                  <c:pt idx="6">
                    <c:v>0.0349155519426851</c:v>
                  </c:pt>
                  <c:pt idx="7">
                    <c:v>0.168966713344819</c:v>
                  </c:pt>
                  <c:pt idx="8">
                    <c:v>0.04175009168216</c:v>
                  </c:pt>
                  <c:pt idx="9">
                    <c:v>0.0380950448825352</c:v>
                  </c:pt>
                  <c:pt idx="10">
                    <c:v>0.0206307012605249</c:v>
                  </c:pt>
                  <c:pt idx="11">
                    <c:v>0.21512197877834</c:v>
                  </c:pt>
                  <c:pt idx="12">
                    <c:v>0.12690960997157</c:v>
                  </c:pt>
                  <c:pt idx="13">
                    <c:v>0.0823114665696396</c:v>
                  </c:pt>
                  <c:pt idx="14">
                    <c:v>0.2121902048327</c:v>
                  </c:pt>
                  <c:pt idx="15">
                    <c:v>0.19524903786475</c:v>
                  </c:pt>
                  <c:pt idx="16">
                    <c:v>0.0297325298921507</c:v>
                  </c:pt>
                  <c:pt idx="17">
                    <c:v>0.37295877696255</c:v>
                  </c:pt>
                  <c:pt idx="18">
                    <c:v>0.58686120429255</c:v>
                  </c:pt>
                  <c:pt idx="19">
                    <c:v>1.17964008164465</c:v>
                  </c:pt>
                </c:numCache>
              </c:numRef>
            </c:plus>
            <c:minus>
              <c:numRef>
                <c:f>'Ferm (gL)'!$N$4:$N$23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0.0405058722445464</c:v>
                  </c:pt>
                  <c:pt idx="2">
                    <c:v>0.0380406359599206</c:v>
                  </c:pt>
                  <c:pt idx="3">
                    <c:v>0.0108286225211321</c:v>
                  </c:pt>
                  <c:pt idx="4">
                    <c:v>0.142687528774712</c:v>
                  </c:pt>
                  <c:pt idx="5">
                    <c:v>0.181270955084619</c:v>
                  </c:pt>
                  <c:pt idx="6">
                    <c:v>0.0349155519426851</c:v>
                  </c:pt>
                  <c:pt idx="7">
                    <c:v>0.168966713344819</c:v>
                  </c:pt>
                  <c:pt idx="8">
                    <c:v>0.04175009168216</c:v>
                  </c:pt>
                  <c:pt idx="9">
                    <c:v>0.0380950448825352</c:v>
                  </c:pt>
                  <c:pt idx="10">
                    <c:v>0.0206307012605249</c:v>
                  </c:pt>
                  <c:pt idx="11">
                    <c:v>0.21512197877834</c:v>
                  </c:pt>
                  <c:pt idx="12">
                    <c:v>0.12690960997157</c:v>
                  </c:pt>
                  <c:pt idx="13">
                    <c:v>0.0823114665696396</c:v>
                  </c:pt>
                  <c:pt idx="14">
                    <c:v>0.2121902048327</c:v>
                  </c:pt>
                  <c:pt idx="15">
                    <c:v>0.19524903786475</c:v>
                  </c:pt>
                  <c:pt idx="16">
                    <c:v>0.0297325298921507</c:v>
                  </c:pt>
                  <c:pt idx="17">
                    <c:v>0.37295877696255</c:v>
                  </c:pt>
                  <c:pt idx="18">
                    <c:v>0.58686120429255</c:v>
                  </c:pt>
                  <c:pt idx="19">
                    <c:v>1.17964008164465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(gL)'!$M$4:$M$23</c:f>
              <c:numCache>
                <c:formatCode>General</c:formatCode>
                <c:ptCount val="20"/>
                <c:pt idx="0">
                  <c:v>0</c:v>
                </c:pt>
                <c:pt idx="1">
                  <c:v>0.0405058722445464</c:v>
                </c:pt>
                <c:pt idx="2">
                  <c:v>0.323727447763594</c:v>
                </c:pt>
                <c:pt idx="3">
                  <c:v>0.560140572352005</c:v>
                </c:pt>
                <c:pt idx="4">
                  <c:v>0.852114429615246</c:v>
                </c:pt>
                <c:pt idx="5">
                  <c:v>1.25311761312073</c:v>
                </c:pt>
                <c:pt idx="6">
                  <c:v>2.18098708226213</c:v>
                </c:pt>
                <c:pt idx="7">
                  <c:v>3.3163750464388</c:v>
                </c:pt>
                <c:pt idx="8">
                  <c:v>3.6760095602363</c:v>
                </c:pt>
                <c:pt idx="9">
                  <c:v>4.32934714043007</c:v>
                </c:pt>
                <c:pt idx="10">
                  <c:v>4.79880276604305</c:v>
                </c:pt>
                <c:pt idx="11">
                  <c:v>6.61944305347637</c:v>
                </c:pt>
                <c:pt idx="12">
                  <c:v>6.95772582989073</c:v>
                </c:pt>
                <c:pt idx="13">
                  <c:v>7.93229455244605</c:v>
                </c:pt>
                <c:pt idx="14">
                  <c:v>10.7452422286987</c:v>
                </c:pt>
                <c:pt idx="15">
                  <c:v>11.3155595276257</c:v>
                </c:pt>
                <c:pt idx="16">
                  <c:v>12.3656619878555</c:v>
                </c:pt>
                <c:pt idx="17">
                  <c:v>13.5978647748884</c:v>
                </c:pt>
                <c:pt idx="18">
                  <c:v>14.351186655544</c:v>
                </c:pt>
                <c:pt idx="19">
                  <c:v>15.7715328819028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(gL)'!$N$29:$N$45</c:f>
                <c:numCache>
                  <c:formatCode>General</c:formatCode>
                  <c:ptCount val="17"/>
                  <c:pt idx="0">
                    <c:v>0.0267405160691304</c:v>
                  </c:pt>
                  <c:pt idx="1">
                    <c:v>0</c:v>
                  </c:pt>
                  <c:pt idx="2">
                    <c:v>0.0631482049075655</c:v>
                  </c:pt>
                  <c:pt idx="3">
                    <c:v>0.005470839250455</c:v>
                  </c:pt>
                  <c:pt idx="4">
                    <c:v>0.020603199561112</c:v>
                  </c:pt>
                  <c:pt idx="5">
                    <c:v>0.164241760335969</c:v>
                  </c:pt>
                  <c:pt idx="6">
                    <c:v>0.206533174395248</c:v>
                  </c:pt>
                  <c:pt idx="7">
                    <c:v>0.290983954627415</c:v>
                  </c:pt>
                  <c:pt idx="8">
                    <c:v>0.354652174561355</c:v>
                  </c:pt>
                  <c:pt idx="9">
                    <c:v>0.47800475686006</c:v>
                  </c:pt>
                  <c:pt idx="10">
                    <c:v>0.62707537403914</c:v>
                  </c:pt>
                  <c:pt idx="11">
                    <c:v>0.720148185799295</c:v>
                  </c:pt>
                  <c:pt idx="12">
                    <c:v>0.953439282016155</c:v>
                  </c:pt>
                  <c:pt idx="13">
                    <c:v>1.08275401417336</c:v>
                  </c:pt>
                  <c:pt idx="14">
                    <c:v>1.36717497503854</c:v>
                  </c:pt>
                  <c:pt idx="15">
                    <c:v>1.56458108737496</c:v>
                  </c:pt>
                  <c:pt idx="16">
                    <c:v>1.53740646553457</c:v>
                  </c:pt>
                </c:numCache>
              </c:numRef>
            </c:plus>
            <c:minus>
              <c:numRef>
                <c:f>'Ferm (gL)'!$N$29:$N$45</c:f>
                <c:numCache>
                  <c:formatCode>General</c:formatCode>
                  <c:ptCount val="17"/>
                  <c:pt idx="0">
                    <c:v>0.0267405160691304</c:v>
                  </c:pt>
                  <c:pt idx="1">
                    <c:v>0</c:v>
                  </c:pt>
                  <c:pt idx="2">
                    <c:v>0.0631482049075655</c:v>
                  </c:pt>
                  <c:pt idx="3">
                    <c:v>0.005470839250455</c:v>
                  </c:pt>
                  <c:pt idx="4">
                    <c:v>0.020603199561112</c:v>
                  </c:pt>
                  <c:pt idx="5">
                    <c:v>0.164241760335969</c:v>
                  </c:pt>
                  <c:pt idx="6">
                    <c:v>0.206533174395248</c:v>
                  </c:pt>
                  <c:pt idx="7">
                    <c:v>0.290983954627415</c:v>
                  </c:pt>
                  <c:pt idx="8">
                    <c:v>0.354652174561355</c:v>
                  </c:pt>
                  <c:pt idx="9">
                    <c:v>0.47800475686006</c:v>
                  </c:pt>
                  <c:pt idx="10">
                    <c:v>0.62707537403914</c:v>
                  </c:pt>
                  <c:pt idx="11">
                    <c:v>0.720148185799295</c:v>
                  </c:pt>
                  <c:pt idx="12">
                    <c:v>0.953439282016155</c:v>
                  </c:pt>
                  <c:pt idx="13">
                    <c:v>1.08275401417336</c:v>
                  </c:pt>
                  <c:pt idx="14">
                    <c:v>1.36717497503854</c:v>
                  </c:pt>
                  <c:pt idx="15">
                    <c:v>1.56458108737496</c:v>
                  </c:pt>
                  <c:pt idx="16">
                    <c:v>1.53740646553457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(gL)'!$M$29:$M$45</c:f>
              <c:numCache>
                <c:formatCode>General</c:formatCode>
                <c:ptCount val="17"/>
                <c:pt idx="0">
                  <c:v>0.0267405160691304</c:v>
                </c:pt>
                <c:pt idx="1">
                  <c:v>0.00298348378309076</c:v>
                </c:pt>
                <c:pt idx="2">
                  <c:v>0.193772043866587</c:v>
                </c:pt>
                <c:pt idx="3">
                  <c:v>0.298494314528823</c:v>
                </c:pt>
                <c:pt idx="4">
                  <c:v>0.342402565257323</c:v>
                </c:pt>
                <c:pt idx="5">
                  <c:v>0.78210493203212</c:v>
                </c:pt>
                <c:pt idx="6">
                  <c:v>1.12782863541836</c:v>
                </c:pt>
                <c:pt idx="7">
                  <c:v>1.63849348266235</c:v>
                </c:pt>
                <c:pt idx="8">
                  <c:v>1.95766469044579</c:v>
                </c:pt>
                <c:pt idx="9">
                  <c:v>2.44504873953052</c:v>
                </c:pt>
                <c:pt idx="10">
                  <c:v>3.04693040796872</c:v>
                </c:pt>
                <c:pt idx="11">
                  <c:v>3.4164995746714</c:v>
                </c:pt>
                <c:pt idx="12">
                  <c:v>4.02620002565495</c:v>
                </c:pt>
                <c:pt idx="13">
                  <c:v>5.01114010049782</c:v>
                </c:pt>
                <c:pt idx="14">
                  <c:v>5.40882042266403</c:v>
                </c:pt>
                <c:pt idx="15">
                  <c:v>5.94400729735044</c:v>
                </c:pt>
                <c:pt idx="16">
                  <c:v>6.99670997179023</c:v>
                </c:pt>
              </c:numCache>
            </c:numRef>
          </c:yVal>
          <c:smooth val="0"/>
        </c:ser>
        <c:axId val="64687033"/>
        <c:axId val="10328357"/>
      </c:scatterChart>
      <c:valAx>
        <c:axId val="64687033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212709620477"/>
              <c:y val="0.9343022684866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328357"/>
        <c:crosses val="autoZero"/>
        <c:crossBetween val="midCat"/>
        <c:majorUnit val="24"/>
      </c:valAx>
      <c:valAx>
        <c:axId val="1032835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6451897616946"/>
              <c:y val="0.41186290876951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687033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3473080317741"/>
          <c:y val="0.10262201708730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Isobutanol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5070111516"/>
          <c:y val="0.0814101934596877"/>
          <c:w val="0.70332339626808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0.00799021768678351</c:v>
                  </c:pt>
                  <c:pt idx="2">
                    <c:v>0.027055807897907</c:v>
                  </c:pt>
                  <c:pt idx="3">
                    <c:v>0.0401640953891327</c:v>
                  </c:pt>
                  <c:pt idx="4">
                    <c:v>0.063818204002577</c:v>
                  </c:pt>
                  <c:pt idx="5">
                    <c:v>0.0771521653471836</c:v>
                  </c:pt>
                  <c:pt idx="6">
                    <c:v>0.0485812855860126</c:v>
                  </c:pt>
                  <c:pt idx="7">
                    <c:v>0.0449943961921803</c:v>
                  </c:pt>
                  <c:pt idx="8">
                    <c:v>0.046706820307165</c:v>
                  </c:pt>
                  <c:pt idx="9">
                    <c:v>0.013852914329175</c:v>
                  </c:pt>
                  <c:pt idx="10">
                    <c:v>0.02006498782069</c:v>
                  </c:pt>
                  <c:pt idx="11">
                    <c:v>0.017487051485905</c:v>
                  </c:pt>
                  <c:pt idx="12">
                    <c:v>0.010392782649295</c:v>
                  </c:pt>
                  <c:pt idx="13">
                    <c:v>0.01197930582605</c:v>
                  </c:pt>
                  <c:pt idx="14">
                    <c:v>0.0464823843419651</c:v>
                  </c:pt>
                  <c:pt idx="15">
                    <c:v>0.0628008635601099</c:v>
                  </c:pt>
                  <c:pt idx="16">
                    <c:v>0.04558469575705</c:v>
                  </c:pt>
                  <c:pt idx="17">
                    <c:v>0.0475624599686451</c:v>
                  </c:pt>
                  <c:pt idx="18">
                    <c:v>0.06441561378773</c:v>
                  </c:pt>
                  <c:pt idx="19">
                    <c:v>0.06382960973851</c:v>
                  </c:pt>
                </c:numCache>
              </c:numRef>
            </c:plus>
            <c:minus>
              <c:numRef>
                <c:f>'Ferm (gL)'!$V$4:$V$23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0.00799021768678351</c:v>
                  </c:pt>
                  <c:pt idx="2">
                    <c:v>0.027055807897907</c:v>
                  </c:pt>
                  <c:pt idx="3">
                    <c:v>0.0401640953891327</c:v>
                  </c:pt>
                  <c:pt idx="4">
                    <c:v>0.063818204002577</c:v>
                  </c:pt>
                  <c:pt idx="5">
                    <c:v>0.0771521653471836</c:v>
                  </c:pt>
                  <c:pt idx="6">
                    <c:v>0.0485812855860126</c:v>
                  </c:pt>
                  <c:pt idx="7">
                    <c:v>0.0449943961921803</c:v>
                  </c:pt>
                  <c:pt idx="8">
                    <c:v>0.046706820307165</c:v>
                  </c:pt>
                  <c:pt idx="9">
                    <c:v>0.013852914329175</c:v>
                  </c:pt>
                  <c:pt idx="10">
                    <c:v>0.02006498782069</c:v>
                  </c:pt>
                  <c:pt idx="11">
                    <c:v>0.017487051485905</c:v>
                  </c:pt>
                  <c:pt idx="12">
                    <c:v>0.010392782649295</c:v>
                  </c:pt>
                  <c:pt idx="13">
                    <c:v>0.01197930582605</c:v>
                  </c:pt>
                  <c:pt idx="14">
                    <c:v>0.0464823843419651</c:v>
                  </c:pt>
                  <c:pt idx="15">
                    <c:v>0.0628008635601099</c:v>
                  </c:pt>
                  <c:pt idx="16">
                    <c:v>0.04558469575705</c:v>
                  </c:pt>
                  <c:pt idx="17">
                    <c:v>0.0475624599686451</c:v>
                  </c:pt>
                  <c:pt idx="18">
                    <c:v>0.06441561378773</c:v>
                  </c:pt>
                  <c:pt idx="19">
                    <c:v>0.06382960973851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(gL)'!$U$4:$U$23</c:f>
              <c:numCache>
                <c:formatCode>General</c:formatCode>
                <c:ptCount val="20"/>
                <c:pt idx="0">
                  <c:v>0</c:v>
                </c:pt>
                <c:pt idx="1">
                  <c:v>0.00799021768678351</c:v>
                </c:pt>
                <c:pt idx="2">
                  <c:v>0.189537662871756</c:v>
                </c:pt>
                <c:pt idx="3">
                  <c:v>0.402840361357454</c:v>
                </c:pt>
                <c:pt idx="4">
                  <c:v>0.634042669933101</c:v>
                </c:pt>
                <c:pt idx="5">
                  <c:v>0.809050935127793</c:v>
                </c:pt>
                <c:pt idx="6">
                  <c:v>0.998919204332603</c:v>
                </c:pt>
                <c:pt idx="7">
                  <c:v>1.08916759394335</c:v>
                </c:pt>
                <c:pt idx="8">
                  <c:v>1.0861629803879</c:v>
                </c:pt>
                <c:pt idx="9">
                  <c:v>1.16081491270372</c:v>
                </c:pt>
                <c:pt idx="10">
                  <c:v>1.15078839513135</c:v>
                </c:pt>
                <c:pt idx="11">
                  <c:v>1.19514313187632</c:v>
                </c:pt>
                <c:pt idx="12">
                  <c:v>1.17057255834338</c:v>
                </c:pt>
                <c:pt idx="13">
                  <c:v>1.18023393526604</c:v>
                </c:pt>
                <c:pt idx="14">
                  <c:v>1.21558087823207</c:v>
                </c:pt>
                <c:pt idx="15">
                  <c:v>1.1884366173319</c:v>
                </c:pt>
                <c:pt idx="16">
                  <c:v>1.17862696584208</c:v>
                </c:pt>
                <c:pt idx="17">
                  <c:v>1.17671240811408</c:v>
                </c:pt>
                <c:pt idx="18">
                  <c:v>1.16006614308603</c:v>
                </c:pt>
                <c:pt idx="19">
                  <c:v>1.15517087715448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0.023258804184274</c:v>
                  </c:pt>
                  <c:pt idx="3">
                    <c:v>0.00835002285872299</c:v>
                  </c:pt>
                  <c:pt idx="4">
                    <c:v>0.00764117978570247</c:v>
                  </c:pt>
                  <c:pt idx="5">
                    <c:v>0.0441963246893675</c:v>
                  </c:pt>
                  <c:pt idx="6">
                    <c:v>0.0553955391062475</c:v>
                  </c:pt>
                  <c:pt idx="7">
                    <c:v>0.0669447940968845</c:v>
                  </c:pt>
                  <c:pt idx="8">
                    <c:v>0.071998285158682</c:v>
                  </c:pt>
                  <c:pt idx="9">
                    <c:v>0.0756342406500215</c:v>
                  </c:pt>
                  <c:pt idx="10">
                    <c:v>0.0761710835323045</c:v>
                  </c:pt>
                  <c:pt idx="11">
                    <c:v>0.074663601145137</c:v>
                  </c:pt>
                  <c:pt idx="12">
                    <c:v>0.0686242662648595</c:v>
                  </c:pt>
                  <c:pt idx="13">
                    <c:v>0.0557998831309535</c:v>
                  </c:pt>
                  <c:pt idx="14">
                    <c:v>0.0514993987099145</c:v>
                  </c:pt>
                  <c:pt idx="15">
                    <c:v>0.0476606117064665</c:v>
                  </c:pt>
                  <c:pt idx="16">
                    <c:v>0.040423117321569</c:v>
                  </c:pt>
                </c:numCache>
              </c:numRef>
            </c:plus>
            <c:minus>
              <c:numRef>
                <c:f>'Ferm (gL)'!$V$29:$V$45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0.023258804184274</c:v>
                  </c:pt>
                  <c:pt idx="3">
                    <c:v>0.00835002285872299</c:v>
                  </c:pt>
                  <c:pt idx="4">
                    <c:v>0.00764117978570247</c:v>
                  </c:pt>
                  <c:pt idx="5">
                    <c:v>0.0441963246893675</c:v>
                  </c:pt>
                  <c:pt idx="6">
                    <c:v>0.0553955391062475</c:v>
                  </c:pt>
                  <c:pt idx="7">
                    <c:v>0.0669447940968845</c:v>
                  </c:pt>
                  <c:pt idx="8">
                    <c:v>0.071998285158682</c:v>
                  </c:pt>
                  <c:pt idx="9">
                    <c:v>0.0756342406500215</c:v>
                  </c:pt>
                  <c:pt idx="10">
                    <c:v>0.0761710835323045</c:v>
                  </c:pt>
                  <c:pt idx="11">
                    <c:v>0.074663601145137</c:v>
                  </c:pt>
                  <c:pt idx="12">
                    <c:v>0.0686242662648595</c:v>
                  </c:pt>
                  <c:pt idx="13">
                    <c:v>0.0557998831309535</c:v>
                  </c:pt>
                  <c:pt idx="14">
                    <c:v>0.0514993987099145</c:v>
                  </c:pt>
                  <c:pt idx="15">
                    <c:v>0.0476606117064665</c:v>
                  </c:pt>
                  <c:pt idx="16">
                    <c:v>0.040423117321569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(gL)'!$U$29:$U$45</c:f>
              <c:numCache>
                <c:formatCode>General</c:formatCode>
                <c:ptCount val="17"/>
                <c:pt idx="0">
                  <c:v>0</c:v>
                </c:pt>
                <c:pt idx="1">
                  <c:v>0.0416269152</c:v>
                </c:pt>
                <c:pt idx="2">
                  <c:v>0.169619812166705</c:v>
                </c:pt>
                <c:pt idx="3">
                  <c:v>0.329532851499258</c:v>
                </c:pt>
                <c:pt idx="4">
                  <c:v>0.395253954976996</c:v>
                </c:pt>
                <c:pt idx="5">
                  <c:v>0.469757911388082</c:v>
                </c:pt>
                <c:pt idx="6">
                  <c:v>0.456201751192477</c:v>
                </c:pt>
                <c:pt idx="7">
                  <c:v>0.457568896148768</c:v>
                </c:pt>
                <c:pt idx="8">
                  <c:v>0.455777313636991</c:v>
                </c:pt>
                <c:pt idx="9">
                  <c:v>0.454494957722121</c:v>
                </c:pt>
                <c:pt idx="10">
                  <c:v>0.460267047902618</c:v>
                </c:pt>
                <c:pt idx="11">
                  <c:v>0.458910887547235</c:v>
                </c:pt>
                <c:pt idx="12">
                  <c:v>0.461340864209664</c:v>
                </c:pt>
                <c:pt idx="13">
                  <c:v>0.468916324948375</c:v>
                </c:pt>
                <c:pt idx="14">
                  <c:v>0.476251813609915</c:v>
                </c:pt>
                <c:pt idx="15">
                  <c:v>0.494238249506467</c:v>
                </c:pt>
                <c:pt idx="16">
                  <c:v>0.523935747721569</c:v>
                </c:pt>
              </c:numCache>
            </c:numRef>
          </c:yVal>
          <c:smooth val="0"/>
        </c:ser>
        <c:axId val="38725922"/>
        <c:axId val="9309179"/>
      </c:scatterChart>
      <c:valAx>
        <c:axId val="38725922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098156122336"/>
              <c:y val="0.9343022684866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09179"/>
        <c:crosses val="autoZero"/>
        <c:crossBetween val="midCat"/>
        <c:majorUnit val="24"/>
      </c:valAx>
      <c:valAx>
        <c:axId val="930917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6596003091531"/>
              <c:y val="0.41186290876951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725922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554046593794855"/>
          <c:y val="0.279289011096926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Ethanol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32368449371"/>
          <c:y val="0.0814101934596877"/>
          <c:w val="0.703325083396105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Ferm!$F$4:$F$23</c:f>
                <c:numCache>
                  <c:formatCode>General</c:formatCode>
                  <c:ptCount val="20"/>
                  <c:pt idx="0">
                    <c:v>0.204888983354265</c:v>
                  </c:pt>
                  <c:pt idx="1">
                    <c:v>1.95649920138987</c:v>
                  </c:pt>
                  <c:pt idx="2">
                    <c:v>4.62109537666638</c:v>
                  </c:pt>
                  <c:pt idx="3">
                    <c:v>8.01040119569525</c:v>
                  </c:pt>
                  <c:pt idx="4">
                    <c:v>7.61763808616869</c:v>
                  </c:pt>
                  <c:pt idx="5">
                    <c:v>3.15358678771734</c:v>
                  </c:pt>
                  <c:pt idx="6">
                    <c:v>4.5410256597884</c:v>
                  </c:pt>
                  <c:pt idx="7">
                    <c:v>6.6071219399786</c:v>
                  </c:pt>
                  <c:pt idx="8">
                    <c:v>10.3494423591833</c:v>
                  </c:pt>
                  <c:pt idx="9">
                    <c:v>10.4095555771852</c:v>
                  </c:pt>
                  <c:pt idx="10">
                    <c:v>9.29063621051991</c:v>
                  </c:pt>
                  <c:pt idx="11">
                    <c:v>12.3421828817227</c:v>
                  </c:pt>
                  <c:pt idx="12">
                    <c:v>10.815244529727</c:v>
                  </c:pt>
                  <c:pt idx="13">
                    <c:v>9.2346079603454</c:v>
                  </c:pt>
                  <c:pt idx="14">
                    <c:v>11.3218339896363</c:v>
                  </c:pt>
                  <c:pt idx="15">
                    <c:v>12.3472438172035</c:v>
                  </c:pt>
                  <c:pt idx="16">
                    <c:v>9.69935624767685</c:v>
                  </c:pt>
                  <c:pt idx="17">
                    <c:v>8.67268344466152</c:v>
                  </c:pt>
                  <c:pt idx="18">
                    <c:v>10.9182484278263</c:v>
                  </c:pt>
                  <c:pt idx="19">
                    <c:v>10.0091637063736</c:v>
                  </c:pt>
                </c:numCache>
              </c:numRef>
            </c:plus>
            <c:minus>
              <c:numRef>
                <c:f>Ferm!$F$4:$F$23</c:f>
                <c:numCache>
                  <c:formatCode>General</c:formatCode>
                  <c:ptCount val="20"/>
                  <c:pt idx="0">
                    <c:v>0.204888983354265</c:v>
                  </c:pt>
                  <c:pt idx="1">
                    <c:v>1.95649920138987</c:v>
                  </c:pt>
                  <c:pt idx="2">
                    <c:v>4.62109537666638</c:v>
                  </c:pt>
                  <c:pt idx="3">
                    <c:v>8.01040119569525</c:v>
                  </c:pt>
                  <c:pt idx="4">
                    <c:v>7.61763808616869</c:v>
                  </c:pt>
                  <c:pt idx="5">
                    <c:v>3.15358678771734</c:v>
                  </c:pt>
                  <c:pt idx="6">
                    <c:v>4.5410256597884</c:v>
                  </c:pt>
                  <c:pt idx="7">
                    <c:v>6.6071219399786</c:v>
                  </c:pt>
                  <c:pt idx="8">
                    <c:v>10.3494423591833</c:v>
                  </c:pt>
                  <c:pt idx="9">
                    <c:v>10.4095555771852</c:v>
                  </c:pt>
                  <c:pt idx="10">
                    <c:v>9.29063621051991</c:v>
                  </c:pt>
                  <c:pt idx="11">
                    <c:v>12.3421828817227</c:v>
                  </c:pt>
                  <c:pt idx="12">
                    <c:v>10.815244529727</c:v>
                  </c:pt>
                  <c:pt idx="13">
                    <c:v>9.2346079603454</c:v>
                  </c:pt>
                  <c:pt idx="14">
                    <c:v>11.3218339896363</c:v>
                  </c:pt>
                  <c:pt idx="15">
                    <c:v>12.3472438172035</c:v>
                  </c:pt>
                  <c:pt idx="16">
                    <c:v>9.69935624767685</c:v>
                  </c:pt>
                  <c:pt idx="17">
                    <c:v>8.67268344466152</c:v>
                  </c:pt>
                  <c:pt idx="18">
                    <c:v>10.9182484278263</c:v>
                  </c:pt>
                  <c:pt idx="19">
                    <c:v>10.0091637063736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Ferm!$E$4:$E$23</c:f>
              <c:numCache>
                <c:formatCode>General</c:formatCode>
                <c:ptCount val="20"/>
                <c:pt idx="0">
                  <c:v>0.609181807651281</c:v>
                </c:pt>
                <c:pt idx="1">
                  <c:v>3.73479196949652</c:v>
                </c:pt>
                <c:pt idx="2">
                  <c:v>51.3893493047346</c:v>
                </c:pt>
                <c:pt idx="3">
                  <c:v>67.9819446219525</c:v>
                </c:pt>
                <c:pt idx="4">
                  <c:v>89.4398621991935</c:v>
                </c:pt>
                <c:pt idx="5">
                  <c:v>108.320760124533</c:v>
                </c:pt>
                <c:pt idx="6">
                  <c:v>128.525213315478</c:v>
                </c:pt>
                <c:pt idx="7">
                  <c:v>140.527842215548</c:v>
                </c:pt>
                <c:pt idx="8">
                  <c:v>144.178122904917</c:v>
                </c:pt>
                <c:pt idx="9">
                  <c:v>150.501152814102</c:v>
                </c:pt>
                <c:pt idx="10">
                  <c:v>151.119432909998</c:v>
                </c:pt>
                <c:pt idx="11">
                  <c:v>160.315819383612</c:v>
                </c:pt>
                <c:pt idx="12">
                  <c:v>157.906804073001</c:v>
                </c:pt>
                <c:pt idx="13">
                  <c:v>160.146505016415</c:v>
                </c:pt>
                <c:pt idx="14">
                  <c:v>170.673046476349</c:v>
                </c:pt>
                <c:pt idx="15">
                  <c:v>167.826226558521</c:v>
                </c:pt>
                <c:pt idx="16">
                  <c:v>168.919852398741</c:v>
                </c:pt>
                <c:pt idx="17">
                  <c:v>171.112092086451</c:v>
                </c:pt>
                <c:pt idx="18">
                  <c:v>169.498366200213</c:v>
                </c:pt>
                <c:pt idx="19">
                  <c:v>170.865818178812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Ferm!$F$29:$F$45</c:f>
                <c:numCache>
                  <c:formatCode>General</c:formatCode>
                  <c:ptCount val="17"/>
                  <c:pt idx="0">
                    <c:v>0.013277635667213</c:v>
                  </c:pt>
                  <c:pt idx="1">
                    <c:v>0</c:v>
                  </c:pt>
                  <c:pt idx="2">
                    <c:v>14.3266683126069</c:v>
                  </c:pt>
                  <c:pt idx="3">
                    <c:v>14.5869165857193</c:v>
                  </c:pt>
                  <c:pt idx="4">
                    <c:v>19.433011205391</c:v>
                  </c:pt>
                  <c:pt idx="5">
                    <c:v>25.6647680120102</c:v>
                  </c:pt>
                  <c:pt idx="6">
                    <c:v>25.0544284189549</c:v>
                  </c:pt>
                  <c:pt idx="7">
                    <c:v>24.2246063138409</c:v>
                  </c:pt>
                  <c:pt idx="8">
                    <c:v>21.6638827157942</c:v>
                  </c:pt>
                  <c:pt idx="9">
                    <c:v>20.0985105528543</c:v>
                  </c:pt>
                  <c:pt idx="10">
                    <c:v>16.5330282333613</c:v>
                  </c:pt>
                  <c:pt idx="11">
                    <c:v>13.294429972375</c:v>
                  </c:pt>
                  <c:pt idx="12">
                    <c:v>10.5021707983701</c:v>
                  </c:pt>
                  <c:pt idx="13">
                    <c:v>8.14192174085227</c:v>
                  </c:pt>
                  <c:pt idx="14">
                    <c:v>10.1605900401491</c:v>
                  </c:pt>
                  <c:pt idx="15">
                    <c:v>13.1555155173567</c:v>
                  </c:pt>
                  <c:pt idx="16">
                    <c:v>16.5384233748266</c:v>
                  </c:pt>
                </c:numCache>
              </c:numRef>
            </c:plus>
            <c:minus>
              <c:numRef>
                <c:f>Ferm!$F$29:$F$45</c:f>
                <c:numCache>
                  <c:formatCode>General</c:formatCode>
                  <c:ptCount val="17"/>
                  <c:pt idx="0">
                    <c:v>0.013277635667213</c:v>
                  </c:pt>
                  <c:pt idx="1">
                    <c:v>0</c:v>
                  </c:pt>
                  <c:pt idx="2">
                    <c:v>14.3266683126069</c:v>
                  </c:pt>
                  <c:pt idx="3">
                    <c:v>14.5869165857193</c:v>
                  </c:pt>
                  <c:pt idx="4">
                    <c:v>19.433011205391</c:v>
                  </c:pt>
                  <c:pt idx="5">
                    <c:v>25.6647680120102</c:v>
                  </c:pt>
                  <c:pt idx="6">
                    <c:v>25.0544284189549</c:v>
                  </c:pt>
                  <c:pt idx="7">
                    <c:v>24.2246063138409</c:v>
                  </c:pt>
                  <c:pt idx="8">
                    <c:v>21.6638827157942</c:v>
                  </c:pt>
                  <c:pt idx="9">
                    <c:v>20.0985105528543</c:v>
                  </c:pt>
                  <c:pt idx="10">
                    <c:v>16.5330282333613</c:v>
                  </c:pt>
                  <c:pt idx="11">
                    <c:v>13.294429972375</c:v>
                  </c:pt>
                  <c:pt idx="12">
                    <c:v>10.5021707983701</c:v>
                  </c:pt>
                  <c:pt idx="13">
                    <c:v>8.14192174085227</c:v>
                  </c:pt>
                  <c:pt idx="14">
                    <c:v>10.1605900401491</c:v>
                  </c:pt>
                  <c:pt idx="15">
                    <c:v>13.1555155173567</c:v>
                  </c:pt>
                  <c:pt idx="16">
                    <c:v>16.5384233748266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Ferm!$E$29:$E$45</c:f>
              <c:numCache>
                <c:formatCode>General</c:formatCode>
                <c:ptCount val="17"/>
                <c:pt idx="0">
                  <c:v>0.262952773876178</c:v>
                </c:pt>
                <c:pt idx="1">
                  <c:v>15.5050997399435</c:v>
                </c:pt>
                <c:pt idx="2">
                  <c:v>69.4471181262054</c:v>
                </c:pt>
                <c:pt idx="3">
                  <c:v>101.832587656234</c:v>
                </c:pt>
                <c:pt idx="4">
                  <c:v>133.258313458269</c:v>
                </c:pt>
                <c:pt idx="5">
                  <c:v>226.412370282131</c:v>
                </c:pt>
                <c:pt idx="6">
                  <c:v>257.069619135049</c:v>
                </c:pt>
                <c:pt idx="7">
                  <c:v>283.205297238964</c:v>
                </c:pt>
                <c:pt idx="8">
                  <c:v>290.99040594512</c:v>
                </c:pt>
                <c:pt idx="9">
                  <c:v>300.288985529649</c:v>
                </c:pt>
                <c:pt idx="10">
                  <c:v>306.055428684656</c:v>
                </c:pt>
                <c:pt idx="11">
                  <c:v>306.786263974043</c:v>
                </c:pt>
                <c:pt idx="12">
                  <c:v>306.329031850616</c:v>
                </c:pt>
                <c:pt idx="13">
                  <c:v>307.926472816818</c:v>
                </c:pt>
                <c:pt idx="14">
                  <c:v>305.221549039643</c:v>
                </c:pt>
                <c:pt idx="15">
                  <c:v>304.790005064836</c:v>
                </c:pt>
                <c:pt idx="16">
                  <c:v>307.554790755827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a5a5a5"/>
            </a:solidFill>
            <a:ln w="1260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(gL)'!$F$29:$F$45</c:f>
                <c:numCache>
                  <c:formatCode>General</c:formatCode>
                  <c:ptCount val="17"/>
                  <c:pt idx="0">
                    <c:v>0.000611700675188499</c:v>
                  </c:pt>
                  <c:pt idx="1">
                    <c:v>0</c:v>
                  </c:pt>
                  <c:pt idx="2">
                    <c:v>0.660029609161798</c:v>
                  </c:pt>
                  <c:pt idx="3">
                    <c:v>0.672019247104088</c:v>
                  </c:pt>
                  <c:pt idx="4">
                    <c:v>0.895278826232361</c:v>
                  </c:pt>
                  <c:pt idx="5">
                    <c:v>1.18237586231331</c:v>
                  </c:pt>
                  <c:pt idx="6">
                    <c:v>1.15425751726125</c:v>
                  </c:pt>
                  <c:pt idx="7">
                    <c:v>1.11602761287865</c:v>
                  </c:pt>
                  <c:pt idx="8">
                    <c:v>0.998055076716636</c:v>
                  </c:pt>
                  <c:pt idx="9">
                    <c:v>0.925938381169996</c:v>
                  </c:pt>
                  <c:pt idx="10">
                    <c:v>0.761676610710954</c:v>
                  </c:pt>
                  <c:pt idx="11">
                    <c:v>0.612474388827318</c:v>
                  </c:pt>
                  <c:pt idx="12">
                    <c:v>0.483835008680908</c:v>
                  </c:pt>
                  <c:pt idx="13">
                    <c:v>0.375098334601064</c:v>
                  </c:pt>
                  <c:pt idx="14">
                    <c:v>0.468098383149666</c:v>
                  </c:pt>
                  <c:pt idx="15">
                    <c:v>0.606074599884623</c:v>
                  </c:pt>
                  <c:pt idx="16">
                    <c:v>0.761925164878262</c:v>
                  </c:pt>
                </c:numCache>
              </c:numRef>
            </c:plus>
            <c:minus>
              <c:numRef>
                <c:f>'Ferm (gL)'!$F$29:$F$45</c:f>
                <c:numCache>
                  <c:formatCode>General</c:formatCode>
                  <c:ptCount val="17"/>
                  <c:pt idx="0">
                    <c:v>0.000611700675188499</c:v>
                  </c:pt>
                  <c:pt idx="1">
                    <c:v>0</c:v>
                  </c:pt>
                  <c:pt idx="2">
                    <c:v>0.660029609161798</c:v>
                  </c:pt>
                  <c:pt idx="3">
                    <c:v>0.672019247104088</c:v>
                  </c:pt>
                  <c:pt idx="4">
                    <c:v>0.895278826232361</c:v>
                  </c:pt>
                  <c:pt idx="5">
                    <c:v>1.18237586231331</c:v>
                  </c:pt>
                  <c:pt idx="6">
                    <c:v>1.15425751726125</c:v>
                  </c:pt>
                  <c:pt idx="7">
                    <c:v>1.11602761287865</c:v>
                  </c:pt>
                  <c:pt idx="8">
                    <c:v>0.998055076716636</c:v>
                  </c:pt>
                  <c:pt idx="9">
                    <c:v>0.925938381169996</c:v>
                  </c:pt>
                  <c:pt idx="10">
                    <c:v>0.761676610710954</c:v>
                  </c:pt>
                  <c:pt idx="11">
                    <c:v>0.612474388827318</c:v>
                  </c:pt>
                  <c:pt idx="12">
                    <c:v>0.483835008680908</c:v>
                  </c:pt>
                  <c:pt idx="13">
                    <c:v>0.375098334601064</c:v>
                  </c:pt>
                  <c:pt idx="14">
                    <c:v>0.468098383149666</c:v>
                  </c:pt>
                  <c:pt idx="15">
                    <c:v>0.606074599884623</c:v>
                  </c:pt>
                  <c:pt idx="16">
                    <c:v>0.761925164878262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(gL)'!$E$29:$E$45</c:f>
              <c:numCache>
                <c:formatCode>General</c:formatCode>
                <c:ptCount val="17"/>
                <c:pt idx="0">
                  <c:v>0.0121142342924755</c:v>
                </c:pt>
                <c:pt idx="1">
                  <c:v>0.714319945019198</c:v>
                </c:pt>
                <c:pt idx="2">
                  <c:v>3.19942873207428</c:v>
                </c:pt>
                <c:pt idx="3">
                  <c:v>4.69142731332268</c:v>
                </c:pt>
                <c:pt idx="4">
                  <c:v>6.13921050102243</c:v>
                </c:pt>
                <c:pt idx="5">
                  <c:v>10.4308178988978</c:v>
                </c:pt>
                <c:pt idx="6">
                  <c:v>11.8431973535517</c:v>
                </c:pt>
                <c:pt idx="7">
                  <c:v>13.0472680437991</c:v>
                </c:pt>
                <c:pt idx="8">
                  <c:v>13.4059280018917</c:v>
                </c:pt>
                <c:pt idx="9">
                  <c:v>13.8343135633509</c:v>
                </c:pt>
                <c:pt idx="10">
                  <c:v>14.0999735995021</c:v>
                </c:pt>
                <c:pt idx="11">
                  <c:v>14.1336431812842</c:v>
                </c:pt>
                <c:pt idx="12">
                  <c:v>14.1125784973579</c:v>
                </c:pt>
                <c:pt idx="13">
                  <c:v>14.1861726026708</c:v>
                </c:pt>
                <c:pt idx="14">
                  <c:v>14.0615567642564</c:v>
                </c:pt>
                <c:pt idx="15">
                  <c:v>14.041675533337</c:v>
                </c:pt>
                <c:pt idx="16">
                  <c:v>14.169049210121</c:v>
                </c:pt>
              </c:numCache>
            </c:numRef>
          </c:yVal>
          <c:smooth val="0"/>
        </c:ser>
        <c:axId val="73589796"/>
        <c:axId val="1491267"/>
      </c:scatterChart>
      <c:scatterChart>
        <c:scatterStyle val="lineMarker"/>
        <c:varyColors val="0"/>
        <c:ser>
          <c:idx val="3"/>
          <c:order val="3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5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(gL)'!$F$4:$F$23</c:f>
                <c:numCache>
                  <c:formatCode>General</c:formatCode>
                  <c:ptCount val="20"/>
                  <c:pt idx="0">
                    <c:v>0.00943923546313101</c:v>
                  </c:pt>
                  <c:pt idx="1">
                    <c:v>0.0901359182080314</c:v>
                  </c:pt>
                  <c:pt idx="2">
                    <c:v>0.21289386400302</c:v>
                  </c:pt>
                  <c:pt idx="3">
                    <c:v>0.36903918308568</c:v>
                  </c:pt>
                  <c:pt idx="4">
                    <c:v>0.350944586629792</c:v>
                  </c:pt>
                  <c:pt idx="5">
                    <c:v>0.145285743310138</c:v>
                  </c:pt>
                  <c:pt idx="6">
                    <c:v>0.209205052146451</c:v>
                  </c:pt>
                  <c:pt idx="7">
                    <c:v>0.304390107774815</c:v>
                  </c:pt>
                  <c:pt idx="8">
                    <c:v>0.476798809487577</c:v>
                  </c:pt>
                  <c:pt idx="9">
                    <c:v>0.47956822544092</c:v>
                  </c:pt>
                  <c:pt idx="10">
                    <c:v>0.428019610218652</c:v>
                  </c:pt>
                  <c:pt idx="11">
                    <c:v>0.568604365360964</c:v>
                  </c:pt>
                  <c:pt idx="12">
                    <c:v>0.498258315484521</c:v>
                  </c:pt>
                  <c:pt idx="13">
                    <c:v>0.425438388733113</c:v>
                  </c:pt>
                  <c:pt idx="14">
                    <c:v>0.521596891902547</c:v>
                  </c:pt>
                  <c:pt idx="15">
                    <c:v>0.568837522658565</c:v>
                  </c:pt>
                  <c:pt idx="16">
                    <c:v>0.446849342330473</c:v>
                  </c:pt>
                  <c:pt idx="17">
                    <c:v>0.399550526295556</c:v>
                  </c:pt>
                  <c:pt idx="18">
                    <c:v>0.503003705069958</c:v>
                  </c:pt>
                  <c:pt idx="19">
                    <c:v>0.461122171952634</c:v>
                  </c:pt>
                </c:numCache>
              </c:numRef>
            </c:plus>
            <c:minus>
              <c:numRef>
                <c:f>'Ferm (gL)'!$F$4:$F$23</c:f>
                <c:numCache>
                  <c:formatCode>General</c:formatCode>
                  <c:ptCount val="20"/>
                  <c:pt idx="0">
                    <c:v>0.00943923546313101</c:v>
                  </c:pt>
                  <c:pt idx="1">
                    <c:v>0.0901359182080314</c:v>
                  </c:pt>
                  <c:pt idx="2">
                    <c:v>0.21289386400302</c:v>
                  </c:pt>
                  <c:pt idx="3">
                    <c:v>0.36903918308568</c:v>
                  </c:pt>
                  <c:pt idx="4">
                    <c:v>0.350944586629792</c:v>
                  </c:pt>
                  <c:pt idx="5">
                    <c:v>0.145285743310138</c:v>
                  </c:pt>
                  <c:pt idx="6">
                    <c:v>0.209205052146451</c:v>
                  </c:pt>
                  <c:pt idx="7">
                    <c:v>0.304390107774815</c:v>
                  </c:pt>
                  <c:pt idx="8">
                    <c:v>0.476798809487577</c:v>
                  </c:pt>
                  <c:pt idx="9">
                    <c:v>0.47956822544092</c:v>
                  </c:pt>
                  <c:pt idx="10">
                    <c:v>0.428019610218652</c:v>
                  </c:pt>
                  <c:pt idx="11">
                    <c:v>0.568604365360964</c:v>
                  </c:pt>
                  <c:pt idx="12">
                    <c:v>0.498258315484521</c:v>
                  </c:pt>
                  <c:pt idx="13">
                    <c:v>0.425438388733113</c:v>
                  </c:pt>
                  <c:pt idx="14">
                    <c:v>0.521596891902547</c:v>
                  </c:pt>
                  <c:pt idx="15">
                    <c:v>0.568837522658565</c:v>
                  </c:pt>
                  <c:pt idx="16">
                    <c:v>0.446849342330473</c:v>
                  </c:pt>
                  <c:pt idx="17">
                    <c:v>0.399550526295556</c:v>
                  </c:pt>
                  <c:pt idx="18">
                    <c:v>0.503003705069958</c:v>
                  </c:pt>
                  <c:pt idx="19">
                    <c:v>0.461122171952634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(gL)'!$E$4:$E$23</c:f>
              <c:numCache>
                <c:formatCode>General</c:formatCode>
                <c:ptCount val="20"/>
                <c:pt idx="0">
                  <c:v>0.0280650058784945</c:v>
                </c:pt>
                <c:pt idx="1">
                  <c:v>0.172061866034705</c:v>
                </c:pt>
                <c:pt idx="2">
                  <c:v>2.36750732246912</c:v>
                </c:pt>
                <c:pt idx="3">
                  <c:v>3.13192818873335</c:v>
                </c:pt>
                <c:pt idx="4">
                  <c:v>4.12049445151684</c:v>
                </c:pt>
                <c:pt idx="5">
                  <c:v>4.99033741893725</c:v>
                </c:pt>
                <c:pt idx="6">
                  <c:v>5.92115657744409</c:v>
                </c:pt>
                <c:pt idx="7">
                  <c:v>6.47411769087029</c:v>
                </c:pt>
                <c:pt idx="8">
                  <c:v>6.64228612222951</c:v>
                </c:pt>
                <c:pt idx="9">
                  <c:v>6.93358811014569</c:v>
                </c:pt>
                <c:pt idx="10">
                  <c:v>6.96207227416361</c:v>
                </c:pt>
                <c:pt idx="11">
                  <c:v>7.38574979900301</c:v>
                </c:pt>
                <c:pt idx="12">
                  <c:v>7.27476646364318</c:v>
                </c:pt>
                <c:pt idx="13">
                  <c:v>7.37794948610625</c:v>
                </c:pt>
                <c:pt idx="14">
                  <c:v>7.86290725116541</c:v>
                </c:pt>
                <c:pt idx="15">
                  <c:v>7.73175425755106</c:v>
                </c:pt>
                <c:pt idx="16">
                  <c:v>7.78213760000999</c:v>
                </c:pt>
                <c:pt idx="17">
                  <c:v>7.8831340824228</c:v>
                </c:pt>
                <c:pt idx="18">
                  <c:v>7.8087897308438</c:v>
                </c:pt>
                <c:pt idx="19">
                  <c:v>7.87178824349785</c:v>
                </c:pt>
              </c:numCache>
            </c:numRef>
          </c:yVal>
          <c:smooth val="0"/>
        </c:ser>
        <c:axId val="64264768"/>
        <c:axId val="30000700"/>
      </c:scatterChart>
      <c:valAx>
        <c:axId val="7358979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91267"/>
        <c:crosses val="autoZero"/>
        <c:crossBetween val="midCat"/>
      </c:valAx>
      <c:valAx>
        <c:axId val="1491267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589796"/>
        <c:crosses val="max"/>
        <c:crossBetween val="midCat"/>
      </c:valAx>
      <c:valAx>
        <c:axId val="64264768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000700"/>
        <c:crosses val="autoZero"/>
        <c:crossBetween val="midCat"/>
      </c:valAx>
      <c:valAx>
        <c:axId val="30000700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264768"/>
        <c:crosses val="max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Acetate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06163064413"/>
          <c:y val="0.0814021995286724"/>
          <c:w val="0.703295527498395"/>
          <c:h val="0.754320502749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Ferm!$J$4:$J$23</c:f>
                <c:numCache>
                  <c:formatCode>General</c:formatCode>
                  <c:ptCount val="20"/>
                  <c:pt idx="0">
                    <c:v>0.0703862881652784</c:v>
                  </c:pt>
                  <c:pt idx="1">
                    <c:v>0.687014825556589</c:v>
                  </c:pt>
                  <c:pt idx="2">
                    <c:v>1.69529886428807</c:v>
                  </c:pt>
                  <c:pt idx="3">
                    <c:v>3.17689482870401</c:v>
                  </c:pt>
                  <c:pt idx="4">
                    <c:v>4.03235868148527</c:v>
                  </c:pt>
                  <c:pt idx="5">
                    <c:v>6.37549789112134</c:v>
                  </c:pt>
                  <c:pt idx="6">
                    <c:v>8.44124092155169</c:v>
                  </c:pt>
                  <c:pt idx="7">
                    <c:v>8.12714412687646</c:v>
                  </c:pt>
                  <c:pt idx="8">
                    <c:v>9.4757359533832</c:v>
                  </c:pt>
                  <c:pt idx="9">
                    <c:v>9.93264145672885</c:v>
                  </c:pt>
                  <c:pt idx="10">
                    <c:v>9.82654364158909</c:v>
                  </c:pt>
                  <c:pt idx="11">
                    <c:v>10.7576668583885</c:v>
                  </c:pt>
                  <c:pt idx="12">
                    <c:v>8.54860127004313</c:v>
                  </c:pt>
                  <c:pt idx="13">
                    <c:v>7.85930845483912</c:v>
                  </c:pt>
                  <c:pt idx="14">
                    <c:v>8.49502644592397</c:v>
                  </c:pt>
                  <c:pt idx="15">
                    <c:v>7.61199594530477</c:v>
                  </c:pt>
                  <c:pt idx="16">
                    <c:v>6.83623129958887</c:v>
                  </c:pt>
                  <c:pt idx="17">
                    <c:v>6.11074090198032</c:v>
                  </c:pt>
                  <c:pt idx="18">
                    <c:v>6.5645287088469</c:v>
                  </c:pt>
                  <c:pt idx="19">
                    <c:v>7.0169481613817</c:v>
                  </c:pt>
                </c:numCache>
              </c:numRef>
            </c:plus>
            <c:minus>
              <c:numRef>
                <c:f>Ferm!$J$4:$J$23</c:f>
                <c:numCache>
                  <c:formatCode>General</c:formatCode>
                  <c:ptCount val="20"/>
                  <c:pt idx="0">
                    <c:v>0.0703862881652784</c:v>
                  </c:pt>
                  <c:pt idx="1">
                    <c:v>0.687014825556589</c:v>
                  </c:pt>
                  <c:pt idx="2">
                    <c:v>1.69529886428807</c:v>
                  </c:pt>
                  <c:pt idx="3">
                    <c:v>3.17689482870401</c:v>
                  </c:pt>
                  <c:pt idx="4">
                    <c:v>4.03235868148527</c:v>
                  </c:pt>
                  <c:pt idx="5">
                    <c:v>6.37549789112134</c:v>
                  </c:pt>
                  <c:pt idx="6">
                    <c:v>8.44124092155169</c:v>
                  </c:pt>
                  <c:pt idx="7">
                    <c:v>8.12714412687646</c:v>
                  </c:pt>
                  <c:pt idx="8">
                    <c:v>9.4757359533832</c:v>
                  </c:pt>
                  <c:pt idx="9">
                    <c:v>9.93264145672885</c:v>
                  </c:pt>
                  <c:pt idx="10">
                    <c:v>9.82654364158909</c:v>
                  </c:pt>
                  <c:pt idx="11">
                    <c:v>10.7576668583885</c:v>
                  </c:pt>
                  <c:pt idx="12">
                    <c:v>8.54860127004313</c:v>
                  </c:pt>
                  <c:pt idx="13">
                    <c:v>7.85930845483912</c:v>
                  </c:pt>
                  <c:pt idx="14">
                    <c:v>8.49502644592397</c:v>
                  </c:pt>
                  <c:pt idx="15">
                    <c:v>7.61199594530477</c:v>
                  </c:pt>
                  <c:pt idx="16">
                    <c:v>6.83623129958887</c:v>
                  </c:pt>
                  <c:pt idx="17">
                    <c:v>6.11074090198032</c:v>
                  </c:pt>
                  <c:pt idx="18">
                    <c:v>6.5645287088469</c:v>
                  </c:pt>
                  <c:pt idx="19">
                    <c:v>7.0169481613817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Ferm!$G$4:$G$23</c:f>
              <c:numCache>
                <c:formatCode>General</c:formatCode>
                <c:ptCount val="20"/>
                <c:pt idx="0">
                  <c:v>0.141691951588958</c:v>
                </c:pt>
                <c:pt idx="1">
                  <c:v>2.50941176324637</c:v>
                </c:pt>
                <c:pt idx="2">
                  <c:v>22.0251852260047</c:v>
                </c:pt>
                <c:pt idx="3">
                  <c:v>27.0286386923536</c:v>
                </c:pt>
                <c:pt idx="4">
                  <c:v>31.1327552988581</c:v>
                </c:pt>
                <c:pt idx="5">
                  <c:v>34.8819201943904</c:v>
                </c:pt>
                <c:pt idx="6">
                  <c:v>39.0118554518814</c:v>
                </c:pt>
                <c:pt idx="7">
                  <c:v>42.0012659074707</c:v>
                </c:pt>
                <c:pt idx="8">
                  <c:v>41.0901918246901</c:v>
                </c:pt>
                <c:pt idx="9">
                  <c:v>42.0824673796276</c:v>
                </c:pt>
                <c:pt idx="10">
                  <c:v>41.8308161560957</c:v>
                </c:pt>
                <c:pt idx="11">
                  <c:v>43.1599370298809</c:v>
                </c:pt>
                <c:pt idx="12">
                  <c:v>42.3241940858104</c:v>
                </c:pt>
                <c:pt idx="13">
                  <c:v>43.2862791007654</c:v>
                </c:pt>
                <c:pt idx="14">
                  <c:v>46.1710739075848</c:v>
                </c:pt>
                <c:pt idx="15">
                  <c:v>46.5457795139247</c:v>
                </c:pt>
                <c:pt idx="16">
                  <c:v>47.3103843915421</c:v>
                </c:pt>
                <c:pt idx="17">
                  <c:v>47.2147890598011</c:v>
                </c:pt>
                <c:pt idx="18">
                  <c:v>45.7490243229837</c:v>
                </c:pt>
                <c:pt idx="19">
                  <c:v>46.24532536557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2.18467528357397</c:v>
                  </c:pt>
                  <c:pt idx="3">
                    <c:v>3.05254876890121</c:v>
                  </c:pt>
                  <c:pt idx="4">
                    <c:v>3.09460077770619</c:v>
                  </c:pt>
                  <c:pt idx="5">
                    <c:v>1.77579570200474</c:v>
                  </c:pt>
                  <c:pt idx="6">
                    <c:v>4.29087272230017</c:v>
                  </c:pt>
                  <c:pt idx="7">
                    <c:v>7.23195806532125</c:v>
                  </c:pt>
                  <c:pt idx="8">
                    <c:v>8.30331978942742</c:v>
                  </c:pt>
                  <c:pt idx="9">
                    <c:v>9.66328620354833</c:v>
                  </c:pt>
                  <c:pt idx="10">
                    <c:v>11.799132594905</c:v>
                  </c:pt>
                  <c:pt idx="11">
                    <c:v>14.2094917323721</c:v>
                  </c:pt>
                  <c:pt idx="12">
                    <c:v>15.4490486695121</c:v>
                  </c:pt>
                  <c:pt idx="13">
                    <c:v>18.2396642086448</c:v>
                  </c:pt>
                  <c:pt idx="14">
                    <c:v>17.8848586876588</c:v>
                  </c:pt>
                  <c:pt idx="15">
                    <c:v>17.0030716721044</c:v>
                  </c:pt>
                  <c:pt idx="16">
                    <c:v>19.2874816919825</c:v>
                  </c:pt>
                </c:numCache>
              </c:numRef>
            </c:plus>
            <c:minus>
              <c:numRef>
                <c:f>Ferm!$J$29:$J$45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2.18467528357397</c:v>
                  </c:pt>
                  <c:pt idx="3">
                    <c:v>3.05254876890121</c:v>
                  </c:pt>
                  <c:pt idx="4">
                    <c:v>3.09460077770619</c:v>
                  </c:pt>
                  <c:pt idx="5">
                    <c:v>1.77579570200474</c:v>
                  </c:pt>
                  <c:pt idx="6">
                    <c:v>4.29087272230017</c:v>
                  </c:pt>
                  <c:pt idx="7">
                    <c:v>7.23195806532125</c:v>
                  </c:pt>
                  <c:pt idx="8">
                    <c:v>8.30331978942742</c:v>
                  </c:pt>
                  <c:pt idx="9">
                    <c:v>9.66328620354833</c:v>
                  </c:pt>
                  <c:pt idx="10">
                    <c:v>11.799132594905</c:v>
                  </c:pt>
                  <c:pt idx="11">
                    <c:v>14.2094917323721</c:v>
                  </c:pt>
                  <c:pt idx="12">
                    <c:v>15.4490486695121</c:v>
                  </c:pt>
                  <c:pt idx="13">
                    <c:v>18.2396642086448</c:v>
                  </c:pt>
                  <c:pt idx="14">
                    <c:v>17.8848586876588</c:v>
                  </c:pt>
                  <c:pt idx="15">
                    <c:v>17.0030716721044</c:v>
                  </c:pt>
                  <c:pt idx="16">
                    <c:v>19.2874816919825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Ferm!$G$29:$G$45</c:f>
              <c:numCache>
                <c:formatCode>General</c:formatCode>
                <c:ptCount val="17"/>
                <c:pt idx="0">
                  <c:v>0</c:v>
                </c:pt>
                <c:pt idx="1">
                  <c:v/>
                </c:pt>
                <c:pt idx="2">
                  <c:v>25.7977044055739</c:v>
                </c:pt>
                <c:pt idx="3">
                  <c:v>42.4910135829458</c:v>
                </c:pt>
                <c:pt idx="4">
                  <c:v>57.6998094408969</c:v>
                </c:pt>
                <c:pt idx="5">
                  <c:v>90.2521888386406</c:v>
                </c:pt>
                <c:pt idx="6">
                  <c:v>100.053870388482</c:v>
                </c:pt>
                <c:pt idx="7">
                  <c:v>108.213670955928</c:v>
                </c:pt>
                <c:pt idx="8">
                  <c:v>111.372370872033</c:v>
                </c:pt>
                <c:pt idx="9">
                  <c:v>113.591362403741</c:v>
                </c:pt>
                <c:pt idx="10">
                  <c:v>116.717979109885</c:v>
                </c:pt>
                <c:pt idx="11">
                  <c:v>115.705043091539</c:v>
                </c:pt>
                <c:pt idx="12">
                  <c:v>115.72954550496</c:v>
                </c:pt>
                <c:pt idx="13">
                  <c:v>116.369512478802</c:v>
                </c:pt>
                <c:pt idx="14">
                  <c:v>115.50007083957</c:v>
                </c:pt>
                <c:pt idx="15">
                  <c:v>115.567859226709</c:v>
                </c:pt>
                <c:pt idx="16">
                  <c:v>114.629253500692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a5a5a5"/>
            </a:solidFill>
            <a:ln w="1260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0.128983228742207</c:v>
                  </c:pt>
                  <c:pt idx="3">
                    <c:v>0.180222479315928</c:v>
                  </c:pt>
                  <c:pt idx="4">
                    <c:v>0.182705229915773</c:v>
                  </c:pt>
                  <c:pt idx="5">
                    <c:v>0.10484297824636</c:v>
                  </c:pt>
                  <c:pt idx="6">
                    <c:v>0.253333125524601</c:v>
                  </c:pt>
                  <c:pt idx="7">
                    <c:v>0.426974804176567</c:v>
                  </c:pt>
                  <c:pt idx="8">
                    <c:v>0.490228000367795</c:v>
                  </c:pt>
                  <c:pt idx="9">
                    <c:v>0.570520417457494</c:v>
                  </c:pt>
                  <c:pt idx="10">
                    <c:v>0.696620788403189</c:v>
                  </c:pt>
                  <c:pt idx="11">
                    <c:v>0.838928391879247</c:v>
                  </c:pt>
                  <c:pt idx="12">
                    <c:v>0.912111833447992</c:v>
                  </c:pt>
                  <c:pt idx="13">
                    <c:v>1.07686977487839</c:v>
                  </c:pt>
                  <c:pt idx="14">
                    <c:v>1.05592205691938</c:v>
                  </c:pt>
                  <c:pt idx="15">
                    <c:v>1.00386135152104</c:v>
                  </c:pt>
                  <c:pt idx="16">
                    <c:v>1.13873291909465</c:v>
                  </c:pt>
                </c:numCache>
              </c:numRef>
            </c:plus>
            <c:minus>
              <c:numRef>
                <c:f>'Ferm (gL)'!$J$29:$J$45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0.128983228742207</c:v>
                  </c:pt>
                  <c:pt idx="3">
                    <c:v>0.180222479315928</c:v>
                  </c:pt>
                  <c:pt idx="4">
                    <c:v>0.182705229915773</c:v>
                  </c:pt>
                  <c:pt idx="5">
                    <c:v>0.10484297824636</c:v>
                  </c:pt>
                  <c:pt idx="6">
                    <c:v>0.253333125524601</c:v>
                  </c:pt>
                  <c:pt idx="7">
                    <c:v>0.426974804176567</c:v>
                  </c:pt>
                  <c:pt idx="8">
                    <c:v>0.490228000367795</c:v>
                  </c:pt>
                  <c:pt idx="9">
                    <c:v>0.570520417457494</c:v>
                  </c:pt>
                  <c:pt idx="10">
                    <c:v>0.696620788403189</c:v>
                  </c:pt>
                  <c:pt idx="11">
                    <c:v>0.838928391879247</c:v>
                  </c:pt>
                  <c:pt idx="12">
                    <c:v>0.912111833447992</c:v>
                  </c:pt>
                  <c:pt idx="13">
                    <c:v>1.07686977487839</c:v>
                  </c:pt>
                  <c:pt idx="14">
                    <c:v>1.05592205691938</c:v>
                  </c:pt>
                  <c:pt idx="15">
                    <c:v>1.00386135152104</c:v>
                  </c:pt>
                  <c:pt idx="16">
                    <c:v>1.13873291909465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(gL)'!$G$29:$G$45</c:f>
              <c:numCache>
                <c:formatCode>General</c:formatCode>
                <c:ptCount val="17"/>
                <c:pt idx="0">
                  <c:v>0</c:v>
                </c:pt>
                <c:pt idx="1">
                  <c:v/>
                </c:pt>
                <c:pt idx="2">
                  <c:v>1.52309646810508</c:v>
                </c:pt>
                <c:pt idx="3">
                  <c:v>2.50866944193712</c:v>
                </c:pt>
                <c:pt idx="4">
                  <c:v>3.40659674939055</c:v>
                </c:pt>
                <c:pt idx="5">
                  <c:v>5.32848922903334</c:v>
                </c:pt>
                <c:pt idx="6">
                  <c:v>5.90718050773597</c:v>
                </c:pt>
                <c:pt idx="7">
                  <c:v>6.38893513323797</c:v>
                </c:pt>
                <c:pt idx="8">
                  <c:v>6.57542477628484</c:v>
                </c:pt>
                <c:pt idx="9">
                  <c:v>6.70643403631688</c:v>
                </c:pt>
                <c:pt idx="10">
                  <c:v>6.89102948664764</c:v>
                </c:pt>
                <c:pt idx="11">
                  <c:v>6.83122574412449</c:v>
                </c:pt>
                <c:pt idx="12">
                  <c:v>6.83267236661282</c:v>
                </c:pt>
                <c:pt idx="13">
                  <c:v>6.87045601674844</c:v>
                </c:pt>
                <c:pt idx="14">
                  <c:v>6.81912418236824</c:v>
                </c:pt>
                <c:pt idx="15">
                  <c:v>6.82312640874491</c:v>
                </c:pt>
                <c:pt idx="16">
                  <c:v>6.76771112668083</c:v>
                </c:pt>
              </c:numCache>
            </c:numRef>
          </c:yVal>
          <c:smooth val="0"/>
        </c:ser>
        <c:axId val="82473167"/>
        <c:axId val="7172953"/>
      </c:scatterChart>
      <c:scatterChart>
        <c:scatterStyle val="lineMarker"/>
        <c:varyColors val="0"/>
        <c:ser>
          <c:idx val="3"/>
          <c:order val="3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5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(gL)'!$J$4:$J$23</c:f>
                <c:numCache>
                  <c:formatCode>General</c:formatCode>
                  <c:ptCount val="20"/>
                  <c:pt idx="0">
                    <c:v>0.00415560645327804</c:v>
                  </c:pt>
                  <c:pt idx="1">
                    <c:v>0.040561355300861</c:v>
                  </c:pt>
                  <c:pt idx="2">
                    <c:v>0.100090444947567</c:v>
                  </c:pt>
                  <c:pt idx="3">
                    <c:v>0.187563870686685</c:v>
                  </c:pt>
                  <c:pt idx="4">
                    <c:v>0.23807045655489</c:v>
                  </c:pt>
                  <c:pt idx="5">
                    <c:v>0.376409395491804</c:v>
                  </c:pt>
                  <c:pt idx="6">
                    <c:v>0.498370864008412</c:v>
                  </c:pt>
                  <c:pt idx="7">
                    <c:v>0.479826589250786</c:v>
                  </c:pt>
                  <c:pt idx="8">
                    <c:v>0.559447450687744</c:v>
                  </c:pt>
                  <c:pt idx="9">
                    <c:v>0.586423151605275</c:v>
                  </c:pt>
                  <c:pt idx="10">
                    <c:v>0.58015913659942</c:v>
                  </c:pt>
                  <c:pt idx="11">
                    <c:v>0.635132651319256</c:v>
                  </c:pt>
                  <c:pt idx="12">
                    <c:v>0.504709418983347</c:v>
                  </c:pt>
                  <c:pt idx="13">
                    <c:v>0.464013571173702</c:v>
                  </c:pt>
                  <c:pt idx="14">
                    <c:v>0.501546361367351</c:v>
                  </c:pt>
                  <c:pt idx="15">
                    <c:v>0.449412240610794</c:v>
                  </c:pt>
                  <c:pt idx="16">
                    <c:v>0.403611095927727</c:v>
                  </c:pt>
                  <c:pt idx="17">
                    <c:v>0.360778142852918</c:v>
                  </c:pt>
                  <c:pt idx="18">
                    <c:v>0.387569774970321</c:v>
                  </c:pt>
                  <c:pt idx="19">
                    <c:v>0.414280619447975</c:v>
                  </c:pt>
                </c:numCache>
              </c:numRef>
            </c:plus>
            <c:minus>
              <c:numRef>
                <c:f>'Ferm (gL)'!$J$4:$J$23</c:f>
                <c:numCache>
                  <c:formatCode>General</c:formatCode>
                  <c:ptCount val="20"/>
                  <c:pt idx="0">
                    <c:v>0.00415560645327804</c:v>
                  </c:pt>
                  <c:pt idx="1">
                    <c:v>0.040561355300861</c:v>
                  </c:pt>
                  <c:pt idx="2">
                    <c:v>0.100090444947567</c:v>
                  </c:pt>
                  <c:pt idx="3">
                    <c:v>0.187563870686685</c:v>
                  </c:pt>
                  <c:pt idx="4">
                    <c:v>0.23807045655489</c:v>
                  </c:pt>
                  <c:pt idx="5">
                    <c:v>0.376409395491804</c:v>
                  </c:pt>
                  <c:pt idx="6">
                    <c:v>0.498370864008412</c:v>
                  </c:pt>
                  <c:pt idx="7">
                    <c:v>0.479826589250786</c:v>
                  </c:pt>
                  <c:pt idx="8">
                    <c:v>0.559447450687744</c:v>
                  </c:pt>
                  <c:pt idx="9">
                    <c:v>0.586423151605275</c:v>
                  </c:pt>
                  <c:pt idx="10">
                    <c:v>0.58015913659942</c:v>
                  </c:pt>
                  <c:pt idx="11">
                    <c:v>0.635132651319256</c:v>
                  </c:pt>
                  <c:pt idx="12">
                    <c:v>0.504709418983347</c:v>
                  </c:pt>
                  <c:pt idx="13">
                    <c:v>0.464013571173702</c:v>
                  </c:pt>
                  <c:pt idx="14">
                    <c:v>0.501546361367351</c:v>
                  </c:pt>
                  <c:pt idx="15">
                    <c:v>0.449412240610794</c:v>
                  </c:pt>
                  <c:pt idx="16">
                    <c:v>0.403611095927727</c:v>
                  </c:pt>
                  <c:pt idx="17">
                    <c:v>0.360778142852918</c:v>
                  </c:pt>
                  <c:pt idx="18">
                    <c:v>0.387569774970321</c:v>
                  </c:pt>
                  <c:pt idx="19">
                    <c:v>0.414280619447975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(gL)'!$G$4:$G$23</c:f>
              <c:numCache>
                <c:formatCode>General</c:formatCode>
                <c:ptCount val="20"/>
                <c:pt idx="0">
                  <c:v>0.0083654928218121</c:v>
                </c:pt>
                <c:pt idx="1">
                  <c:v>0.148155670502066</c:v>
                </c:pt>
                <c:pt idx="2">
                  <c:v>1.30036693574332</c:v>
                </c:pt>
                <c:pt idx="3">
                  <c:v>1.59577082839656</c:v>
                </c:pt>
                <c:pt idx="4">
                  <c:v>1.83807787284458</c:v>
                </c:pt>
                <c:pt idx="5">
                  <c:v>2.05942856827681</c:v>
                </c:pt>
                <c:pt idx="6">
                  <c:v>2.30325994587908</c:v>
                </c:pt>
                <c:pt idx="7">
                  <c:v>2.47975473917707</c:v>
                </c:pt>
                <c:pt idx="8">
                  <c:v>2.42596492532971</c:v>
                </c:pt>
                <c:pt idx="9">
                  <c:v>2.48454887409321</c:v>
                </c:pt>
                <c:pt idx="10">
                  <c:v>2.46969138585589</c:v>
                </c:pt>
                <c:pt idx="11">
                  <c:v>2.54816268224417</c:v>
                </c:pt>
                <c:pt idx="12">
                  <c:v>2.49882041882625</c:v>
                </c:pt>
                <c:pt idx="13">
                  <c:v>2.55562191810919</c:v>
                </c:pt>
                <c:pt idx="14">
                  <c:v>2.72594020350381</c:v>
                </c:pt>
                <c:pt idx="15">
                  <c:v>2.74806282250211</c:v>
                </c:pt>
                <c:pt idx="16">
                  <c:v>2.79320509447664</c:v>
                </c:pt>
                <c:pt idx="17">
                  <c:v>2.78756114609066</c:v>
                </c:pt>
                <c:pt idx="18">
                  <c:v>2.70102239602896</c:v>
                </c:pt>
                <c:pt idx="19">
                  <c:v>2.73032400958325</c:v>
                </c:pt>
              </c:numCache>
            </c:numRef>
          </c:yVal>
          <c:smooth val="0"/>
        </c:ser>
        <c:axId val="8457190"/>
        <c:axId val="35917496"/>
      </c:scatterChart>
      <c:valAx>
        <c:axId val="82473167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72953"/>
        <c:crosses val="autoZero"/>
        <c:crossBetween val="midCat"/>
      </c:valAx>
      <c:valAx>
        <c:axId val="7172953"/>
        <c:scaling>
          <c:orientation val="minMax"/>
          <c:max val="9.5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473167"/>
        <c:crosses val="max"/>
        <c:crossBetween val="midCat"/>
      </c:valAx>
      <c:valAx>
        <c:axId val="8457190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917496"/>
        <c:crosses val="autoZero"/>
        <c:crossBetween val="midCat"/>
      </c:valAx>
      <c:valAx>
        <c:axId val="35917496"/>
        <c:scaling>
          <c:orientation val="minMax"/>
          <c:max val="9.5"/>
          <c:min val="0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57190"/>
        <c:crosses val="max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Formate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478606751236"/>
          <c:y val="0.0814101934596877"/>
          <c:w val="0.70328961513653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Ferm!$R$4:$R$23</c:f>
                <c:numCache>
                  <c:formatCode>General</c:formatCode>
                  <c:ptCount val="20"/>
                  <c:pt idx="0">
                    <c:v>0.0263231968701603</c:v>
                  </c:pt>
                  <c:pt idx="1">
                    <c:v>0.464018667216035</c:v>
                  </c:pt>
                  <c:pt idx="2">
                    <c:v>2.73578526516168</c:v>
                  </c:pt>
                  <c:pt idx="3">
                    <c:v>4.50135280687671</c:v>
                  </c:pt>
                  <c:pt idx="4">
                    <c:v>4.22175441624049</c:v>
                  </c:pt>
                  <c:pt idx="5">
                    <c:v>5.91535022203537</c:v>
                  </c:pt>
                  <c:pt idx="6">
                    <c:v>6.44143285321526</c:v>
                  </c:pt>
                  <c:pt idx="7">
                    <c:v>5.0781681938155</c:v>
                  </c:pt>
                  <c:pt idx="8">
                    <c:v>5.6864974253655</c:v>
                  </c:pt>
                  <c:pt idx="9">
                    <c:v>6.3863278854389</c:v>
                  </c:pt>
                  <c:pt idx="10">
                    <c:v>6.7107728283548</c:v>
                  </c:pt>
                  <c:pt idx="11">
                    <c:v>8.3553259366973</c:v>
                  </c:pt>
                  <c:pt idx="12">
                    <c:v>5.21868191561585</c:v>
                  </c:pt>
                  <c:pt idx="13">
                    <c:v>5.27274567038165</c:v>
                  </c:pt>
                  <c:pt idx="14">
                    <c:v>6.29457992261645</c:v>
                  </c:pt>
                  <c:pt idx="15">
                    <c:v>5.87609333356875</c:v>
                  </c:pt>
                  <c:pt idx="16">
                    <c:v>5.60482057776345</c:v>
                  </c:pt>
                  <c:pt idx="17">
                    <c:v>4.5891785253894</c:v>
                  </c:pt>
                  <c:pt idx="18">
                    <c:v>4.634389648372</c:v>
                  </c:pt>
                  <c:pt idx="19">
                    <c:v>6.0553167725575</c:v>
                  </c:pt>
                </c:numCache>
              </c:numRef>
            </c:plus>
            <c:minus>
              <c:numRef>
                <c:f>Ferm!$R$4:$R$23</c:f>
                <c:numCache>
                  <c:formatCode>General</c:formatCode>
                  <c:ptCount val="20"/>
                  <c:pt idx="0">
                    <c:v>0.0263231968701603</c:v>
                  </c:pt>
                  <c:pt idx="1">
                    <c:v>0.464018667216035</c:v>
                  </c:pt>
                  <c:pt idx="2">
                    <c:v>2.73578526516168</c:v>
                  </c:pt>
                  <c:pt idx="3">
                    <c:v>4.50135280687671</c:v>
                  </c:pt>
                  <c:pt idx="4">
                    <c:v>4.22175441624049</c:v>
                  </c:pt>
                  <c:pt idx="5">
                    <c:v>5.91535022203537</c:v>
                  </c:pt>
                  <c:pt idx="6">
                    <c:v>6.44143285321526</c:v>
                  </c:pt>
                  <c:pt idx="7">
                    <c:v>5.0781681938155</c:v>
                  </c:pt>
                  <c:pt idx="8">
                    <c:v>5.6864974253655</c:v>
                  </c:pt>
                  <c:pt idx="9">
                    <c:v>6.3863278854389</c:v>
                  </c:pt>
                  <c:pt idx="10">
                    <c:v>6.7107728283548</c:v>
                  </c:pt>
                  <c:pt idx="11">
                    <c:v>8.3553259366973</c:v>
                  </c:pt>
                  <c:pt idx="12">
                    <c:v>5.21868191561585</c:v>
                  </c:pt>
                  <c:pt idx="13">
                    <c:v>5.27274567038165</c:v>
                  </c:pt>
                  <c:pt idx="14">
                    <c:v>6.29457992261645</c:v>
                  </c:pt>
                  <c:pt idx="15">
                    <c:v>5.87609333356875</c:v>
                  </c:pt>
                  <c:pt idx="16">
                    <c:v>5.60482057776345</c:v>
                  </c:pt>
                  <c:pt idx="17">
                    <c:v>4.5891785253894</c:v>
                  </c:pt>
                  <c:pt idx="18">
                    <c:v>4.634389648372</c:v>
                  </c:pt>
                  <c:pt idx="19">
                    <c:v>6.0553167725575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Ferm!$Q$4:$Q$23</c:f>
              <c:numCache>
                <c:formatCode>General</c:formatCode>
                <c:ptCount val="20"/>
                <c:pt idx="0">
                  <c:v>0.309023963256914</c:v>
                </c:pt>
                <c:pt idx="1">
                  <c:v>0.710040445725131</c:v>
                </c:pt>
                <c:pt idx="2">
                  <c:v>21.324484170181</c:v>
                </c:pt>
                <c:pt idx="3">
                  <c:v>25.4800853095111</c:v>
                </c:pt>
                <c:pt idx="4">
                  <c:v>25.269221420553</c:v>
                </c:pt>
                <c:pt idx="5">
                  <c:v>26.8802887585486</c:v>
                </c:pt>
                <c:pt idx="6">
                  <c:v>28.4987593290969</c:v>
                </c:pt>
                <c:pt idx="7">
                  <c:v>29.0698858426822</c:v>
                </c:pt>
                <c:pt idx="8">
                  <c:v>29.6769382457273</c:v>
                </c:pt>
                <c:pt idx="9">
                  <c:v>30.9236005739165</c:v>
                </c:pt>
                <c:pt idx="10">
                  <c:v>31.6339800285565</c:v>
                </c:pt>
                <c:pt idx="11">
                  <c:v>33.9913323070723</c:v>
                </c:pt>
                <c:pt idx="12">
                  <c:v>29.8852465863324</c:v>
                </c:pt>
                <c:pt idx="13">
                  <c:v>28.6487557291726</c:v>
                </c:pt>
                <c:pt idx="14">
                  <c:v>28.3824269441228</c:v>
                </c:pt>
                <c:pt idx="15">
                  <c:v>27.4772182350361</c:v>
                </c:pt>
                <c:pt idx="16">
                  <c:v>26.2373877818556</c:v>
                </c:pt>
                <c:pt idx="17">
                  <c:v>23.6591304740831</c:v>
                </c:pt>
                <c:pt idx="18">
                  <c:v>22.0745252033889</c:v>
                </c:pt>
                <c:pt idx="19">
                  <c:v>23.257594846602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1.10605896489646</c:v>
                  </c:pt>
                  <c:pt idx="3">
                    <c:v>0.0161777996566794</c:v>
                  </c:pt>
                  <c:pt idx="4">
                    <c:v>0.162767583637735</c:v>
                  </c:pt>
                  <c:pt idx="5">
                    <c:v>0.709141835865554</c:v>
                  </c:pt>
                  <c:pt idx="6">
                    <c:v>0.786230685531265</c:v>
                  </c:pt>
                  <c:pt idx="7">
                    <c:v>0.58539568528826</c:v>
                  </c:pt>
                  <c:pt idx="8">
                    <c:v>0.461385370890845</c:v>
                  </c:pt>
                  <c:pt idx="9">
                    <c:v>0.308006600280005</c:v>
                  </c:pt>
                  <c:pt idx="10">
                    <c:v>0.10794006239786</c:v>
                  </c:pt>
                  <c:pt idx="11">
                    <c:v>0.0118107802099949</c:v>
                  </c:pt>
                  <c:pt idx="12">
                    <c:v>0.0891001572967549</c:v>
                  </c:pt>
                  <c:pt idx="13">
                    <c:v>1.93810662103664</c:v>
                  </c:pt>
                  <c:pt idx="14">
                    <c:v>0.189813099583995</c:v>
                  </c:pt>
                  <c:pt idx="15">
                    <c:v>1.00394361384204</c:v>
                  </c:pt>
                  <c:pt idx="16">
                    <c:v>1.97191447641327</c:v>
                  </c:pt>
                </c:numCache>
              </c:numRef>
            </c:plus>
            <c:minus>
              <c:numRef>
                <c:f>Ferm!$R$29:$R$45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1.10605896489646</c:v>
                  </c:pt>
                  <c:pt idx="3">
                    <c:v>0.0161777996566794</c:v>
                  </c:pt>
                  <c:pt idx="4">
                    <c:v>0.162767583637735</c:v>
                  </c:pt>
                  <c:pt idx="5">
                    <c:v>0.709141835865554</c:v>
                  </c:pt>
                  <c:pt idx="6">
                    <c:v>0.786230685531265</c:v>
                  </c:pt>
                  <c:pt idx="7">
                    <c:v>0.58539568528826</c:v>
                  </c:pt>
                  <c:pt idx="8">
                    <c:v>0.461385370890845</c:v>
                  </c:pt>
                  <c:pt idx="9">
                    <c:v>0.308006600280005</c:v>
                  </c:pt>
                  <c:pt idx="10">
                    <c:v>0.10794006239786</c:v>
                  </c:pt>
                  <c:pt idx="11">
                    <c:v>0.0118107802099949</c:v>
                  </c:pt>
                  <c:pt idx="12">
                    <c:v>0.0891001572967549</c:v>
                  </c:pt>
                  <c:pt idx="13">
                    <c:v>1.93810662103664</c:v>
                  </c:pt>
                  <c:pt idx="14">
                    <c:v>0.189813099583995</c:v>
                  </c:pt>
                  <c:pt idx="15">
                    <c:v>1.00394361384204</c:v>
                  </c:pt>
                  <c:pt idx="16">
                    <c:v>1.97191447641327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Ferm!$Q$29:$Q$45</c:f>
              <c:numCache>
                <c:formatCode>General</c:formatCode>
                <c:ptCount val="17"/>
                <c:pt idx="0">
                  <c:v>0</c:v>
                </c:pt>
                <c:pt idx="1">
                  <c:v>0.87322120331923</c:v>
                </c:pt>
                <c:pt idx="2">
                  <c:v>8.77098840997197</c:v>
                </c:pt>
                <c:pt idx="3">
                  <c:v>9.48300674252787</c:v>
                </c:pt>
                <c:pt idx="4">
                  <c:v>10.0468246197623</c:v>
                </c:pt>
                <c:pt idx="5">
                  <c:v>8.0099856722696</c:v>
                </c:pt>
                <c:pt idx="6">
                  <c:v>6.28106164055165</c:v>
                </c:pt>
                <c:pt idx="7">
                  <c:v>4.84101351003969</c:v>
                </c:pt>
                <c:pt idx="8">
                  <c:v>4.24795768245677</c:v>
                </c:pt>
                <c:pt idx="9">
                  <c:v>3.67573995985502</c:v>
                </c:pt>
                <c:pt idx="10">
                  <c:v>3.3744786590796</c:v>
                </c:pt>
                <c:pt idx="11">
                  <c:v>3.07492127068664</c:v>
                </c:pt>
                <c:pt idx="12">
                  <c:v>2.97301864279506</c:v>
                </c:pt>
                <c:pt idx="13">
                  <c:v>4.76713561481309</c:v>
                </c:pt>
                <c:pt idx="14">
                  <c:v>2.66975346621052</c:v>
                </c:pt>
                <c:pt idx="15">
                  <c:v>3.74379170224715</c:v>
                </c:pt>
                <c:pt idx="16">
                  <c:v>6.38345267426749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a5a5a5"/>
            </a:solidFill>
            <a:ln w="1260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0.0497837140099895</c:v>
                  </c:pt>
                  <c:pt idx="3">
                    <c:v>0.000728162762547502</c:v>
                  </c:pt>
                  <c:pt idx="4">
                    <c:v>0.0073261689395335</c:v>
                  </c:pt>
                  <c:pt idx="5">
                    <c:v>0.031918474032309</c:v>
                  </c:pt>
                  <c:pt idx="6">
                    <c:v>0.0353882431557625</c:v>
                  </c:pt>
                  <c:pt idx="7">
                    <c:v>0.0263486597948245</c:v>
                  </c:pt>
                  <c:pt idx="8">
                    <c:v>0.020766955543797</c:v>
                  </c:pt>
                  <c:pt idx="9">
                    <c:v>0.013863377078603</c:v>
                  </c:pt>
                  <c:pt idx="10">
                    <c:v>0.0048583822085275</c:v>
                  </c:pt>
                  <c:pt idx="11">
                    <c:v>0.000531603217252</c:v>
                  </c:pt>
                  <c:pt idx="12">
                    <c:v>0.00401039807992699</c:v>
                  </c:pt>
                  <c:pt idx="13">
                    <c:v>0.087234179012859</c:v>
                  </c:pt>
                  <c:pt idx="14">
                    <c:v>0.00854348761227601</c:v>
                  </c:pt>
                  <c:pt idx="15">
                    <c:v>0.04518750205903</c:v>
                  </c:pt>
                  <c:pt idx="16">
                    <c:v>0.0887558705833615</c:v>
                  </c:pt>
                </c:numCache>
              </c:numRef>
            </c:plus>
            <c:minus>
              <c:numRef>
                <c:f>'Ferm (gL)'!$R$29:$R$45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0.0497837140099895</c:v>
                  </c:pt>
                  <c:pt idx="3">
                    <c:v>0.000728162762547502</c:v>
                  </c:pt>
                  <c:pt idx="4">
                    <c:v>0.0073261689395335</c:v>
                  </c:pt>
                  <c:pt idx="5">
                    <c:v>0.031918474032309</c:v>
                  </c:pt>
                  <c:pt idx="6">
                    <c:v>0.0353882431557625</c:v>
                  </c:pt>
                  <c:pt idx="7">
                    <c:v>0.0263486597948245</c:v>
                  </c:pt>
                  <c:pt idx="8">
                    <c:v>0.020766955543797</c:v>
                  </c:pt>
                  <c:pt idx="9">
                    <c:v>0.013863377078603</c:v>
                  </c:pt>
                  <c:pt idx="10">
                    <c:v>0.0048583822085275</c:v>
                  </c:pt>
                  <c:pt idx="11">
                    <c:v>0.000531603217252</c:v>
                  </c:pt>
                  <c:pt idx="12">
                    <c:v>0.00401039807992699</c:v>
                  </c:pt>
                  <c:pt idx="13">
                    <c:v>0.087234179012859</c:v>
                  </c:pt>
                  <c:pt idx="14">
                    <c:v>0.00854348761227601</c:v>
                  </c:pt>
                  <c:pt idx="15">
                    <c:v>0.04518750205903</c:v>
                  </c:pt>
                  <c:pt idx="16">
                    <c:v>0.0887558705833615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(gL)'!$Q$29:$Q$45</c:f>
              <c:numCache>
                <c:formatCode>General</c:formatCode>
                <c:ptCount val="17"/>
                <c:pt idx="0">
                  <c:v>0</c:v>
                </c:pt>
                <c:pt idx="1">
                  <c:v>0.0393036863613986</c:v>
                </c:pt>
                <c:pt idx="2">
                  <c:v>0.394782188332838</c:v>
                </c:pt>
                <c:pt idx="3">
                  <c:v>0.42683013348118</c:v>
                </c:pt>
                <c:pt idx="4">
                  <c:v>0.452207576135499</c:v>
                </c:pt>
                <c:pt idx="5">
                  <c:v>0.360529455108855</c:v>
                </c:pt>
                <c:pt idx="6">
                  <c:v>0.282710584441229</c:v>
                </c:pt>
                <c:pt idx="7">
                  <c:v>0.217894018086886</c:v>
                </c:pt>
                <c:pt idx="8">
                  <c:v>0.191200575287379</c:v>
                </c:pt>
                <c:pt idx="9">
                  <c:v>0.165445055593074</c:v>
                </c:pt>
                <c:pt idx="10">
                  <c:v>0.151885284445173</c:v>
                </c:pt>
                <c:pt idx="11">
                  <c:v>0.138402206393606</c:v>
                </c:pt>
                <c:pt idx="12">
                  <c:v>0.133815569112206</c:v>
                </c:pt>
                <c:pt idx="13">
                  <c:v>0.214568774022737</c:v>
                </c:pt>
                <c:pt idx="14">
                  <c:v>0.120165603514136</c:v>
                </c:pt>
                <c:pt idx="15">
                  <c:v>0.168508064518144</c:v>
                </c:pt>
                <c:pt idx="16">
                  <c:v>0.287319204868779</c:v>
                </c:pt>
              </c:numCache>
            </c:numRef>
          </c:yVal>
          <c:smooth val="0"/>
        </c:ser>
        <c:axId val="68077148"/>
        <c:axId val="2882271"/>
      </c:scatterChart>
      <c:scatterChart>
        <c:scatterStyle val="lineMarker"/>
        <c:varyColors val="0"/>
        <c:ser>
          <c:idx val="3"/>
          <c:order val="3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5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(gL)'!$R$4:$R$23</c:f>
                <c:numCache>
                  <c:formatCode>General</c:formatCode>
                  <c:ptCount val="20"/>
                  <c:pt idx="0">
                    <c:v>0.00118480709112591</c:v>
                  </c:pt>
                  <c:pt idx="1">
                    <c:v>0.0208854802113937</c:v>
                  </c:pt>
                  <c:pt idx="2">
                    <c:v>0.123137694784927</c:v>
                  </c:pt>
                  <c:pt idx="3">
                    <c:v>0.202605889837521</c:v>
                  </c:pt>
                  <c:pt idx="4">
                    <c:v>0.190021166274984</c:v>
                  </c:pt>
                  <c:pt idx="5">
                    <c:v>0.266249913493812</c:v>
                  </c:pt>
                  <c:pt idx="6">
                    <c:v>0.289928892723219</c:v>
                  </c:pt>
                  <c:pt idx="7">
                    <c:v>0.228568350403635</c:v>
                  </c:pt>
                  <c:pt idx="8">
                    <c:v>0.255949249115705</c:v>
                  </c:pt>
                  <c:pt idx="9">
                    <c:v>0.287448618123605</c:v>
                  </c:pt>
                  <c:pt idx="10">
                    <c:v>0.30205188500425</c:v>
                  </c:pt>
                  <c:pt idx="11">
                    <c:v>0.376073220410745</c:v>
                  </c:pt>
                  <c:pt idx="12">
                    <c:v>0.234892873021865</c:v>
                  </c:pt>
                  <c:pt idx="13">
                    <c:v>0.23732628262388</c:v>
                  </c:pt>
                  <c:pt idx="14">
                    <c:v>0.283319042316968</c:v>
                  </c:pt>
                  <c:pt idx="15">
                    <c:v>0.264482960943925</c:v>
                  </c:pt>
                  <c:pt idx="16">
                    <c:v>0.252272974205133</c:v>
                  </c:pt>
                  <c:pt idx="17">
                    <c:v>0.206558925427778</c:v>
                  </c:pt>
                  <c:pt idx="18">
                    <c:v>0.208593878073225</c:v>
                  </c:pt>
                  <c:pt idx="19">
                    <c:v>0.272549807932813</c:v>
                  </c:pt>
                </c:numCache>
              </c:numRef>
            </c:plus>
            <c:minus>
              <c:numRef>
                <c:f>'Ferm (gL)'!$R$4:$R$23</c:f>
                <c:numCache>
                  <c:formatCode>General</c:formatCode>
                  <c:ptCount val="20"/>
                  <c:pt idx="0">
                    <c:v>0.00118480709112591</c:v>
                  </c:pt>
                  <c:pt idx="1">
                    <c:v>0.0208854802113937</c:v>
                  </c:pt>
                  <c:pt idx="2">
                    <c:v>0.123137694784927</c:v>
                  </c:pt>
                  <c:pt idx="3">
                    <c:v>0.202605889837521</c:v>
                  </c:pt>
                  <c:pt idx="4">
                    <c:v>0.190021166274984</c:v>
                  </c:pt>
                  <c:pt idx="5">
                    <c:v>0.266249913493812</c:v>
                  </c:pt>
                  <c:pt idx="6">
                    <c:v>0.289928892723219</c:v>
                  </c:pt>
                  <c:pt idx="7">
                    <c:v>0.228568350403635</c:v>
                  </c:pt>
                  <c:pt idx="8">
                    <c:v>0.255949249115705</c:v>
                  </c:pt>
                  <c:pt idx="9">
                    <c:v>0.287448618123605</c:v>
                  </c:pt>
                  <c:pt idx="10">
                    <c:v>0.30205188500425</c:v>
                  </c:pt>
                  <c:pt idx="11">
                    <c:v>0.376073220410745</c:v>
                  </c:pt>
                  <c:pt idx="12">
                    <c:v>0.234892873021865</c:v>
                  </c:pt>
                  <c:pt idx="13">
                    <c:v>0.23732628262388</c:v>
                  </c:pt>
                  <c:pt idx="14">
                    <c:v>0.283319042316968</c:v>
                  </c:pt>
                  <c:pt idx="15">
                    <c:v>0.264482960943925</c:v>
                  </c:pt>
                  <c:pt idx="16">
                    <c:v>0.252272974205133</c:v>
                  </c:pt>
                  <c:pt idx="17">
                    <c:v>0.206558925427778</c:v>
                  </c:pt>
                  <c:pt idx="18">
                    <c:v>0.208593878073225</c:v>
                  </c:pt>
                  <c:pt idx="19">
                    <c:v>0.272549807932813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(gL)'!$Q$4:$Q$23</c:f>
              <c:numCache>
                <c:formatCode>General</c:formatCode>
                <c:ptCount val="20"/>
                <c:pt idx="0">
                  <c:v>0.0139091685861937</c:v>
                </c:pt>
                <c:pt idx="1">
                  <c:v>0.0319589204620881</c:v>
                </c:pt>
                <c:pt idx="2">
                  <c:v>0.959815032499849</c:v>
                </c:pt>
                <c:pt idx="3">
                  <c:v>1.14685863978109</c:v>
                </c:pt>
                <c:pt idx="4">
                  <c:v>1.13736765613909</c:v>
                </c:pt>
                <c:pt idx="5">
                  <c:v>1.20988179702227</c:v>
                </c:pt>
                <c:pt idx="6">
                  <c:v>1.28272915740265</c:v>
                </c:pt>
                <c:pt idx="7">
                  <c:v>1.30843556177913</c:v>
                </c:pt>
                <c:pt idx="8">
                  <c:v>1.33575899044019</c:v>
                </c:pt>
                <c:pt idx="9">
                  <c:v>1.39187126183199</c:v>
                </c:pt>
                <c:pt idx="10">
                  <c:v>1.42384544108533</c:v>
                </c:pt>
                <c:pt idx="11">
                  <c:v>1.52994986714133</c:v>
                </c:pt>
                <c:pt idx="12">
                  <c:v>1.34513494885082</c:v>
                </c:pt>
                <c:pt idx="13">
                  <c:v>1.28948049537006</c:v>
                </c:pt>
                <c:pt idx="14">
                  <c:v>1.27749303675497</c:v>
                </c:pt>
                <c:pt idx="15">
                  <c:v>1.23674959275897</c:v>
                </c:pt>
                <c:pt idx="16">
                  <c:v>1.18094482406132</c:v>
                </c:pt>
                <c:pt idx="17">
                  <c:v>1.06489746263848</c:v>
                </c:pt>
                <c:pt idx="18">
                  <c:v>0.993574379404535</c:v>
                </c:pt>
                <c:pt idx="19">
                  <c:v>1.04682434404556</c:v>
                </c:pt>
              </c:numCache>
            </c:numRef>
          </c:yVal>
          <c:smooth val="0"/>
        </c:ser>
        <c:axId val="8208829"/>
        <c:axId val="63560774"/>
      </c:scatterChart>
      <c:valAx>
        <c:axId val="6807714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82271"/>
        <c:crosses val="autoZero"/>
        <c:crossBetween val="midCat"/>
      </c:valAx>
      <c:valAx>
        <c:axId val="2882271"/>
        <c:scaling>
          <c:orientation val="minMax"/>
          <c:max val="2.05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077148"/>
        <c:crosses val="max"/>
        <c:crossBetween val="midCat"/>
        <c:majorUnit val="0.5"/>
      </c:valAx>
      <c:valAx>
        <c:axId val="8208829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560774"/>
        <c:crosses val="autoZero"/>
        <c:crossBetween val="midCat"/>
      </c:valAx>
      <c:valAx>
        <c:axId val="63560774"/>
        <c:scaling>
          <c:orientation val="minMax"/>
          <c:max val="2.05"/>
          <c:min val="0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08829"/>
        <c:crosses val="max"/>
        <c:crossBetween val="midCat"/>
        <c:majorUnit val="0.5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3508922812298"/>
          <c:y val="0.10262201708730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Lactate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199210179903"/>
          <c:y val="0.0814101934596877"/>
          <c:w val="0.703159280386134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0.454764480122897</c:v>
                  </c:pt>
                  <c:pt idx="2">
                    <c:v>0.427086964858208</c:v>
                  </c:pt>
                  <c:pt idx="3">
                    <c:v>0.121574295735177</c:v>
                  </c:pt>
                  <c:pt idx="4">
                    <c:v>1.60197068344798</c:v>
                  </c:pt>
                  <c:pt idx="5">
                    <c:v>2.03515162326955</c:v>
                  </c:pt>
                  <c:pt idx="6">
                    <c:v>0.392001256794487</c:v>
                  </c:pt>
                  <c:pt idx="7">
                    <c:v>1.89701036650745</c:v>
                  </c:pt>
                  <c:pt idx="8">
                    <c:v>0.468733486944601</c:v>
                  </c:pt>
                  <c:pt idx="9">
                    <c:v>0.427697820618999</c:v>
                  </c:pt>
                  <c:pt idx="10">
                    <c:v>0.231623456388498</c:v>
                  </c:pt>
                  <c:pt idx="11">
                    <c:v>2.4152012886307</c:v>
                  </c:pt>
                  <c:pt idx="12">
                    <c:v>1.42483002101235</c:v>
                  </c:pt>
                  <c:pt idx="13">
                    <c:v>0.9241211021628</c:v>
                  </c:pt>
                  <c:pt idx="14">
                    <c:v>2.3822858968525</c:v>
                  </c:pt>
                  <c:pt idx="15">
                    <c:v>2.192085302175</c:v>
                  </c:pt>
                  <c:pt idx="16">
                    <c:v>0.333810821737501</c:v>
                  </c:pt>
                  <c:pt idx="17">
                    <c:v>4.187254709358</c:v>
                  </c:pt>
                  <c:pt idx="18">
                    <c:v>6.58876394175999</c:v>
                  </c:pt>
                  <c:pt idx="19">
                    <c:v>13.2439663370905</c:v>
                  </c:pt>
                </c:numCache>
              </c:numRef>
            </c:plus>
            <c:minus>
              <c:numRef>
                <c:f>Ferm!$N$4:$N$23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0.454764480122897</c:v>
                  </c:pt>
                  <c:pt idx="2">
                    <c:v>0.427086964858208</c:v>
                  </c:pt>
                  <c:pt idx="3">
                    <c:v>0.121574295735177</c:v>
                  </c:pt>
                  <c:pt idx="4">
                    <c:v>1.60197068344798</c:v>
                  </c:pt>
                  <c:pt idx="5">
                    <c:v>2.03515162326955</c:v>
                  </c:pt>
                  <c:pt idx="6">
                    <c:v>0.392001256794487</c:v>
                  </c:pt>
                  <c:pt idx="7">
                    <c:v>1.89701036650745</c:v>
                  </c:pt>
                  <c:pt idx="8">
                    <c:v>0.468733486944601</c:v>
                  </c:pt>
                  <c:pt idx="9">
                    <c:v>0.427697820618999</c:v>
                  </c:pt>
                  <c:pt idx="10">
                    <c:v>0.231623456388498</c:v>
                  </c:pt>
                  <c:pt idx="11">
                    <c:v>2.4152012886307</c:v>
                  </c:pt>
                  <c:pt idx="12">
                    <c:v>1.42483002101235</c:v>
                  </c:pt>
                  <c:pt idx="13">
                    <c:v>0.9241211021628</c:v>
                  </c:pt>
                  <c:pt idx="14">
                    <c:v>2.3822858968525</c:v>
                  </c:pt>
                  <c:pt idx="15">
                    <c:v>2.192085302175</c:v>
                  </c:pt>
                  <c:pt idx="16">
                    <c:v>0.333810821737501</c:v>
                  </c:pt>
                  <c:pt idx="17">
                    <c:v>4.187254709358</c:v>
                  </c:pt>
                  <c:pt idx="18">
                    <c:v>6.58876394175999</c:v>
                  </c:pt>
                  <c:pt idx="19">
                    <c:v>13.2439663370905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Ferm!$M$4:$M$23</c:f>
              <c:numCache>
                <c:formatCode>General</c:formatCode>
                <c:ptCount val="20"/>
                <c:pt idx="0">
                  <c:v>0</c:v>
                </c:pt>
                <c:pt idx="1">
                  <c:v>0.454764480122897</c:v>
                </c:pt>
                <c:pt idx="2">
                  <c:v>3.63452843565279</c:v>
                </c:pt>
                <c:pt idx="3">
                  <c:v>6.28876807400927</c:v>
                </c:pt>
                <c:pt idx="4">
                  <c:v>9.56679498838269</c:v>
                </c:pt>
                <c:pt idx="5">
                  <c:v>14.0689077480716</c:v>
                </c:pt>
                <c:pt idx="6">
                  <c:v>24.4862140143947</c:v>
                </c:pt>
                <c:pt idx="7">
                  <c:v>37.233356308957</c:v>
                </c:pt>
                <c:pt idx="8">
                  <c:v>41.2710178537813</c:v>
                </c:pt>
                <c:pt idx="9">
                  <c:v>48.6061203596055</c:v>
                </c:pt>
                <c:pt idx="10">
                  <c:v>53.876757225138</c:v>
                </c:pt>
                <c:pt idx="11">
                  <c:v>74.3173128267247</c:v>
                </c:pt>
                <c:pt idx="12">
                  <c:v>78.1152557526746</c:v>
                </c:pt>
                <c:pt idx="13">
                  <c:v>89.0568603620305</c:v>
                </c:pt>
                <c:pt idx="14">
                  <c:v>120.638174791723</c:v>
                </c:pt>
                <c:pt idx="15">
                  <c:v>127.041198244365</c:v>
                </c:pt>
                <c:pt idx="16">
                  <c:v>138.83082954817</c:v>
                </c:pt>
                <c:pt idx="17">
                  <c:v>152.664923934976</c:v>
                </c:pt>
                <c:pt idx="18">
                  <c:v>161.122562653463</c:v>
                </c:pt>
                <c:pt idx="19">
                  <c:v>177.068966901344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Ferm!$N$29:$N$45</c:f>
                <c:numCache>
                  <c:formatCode>General</c:formatCode>
                  <c:ptCount val="17"/>
                  <c:pt idx="0">
                    <c:v>0.300219109342431</c:v>
                  </c:pt>
                  <c:pt idx="1">
                    <c:v>0</c:v>
                  </c:pt>
                  <c:pt idx="2">
                    <c:v>0.708972773184745</c:v>
                  </c:pt>
                  <c:pt idx="3">
                    <c:v>0.0614217946610001</c:v>
                  </c:pt>
                  <c:pt idx="4">
                    <c:v>0.231314691378825</c:v>
                  </c:pt>
                  <c:pt idx="5">
                    <c:v>1.84396272971785</c:v>
                  </c:pt>
                  <c:pt idx="6">
                    <c:v>2.31877371051135</c:v>
                  </c:pt>
                  <c:pt idx="7">
                    <c:v>3.2669131540071</c:v>
                  </c:pt>
                  <c:pt idx="8">
                    <c:v>3.9817242007562</c:v>
                  </c:pt>
                  <c:pt idx="9">
                    <c:v>5.36661902840535</c:v>
                  </c:pt>
                  <c:pt idx="10">
                    <c:v>7.04025344155315</c:v>
                  </c:pt>
                  <c:pt idx="11">
                    <c:v>8.08519350846855</c:v>
                  </c:pt>
                  <c:pt idx="12">
                    <c:v>10.7043817448766</c:v>
                  </c:pt>
                  <c:pt idx="13">
                    <c:v>12.1562143726659</c:v>
                  </c:pt>
                  <c:pt idx="14">
                    <c:v>15.3494439770803</c:v>
                  </c:pt>
                  <c:pt idx="15">
                    <c:v>17.5657470234081</c:v>
                  </c:pt>
                  <c:pt idx="16">
                    <c:v>17.2606541544243</c:v>
                  </c:pt>
                </c:numCache>
              </c:numRef>
            </c:plus>
            <c:minus>
              <c:numRef>
                <c:f>Ferm!$N$29:$N$45</c:f>
                <c:numCache>
                  <c:formatCode>General</c:formatCode>
                  <c:ptCount val="17"/>
                  <c:pt idx="0">
                    <c:v>0.300219109342431</c:v>
                  </c:pt>
                  <c:pt idx="1">
                    <c:v>0</c:v>
                  </c:pt>
                  <c:pt idx="2">
                    <c:v>0.708972773184745</c:v>
                  </c:pt>
                  <c:pt idx="3">
                    <c:v>0.0614217946610001</c:v>
                  </c:pt>
                  <c:pt idx="4">
                    <c:v>0.231314691378825</c:v>
                  </c:pt>
                  <c:pt idx="5">
                    <c:v>1.84396272971785</c:v>
                  </c:pt>
                  <c:pt idx="6">
                    <c:v>2.31877371051135</c:v>
                  </c:pt>
                  <c:pt idx="7">
                    <c:v>3.2669131540071</c:v>
                  </c:pt>
                  <c:pt idx="8">
                    <c:v>3.9817242007562</c:v>
                  </c:pt>
                  <c:pt idx="9">
                    <c:v>5.36661902840535</c:v>
                  </c:pt>
                  <c:pt idx="10">
                    <c:v>7.04025344155315</c:v>
                  </c:pt>
                  <c:pt idx="11">
                    <c:v>8.08519350846855</c:v>
                  </c:pt>
                  <c:pt idx="12">
                    <c:v>10.7043817448766</c:v>
                  </c:pt>
                  <c:pt idx="13">
                    <c:v>12.1562143726659</c:v>
                  </c:pt>
                  <c:pt idx="14">
                    <c:v>15.3494439770803</c:v>
                  </c:pt>
                  <c:pt idx="15">
                    <c:v>17.5657470234081</c:v>
                  </c:pt>
                  <c:pt idx="16">
                    <c:v>17.2606541544243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Ferm!$M$29:$M$45</c:f>
              <c:numCache>
                <c:formatCode>General</c:formatCode>
                <c:ptCount val="17"/>
                <c:pt idx="0">
                  <c:v>0.300219109342431</c:v>
                </c:pt>
                <c:pt idx="1">
                  <c:v>0.0334959445727041</c:v>
                </c:pt>
                <c:pt idx="2">
                  <c:v>2.17550290632746</c:v>
                </c:pt>
                <c:pt idx="3">
                  <c:v>3.35123290141263</c:v>
                </c:pt>
                <c:pt idx="4">
                  <c:v>3.84419630916496</c:v>
                </c:pt>
                <c:pt idx="5">
                  <c:v>8.78078962649736</c:v>
                </c:pt>
                <c:pt idx="6">
                  <c:v>12.6622727676924</c:v>
                </c:pt>
                <c:pt idx="7">
                  <c:v>18.3955707046407</c:v>
                </c:pt>
                <c:pt idx="8">
                  <c:v>21.9789456657212</c:v>
                </c:pt>
                <c:pt idx="9">
                  <c:v>27.4508671778434</c:v>
                </c:pt>
                <c:pt idx="10">
                  <c:v>34.2082677441195</c:v>
                </c:pt>
                <c:pt idx="11">
                  <c:v>38.3574668762929</c:v>
                </c:pt>
                <c:pt idx="12">
                  <c:v>45.2026498894684</c:v>
                </c:pt>
                <c:pt idx="13">
                  <c:v>56.2606949646101</c:v>
                </c:pt>
                <c:pt idx="14">
                  <c:v>60.7255015455712</c:v>
                </c:pt>
                <c:pt idx="15">
                  <c:v>66.7341113433304</c:v>
                </c:pt>
                <c:pt idx="16">
                  <c:v>78.5529355764031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a5a5a5"/>
            </a:solidFill>
            <a:ln w="1260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(gL)'!$N$29:$N$45</c:f>
                <c:numCache>
                  <c:formatCode>General</c:formatCode>
                  <c:ptCount val="17"/>
                  <c:pt idx="0">
                    <c:v>0.0267405160691304</c:v>
                  </c:pt>
                  <c:pt idx="1">
                    <c:v>0</c:v>
                  </c:pt>
                  <c:pt idx="2">
                    <c:v>0.0631482049075655</c:v>
                  </c:pt>
                  <c:pt idx="3">
                    <c:v>0.005470839250455</c:v>
                  </c:pt>
                  <c:pt idx="4">
                    <c:v>0.020603199561112</c:v>
                  </c:pt>
                  <c:pt idx="5">
                    <c:v>0.164241760335969</c:v>
                  </c:pt>
                  <c:pt idx="6">
                    <c:v>0.206533174395248</c:v>
                  </c:pt>
                  <c:pt idx="7">
                    <c:v>0.290983954627415</c:v>
                  </c:pt>
                  <c:pt idx="8">
                    <c:v>0.354652174561355</c:v>
                  </c:pt>
                  <c:pt idx="9">
                    <c:v>0.47800475686006</c:v>
                  </c:pt>
                  <c:pt idx="10">
                    <c:v>0.62707537403914</c:v>
                  </c:pt>
                  <c:pt idx="11">
                    <c:v>0.720148185799295</c:v>
                  </c:pt>
                  <c:pt idx="12">
                    <c:v>0.953439282016155</c:v>
                  </c:pt>
                  <c:pt idx="13">
                    <c:v>1.08275401417336</c:v>
                  </c:pt>
                  <c:pt idx="14">
                    <c:v>1.36717497503854</c:v>
                  </c:pt>
                  <c:pt idx="15">
                    <c:v>1.56458108737496</c:v>
                  </c:pt>
                  <c:pt idx="16">
                    <c:v>1.53740646553457</c:v>
                  </c:pt>
                </c:numCache>
              </c:numRef>
            </c:plus>
            <c:minus>
              <c:numRef>
                <c:f>'Ferm (gL)'!$N$29:$N$45</c:f>
                <c:numCache>
                  <c:formatCode>General</c:formatCode>
                  <c:ptCount val="17"/>
                  <c:pt idx="0">
                    <c:v>0.0267405160691304</c:v>
                  </c:pt>
                  <c:pt idx="1">
                    <c:v>0</c:v>
                  </c:pt>
                  <c:pt idx="2">
                    <c:v>0.0631482049075655</c:v>
                  </c:pt>
                  <c:pt idx="3">
                    <c:v>0.005470839250455</c:v>
                  </c:pt>
                  <c:pt idx="4">
                    <c:v>0.020603199561112</c:v>
                  </c:pt>
                  <c:pt idx="5">
                    <c:v>0.164241760335969</c:v>
                  </c:pt>
                  <c:pt idx="6">
                    <c:v>0.206533174395248</c:v>
                  </c:pt>
                  <c:pt idx="7">
                    <c:v>0.290983954627415</c:v>
                  </c:pt>
                  <c:pt idx="8">
                    <c:v>0.354652174561355</c:v>
                  </c:pt>
                  <c:pt idx="9">
                    <c:v>0.47800475686006</c:v>
                  </c:pt>
                  <c:pt idx="10">
                    <c:v>0.62707537403914</c:v>
                  </c:pt>
                  <c:pt idx="11">
                    <c:v>0.720148185799295</c:v>
                  </c:pt>
                  <c:pt idx="12">
                    <c:v>0.953439282016155</c:v>
                  </c:pt>
                  <c:pt idx="13">
                    <c:v>1.08275401417336</c:v>
                  </c:pt>
                  <c:pt idx="14">
                    <c:v>1.36717497503854</c:v>
                  </c:pt>
                  <c:pt idx="15">
                    <c:v>1.56458108737496</c:v>
                  </c:pt>
                  <c:pt idx="16">
                    <c:v>1.53740646553457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(gL)'!$M$29:$M$45</c:f>
              <c:numCache>
                <c:formatCode>General</c:formatCode>
                <c:ptCount val="17"/>
                <c:pt idx="0">
                  <c:v>0.0267405160691304</c:v>
                </c:pt>
                <c:pt idx="1">
                  <c:v>0.00298348378309076</c:v>
                </c:pt>
                <c:pt idx="2">
                  <c:v>0.193772043866587</c:v>
                </c:pt>
                <c:pt idx="3">
                  <c:v>0.298494314528823</c:v>
                </c:pt>
                <c:pt idx="4">
                  <c:v>0.342402565257323</c:v>
                </c:pt>
                <c:pt idx="5">
                  <c:v>0.78210493203212</c:v>
                </c:pt>
                <c:pt idx="6">
                  <c:v>1.12782863541836</c:v>
                </c:pt>
                <c:pt idx="7">
                  <c:v>1.63849348266235</c:v>
                </c:pt>
                <c:pt idx="8">
                  <c:v>1.95766469044579</c:v>
                </c:pt>
                <c:pt idx="9">
                  <c:v>2.44504873953052</c:v>
                </c:pt>
                <c:pt idx="10">
                  <c:v>3.04693040796872</c:v>
                </c:pt>
                <c:pt idx="11">
                  <c:v>3.4164995746714</c:v>
                </c:pt>
                <c:pt idx="12">
                  <c:v>4.02620002565495</c:v>
                </c:pt>
                <c:pt idx="13">
                  <c:v>5.01114010049782</c:v>
                </c:pt>
                <c:pt idx="14">
                  <c:v>5.40882042266403</c:v>
                </c:pt>
                <c:pt idx="15">
                  <c:v>5.94400729735044</c:v>
                </c:pt>
                <c:pt idx="16">
                  <c:v>6.99670997179023</c:v>
                </c:pt>
              </c:numCache>
            </c:numRef>
          </c:yVal>
          <c:smooth val="0"/>
        </c:ser>
        <c:axId val="36909020"/>
        <c:axId val="62755254"/>
      </c:scatterChart>
      <c:scatterChart>
        <c:scatterStyle val="lineMarker"/>
        <c:varyColors val="0"/>
        <c:ser>
          <c:idx val="3"/>
          <c:order val="3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5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0.0405058722445464</c:v>
                  </c:pt>
                  <c:pt idx="2">
                    <c:v>0.0380406359599206</c:v>
                  </c:pt>
                  <c:pt idx="3">
                    <c:v>0.0108286225211321</c:v>
                  </c:pt>
                  <c:pt idx="4">
                    <c:v>0.142687528774712</c:v>
                  </c:pt>
                  <c:pt idx="5">
                    <c:v>0.181270955084619</c:v>
                  </c:pt>
                  <c:pt idx="6">
                    <c:v>0.0349155519426851</c:v>
                  </c:pt>
                  <c:pt idx="7">
                    <c:v>0.168966713344819</c:v>
                  </c:pt>
                  <c:pt idx="8">
                    <c:v>0.04175009168216</c:v>
                  </c:pt>
                  <c:pt idx="9">
                    <c:v>0.0380950448825352</c:v>
                  </c:pt>
                  <c:pt idx="10">
                    <c:v>0.0206307012605249</c:v>
                  </c:pt>
                  <c:pt idx="11">
                    <c:v>0.21512197877834</c:v>
                  </c:pt>
                  <c:pt idx="12">
                    <c:v>0.12690960997157</c:v>
                  </c:pt>
                  <c:pt idx="13">
                    <c:v>0.0823114665696396</c:v>
                  </c:pt>
                  <c:pt idx="14">
                    <c:v>0.2121902048327</c:v>
                  </c:pt>
                  <c:pt idx="15">
                    <c:v>0.19524903786475</c:v>
                  </c:pt>
                  <c:pt idx="16">
                    <c:v>0.0297325298921507</c:v>
                  </c:pt>
                  <c:pt idx="17">
                    <c:v>0.37295877696255</c:v>
                  </c:pt>
                  <c:pt idx="18">
                    <c:v>0.58686120429255</c:v>
                  </c:pt>
                  <c:pt idx="19">
                    <c:v>1.17964008164465</c:v>
                  </c:pt>
                </c:numCache>
              </c:numRef>
            </c:plus>
            <c:minus>
              <c:numRef>
                <c:f>'Ferm (gL)'!$N$4:$N$23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0.0405058722445464</c:v>
                  </c:pt>
                  <c:pt idx="2">
                    <c:v>0.0380406359599206</c:v>
                  </c:pt>
                  <c:pt idx="3">
                    <c:v>0.0108286225211321</c:v>
                  </c:pt>
                  <c:pt idx="4">
                    <c:v>0.142687528774712</c:v>
                  </c:pt>
                  <c:pt idx="5">
                    <c:v>0.181270955084619</c:v>
                  </c:pt>
                  <c:pt idx="6">
                    <c:v>0.0349155519426851</c:v>
                  </c:pt>
                  <c:pt idx="7">
                    <c:v>0.168966713344819</c:v>
                  </c:pt>
                  <c:pt idx="8">
                    <c:v>0.04175009168216</c:v>
                  </c:pt>
                  <c:pt idx="9">
                    <c:v>0.0380950448825352</c:v>
                  </c:pt>
                  <c:pt idx="10">
                    <c:v>0.0206307012605249</c:v>
                  </c:pt>
                  <c:pt idx="11">
                    <c:v>0.21512197877834</c:v>
                  </c:pt>
                  <c:pt idx="12">
                    <c:v>0.12690960997157</c:v>
                  </c:pt>
                  <c:pt idx="13">
                    <c:v>0.0823114665696396</c:v>
                  </c:pt>
                  <c:pt idx="14">
                    <c:v>0.2121902048327</c:v>
                  </c:pt>
                  <c:pt idx="15">
                    <c:v>0.19524903786475</c:v>
                  </c:pt>
                  <c:pt idx="16">
                    <c:v>0.0297325298921507</c:v>
                  </c:pt>
                  <c:pt idx="17">
                    <c:v>0.37295877696255</c:v>
                  </c:pt>
                  <c:pt idx="18">
                    <c:v>0.58686120429255</c:v>
                  </c:pt>
                  <c:pt idx="19">
                    <c:v>1.17964008164465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(gL)'!$M$4:$M$23</c:f>
              <c:numCache>
                <c:formatCode>General</c:formatCode>
                <c:ptCount val="20"/>
                <c:pt idx="0">
                  <c:v>0</c:v>
                </c:pt>
                <c:pt idx="1">
                  <c:v>0.0405058722445464</c:v>
                </c:pt>
                <c:pt idx="2">
                  <c:v>0.323727447763594</c:v>
                </c:pt>
                <c:pt idx="3">
                  <c:v>0.560140572352005</c:v>
                </c:pt>
                <c:pt idx="4">
                  <c:v>0.852114429615246</c:v>
                </c:pt>
                <c:pt idx="5">
                  <c:v>1.25311761312073</c:v>
                </c:pt>
                <c:pt idx="6">
                  <c:v>2.18098708226213</c:v>
                </c:pt>
                <c:pt idx="7">
                  <c:v>3.3163750464388</c:v>
                </c:pt>
                <c:pt idx="8">
                  <c:v>3.6760095602363</c:v>
                </c:pt>
                <c:pt idx="9">
                  <c:v>4.32934714043007</c:v>
                </c:pt>
                <c:pt idx="10">
                  <c:v>4.79880276604305</c:v>
                </c:pt>
                <c:pt idx="11">
                  <c:v>6.61944305347637</c:v>
                </c:pt>
                <c:pt idx="12">
                  <c:v>6.95772582989073</c:v>
                </c:pt>
                <c:pt idx="13">
                  <c:v>7.93229455244605</c:v>
                </c:pt>
                <c:pt idx="14">
                  <c:v>10.7452422286987</c:v>
                </c:pt>
                <c:pt idx="15">
                  <c:v>11.3155595276257</c:v>
                </c:pt>
                <c:pt idx="16">
                  <c:v>12.3656619878555</c:v>
                </c:pt>
                <c:pt idx="17">
                  <c:v>13.5978647748884</c:v>
                </c:pt>
                <c:pt idx="18">
                  <c:v>14.351186655544</c:v>
                </c:pt>
                <c:pt idx="19">
                  <c:v>15.7715328819028</c:v>
                </c:pt>
              </c:numCache>
            </c:numRef>
          </c:yVal>
          <c:smooth val="0"/>
        </c:ser>
        <c:axId val="48422924"/>
        <c:axId val="51432480"/>
      </c:scatterChart>
      <c:valAx>
        <c:axId val="36909020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755254"/>
        <c:crosses val="autoZero"/>
        <c:crossBetween val="midCat"/>
      </c:valAx>
      <c:valAx>
        <c:axId val="6275525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909020"/>
        <c:crosses val="max"/>
        <c:crossBetween val="midCat"/>
      </c:valAx>
      <c:valAx>
        <c:axId val="48422924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432480"/>
        <c:crosses val="autoZero"/>
        <c:crossBetween val="midCat"/>
      </c:valAx>
      <c:valAx>
        <c:axId val="51432480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422924"/>
        <c:crosses val="max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83523475208425"/>
          <c:y val="0.10262201708730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Isobutanol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543442169341"/>
          <c:y val="0.0814021995286724"/>
          <c:w val="0.703375760929718"/>
          <c:h val="0.754320502749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8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0.107798193340486</c:v>
                  </c:pt>
                  <c:pt idx="2">
                    <c:v>0.365017240467162</c:v>
                  </c:pt>
                  <c:pt idx="3">
                    <c:v>0.541864701291555</c:v>
                  </c:pt>
                  <c:pt idx="4">
                    <c:v>0.860988694349544</c:v>
                  </c:pt>
                  <c:pt idx="5">
                    <c:v>1.04088078232082</c:v>
                  </c:pt>
                  <c:pt idx="6">
                    <c:v>0.655423296538309</c:v>
                  </c:pt>
                  <c:pt idx="7">
                    <c:v>0.607031599149783</c:v>
                  </c:pt>
                  <c:pt idx="8">
                    <c:v>0.63013437720465</c:v>
                  </c:pt>
                  <c:pt idx="9">
                    <c:v>0.18689342339895</c:v>
                  </c:pt>
                  <c:pt idx="10">
                    <c:v>0.2707021912616</c:v>
                  </c:pt>
                  <c:pt idx="11">
                    <c:v>0.235922553167849</c:v>
                  </c:pt>
                  <c:pt idx="12">
                    <c:v>0.14021184869935</c:v>
                  </c:pt>
                  <c:pt idx="13">
                    <c:v>0.161616063058899</c:v>
                  </c:pt>
                  <c:pt idx="14">
                    <c:v>0.62710645074295</c:v>
                  </c:pt>
                  <c:pt idx="15">
                    <c:v>0.847263478590801</c:v>
                  </c:pt>
                  <c:pt idx="16">
                    <c:v>0.61499549063775</c:v>
                  </c:pt>
                  <c:pt idx="17">
                    <c:v>0.64167804388235</c:v>
                  </c:pt>
                  <c:pt idx="18">
                    <c:v>0.86904851174725</c:v>
                  </c:pt>
                  <c:pt idx="19">
                    <c:v>0.8611425722257</c:v>
                  </c:pt>
                </c:numCache>
              </c:numRef>
            </c:plus>
            <c:minus>
              <c:numRef>
                <c:f>Ferm!$V$4:$V$23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0.107798193340486</c:v>
                  </c:pt>
                  <c:pt idx="2">
                    <c:v>0.365017240467162</c:v>
                  </c:pt>
                  <c:pt idx="3">
                    <c:v>0.541864701291555</c:v>
                  </c:pt>
                  <c:pt idx="4">
                    <c:v>0.860988694349544</c:v>
                  </c:pt>
                  <c:pt idx="5">
                    <c:v>1.04088078232082</c:v>
                  </c:pt>
                  <c:pt idx="6">
                    <c:v>0.655423296538309</c:v>
                  </c:pt>
                  <c:pt idx="7">
                    <c:v>0.607031599149783</c:v>
                  </c:pt>
                  <c:pt idx="8">
                    <c:v>0.63013437720465</c:v>
                  </c:pt>
                  <c:pt idx="9">
                    <c:v>0.18689342339895</c:v>
                  </c:pt>
                  <c:pt idx="10">
                    <c:v>0.2707021912616</c:v>
                  </c:pt>
                  <c:pt idx="11">
                    <c:v>0.235922553167849</c:v>
                  </c:pt>
                  <c:pt idx="12">
                    <c:v>0.14021184869935</c:v>
                  </c:pt>
                  <c:pt idx="13">
                    <c:v>0.161616063058899</c:v>
                  </c:pt>
                  <c:pt idx="14">
                    <c:v>0.62710645074295</c:v>
                  </c:pt>
                  <c:pt idx="15">
                    <c:v>0.847263478590801</c:v>
                  </c:pt>
                  <c:pt idx="16">
                    <c:v>0.61499549063775</c:v>
                  </c:pt>
                  <c:pt idx="17">
                    <c:v>0.64167804388235</c:v>
                  </c:pt>
                  <c:pt idx="18">
                    <c:v>0.86904851174725</c:v>
                  </c:pt>
                  <c:pt idx="19">
                    <c:v>0.8611425722257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Ferm!$U$4:$U$23</c:f>
              <c:numCache>
                <c:formatCode>General</c:formatCode>
                <c:ptCount val="20"/>
                <c:pt idx="0">
                  <c:v>0</c:v>
                </c:pt>
                <c:pt idx="1">
                  <c:v>0.107798193340486</c:v>
                </c:pt>
                <c:pt idx="2">
                  <c:v>2.55710400247911</c:v>
                </c:pt>
                <c:pt idx="3">
                  <c:v>5.43482854425749</c:v>
                </c:pt>
                <c:pt idx="4">
                  <c:v>8.55404157919513</c:v>
                </c:pt>
                <c:pt idx="5">
                  <c:v>10.9151255380021</c:v>
                </c:pt>
                <c:pt idx="6">
                  <c:v>13.4766898401636</c:v>
                </c:pt>
                <c:pt idx="7">
                  <c:v>14.6942553350334</c:v>
                </c:pt>
                <c:pt idx="8">
                  <c:v>14.6537192788632</c:v>
                </c:pt>
                <c:pt idx="9">
                  <c:v>15.6608687394258</c:v>
                </c:pt>
                <c:pt idx="10">
                  <c:v>15.5255982721911</c:v>
                </c:pt>
                <c:pt idx="11">
                  <c:v>16.1240000522964</c:v>
                </c:pt>
                <c:pt idx="12">
                  <c:v>15.7925117825123</c:v>
                </c:pt>
                <c:pt idx="13">
                  <c:v>15.9228560382348</c:v>
                </c:pt>
                <c:pt idx="14">
                  <c:v>16.3997312300271</c:v>
                </c:pt>
                <c:pt idx="15">
                  <c:v>16.0335206461226</c:v>
                </c:pt>
                <c:pt idx="16">
                  <c:v>15.9011759780104</c:v>
                </c:pt>
                <c:pt idx="17">
                  <c:v>15.8753461605742</c:v>
                </c:pt>
                <c:pt idx="18">
                  <c:v>15.6507668854865</c:v>
                </c:pt>
                <c:pt idx="19">
                  <c:v>15.5847235254645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0.313790833818215</c:v>
                  </c:pt>
                  <c:pt idx="3">
                    <c:v>0.112652422475415</c:v>
                  </c:pt>
                  <c:pt idx="4">
                    <c:v>0.103089228376225</c:v>
                  </c:pt>
                  <c:pt idx="5">
                    <c:v>0.596264600110195</c:v>
                  </c:pt>
                  <c:pt idx="6">
                    <c:v>0.74735623844807</c:v>
                  </c:pt>
                  <c:pt idx="7">
                    <c:v>0.903170369079145</c:v>
                  </c:pt>
                  <c:pt idx="8">
                    <c:v>0.97134838723567</c:v>
                  </c:pt>
                  <c:pt idx="9">
                    <c:v>1.02040204864981</c:v>
                  </c:pt>
                  <c:pt idx="10">
                    <c:v>1.02764474153833</c:v>
                  </c:pt>
                  <c:pt idx="11">
                    <c:v>1.00730688790288</c:v>
                  </c:pt>
                  <c:pt idx="12">
                    <c:v>0.925828583482095</c:v>
                  </c:pt>
                  <c:pt idx="13">
                    <c:v>0.752811353322275</c:v>
                  </c:pt>
                  <c:pt idx="14">
                    <c:v>0.694792351932145</c:v>
                  </c:pt>
                  <c:pt idx="15">
                    <c:v>0.64300223559087</c:v>
                  </c:pt>
                  <c:pt idx="16">
                    <c:v>0.54535923641522</c:v>
                  </c:pt>
                </c:numCache>
              </c:numRef>
            </c:plus>
            <c:minus>
              <c:numRef>
                <c:f>Ferm!$V$29:$V$45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0.313790833818215</c:v>
                  </c:pt>
                  <c:pt idx="3">
                    <c:v>0.112652422475415</c:v>
                  </c:pt>
                  <c:pt idx="4">
                    <c:v>0.103089228376225</c:v>
                  </c:pt>
                  <c:pt idx="5">
                    <c:v>0.596264600110195</c:v>
                  </c:pt>
                  <c:pt idx="6">
                    <c:v>0.74735623844807</c:v>
                  </c:pt>
                  <c:pt idx="7">
                    <c:v>0.903170369079145</c:v>
                  </c:pt>
                  <c:pt idx="8">
                    <c:v>0.97134838723567</c:v>
                  </c:pt>
                  <c:pt idx="9">
                    <c:v>1.02040204864981</c:v>
                  </c:pt>
                  <c:pt idx="10">
                    <c:v>1.02764474153833</c:v>
                  </c:pt>
                  <c:pt idx="11">
                    <c:v>1.00730688790288</c:v>
                  </c:pt>
                  <c:pt idx="12">
                    <c:v>0.925828583482095</c:v>
                  </c:pt>
                  <c:pt idx="13">
                    <c:v>0.752811353322275</c:v>
                  </c:pt>
                  <c:pt idx="14">
                    <c:v>0.694792351932145</c:v>
                  </c:pt>
                  <c:pt idx="15">
                    <c:v>0.64300223559087</c:v>
                  </c:pt>
                  <c:pt idx="16">
                    <c:v>0.54535923641522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Ferm!$U$29:$U$45</c:f>
              <c:numCache>
                <c:formatCode>General</c:formatCode>
                <c:ptCount val="17"/>
                <c:pt idx="0">
                  <c:v>0</c:v>
                </c:pt>
                <c:pt idx="1">
                  <c:v>0.5616</c:v>
                </c:pt>
                <c:pt idx="2">
                  <c:v>2.28838687794049</c:v>
                </c:pt>
                <c:pt idx="3">
                  <c:v>4.44581705160759</c:v>
                </c:pt>
                <c:pt idx="4">
                  <c:v>5.33247827874309</c:v>
                </c:pt>
                <c:pt idx="5">
                  <c:v>6.33763135625161</c:v>
                </c:pt>
                <c:pt idx="6">
                  <c:v>6.15474152333283</c:v>
                </c:pt>
                <c:pt idx="7">
                  <c:v>6.17318604663619</c:v>
                </c:pt>
                <c:pt idx="8">
                  <c:v>6.14901532118657</c:v>
                </c:pt>
                <c:pt idx="9">
                  <c:v>6.13171470983137</c:v>
                </c:pt>
                <c:pt idx="10">
                  <c:v>6.20958754354466</c:v>
                </c:pt>
                <c:pt idx="11">
                  <c:v>6.19129121647062</c:v>
                </c:pt>
                <c:pt idx="12">
                  <c:v>6.22407469050571</c:v>
                </c:pt>
                <c:pt idx="13">
                  <c:v>6.32627728539941</c:v>
                </c:pt>
                <c:pt idx="14">
                  <c:v>6.42524235193214</c:v>
                </c:pt>
                <c:pt idx="15">
                  <c:v>6.66790223559087</c:v>
                </c:pt>
                <c:pt idx="16">
                  <c:v>7.06855923641522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a5a5a5"/>
            </a:solidFill>
            <a:ln w="1260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0.023258804184274</c:v>
                  </c:pt>
                  <c:pt idx="3">
                    <c:v>0.00835002285872299</c:v>
                  </c:pt>
                  <c:pt idx="4">
                    <c:v>0.00764117978570247</c:v>
                  </c:pt>
                  <c:pt idx="5">
                    <c:v>0.0441963246893675</c:v>
                  </c:pt>
                  <c:pt idx="6">
                    <c:v>0.0553955391062475</c:v>
                  </c:pt>
                  <c:pt idx="7">
                    <c:v>0.0669447940968845</c:v>
                  </c:pt>
                  <c:pt idx="8">
                    <c:v>0.071998285158682</c:v>
                  </c:pt>
                  <c:pt idx="9">
                    <c:v>0.0756342406500215</c:v>
                  </c:pt>
                  <c:pt idx="10">
                    <c:v>0.0761710835323045</c:v>
                  </c:pt>
                  <c:pt idx="11">
                    <c:v>0.074663601145137</c:v>
                  </c:pt>
                  <c:pt idx="12">
                    <c:v>0.0686242662648595</c:v>
                  </c:pt>
                  <c:pt idx="13">
                    <c:v>0.0557998831309535</c:v>
                  </c:pt>
                  <c:pt idx="14">
                    <c:v>0.0514993987099145</c:v>
                  </c:pt>
                  <c:pt idx="15">
                    <c:v>0.0476606117064665</c:v>
                  </c:pt>
                  <c:pt idx="16">
                    <c:v>0.040423117321569</c:v>
                  </c:pt>
                </c:numCache>
              </c:numRef>
            </c:plus>
            <c:minus>
              <c:numRef>
                <c:f>'Ferm (gL)'!$V$29:$V$45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0.023258804184274</c:v>
                  </c:pt>
                  <c:pt idx="3">
                    <c:v>0.00835002285872299</c:v>
                  </c:pt>
                  <c:pt idx="4">
                    <c:v>0.00764117978570247</c:v>
                  </c:pt>
                  <c:pt idx="5">
                    <c:v>0.0441963246893675</c:v>
                  </c:pt>
                  <c:pt idx="6">
                    <c:v>0.0553955391062475</c:v>
                  </c:pt>
                  <c:pt idx="7">
                    <c:v>0.0669447940968845</c:v>
                  </c:pt>
                  <c:pt idx="8">
                    <c:v>0.071998285158682</c:v>
                  </c:pt>
                  <c:pt idx="9">
                    <c:v>0.0756342406500215</c:v>
                  </c:pt>
                  <c:pt idx="10">
                    <c:v>0.0761710835323045</c:v>
                  </c:pt>
                  <c:pt idx="11">
                    <c:v>0.074663601145137</c:v>
                  </c:pt>
                  <c:pt idx="12">
                    <c:v>0.0686242662648595</c:v>
                  </c:pt>
                  <c:pt idx="13">
                    <c:v>0.0557998831309535</c:v>
                  </c:pt>
                  <c:pt idx="14">
                    <c:v>0.0514993987099145</c:v>
                  </c:pt>
                  <c:pt idx="15">
                    <c:v>0.0476606117064665</c:v>
                  </c:pt>
                  <c:pt idx="16">
                    <c:v>0.040423117321569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(gL)'!$U$29:$U$45</c:f>
              <c:numCache>
                <c:formatCode>General</c:formatCode>
                <c:ptCount val="17"/>
                <c:pt idx="0">
                  <c:v>0</c:v>
                </c:pt>
                <c:pt idx="1">
                  <c:v>0.0416269152</c:v>
                </c:pt>
                <c:pt idx="2">
                  <c:v>0.169619812166705</c:v>
                </c:pt>
                <c:pt idx="3">
                  <c:v>0.329532851499258</c:v>
                </c:pt>
                <c:pt idx="4">
                  <c:v>0.395253954976996</c:v>
                </c:pt>
                <c:pt idx="5">
                  <c:v>0.469757911388082</c:v>
                </c:pt>
                <c:pt idx="6">
                  <c:v>0.456201751192477</c:v>
                </c:pt>
                <c:pt idx="7">
                  <c:v>0.457568896148768</c:v>
                </c:pt>
                <c:pt idx="8">
                  <c:v>0.455777313636991</c:v>
                </c:pt>
                <c:pt idx="9">
                  <c:v>0.454494957722121</c:v>
                </c:pt>
                <c:pt idx="10">
                  <c:v>0.460267047902618</c:v>
                </c:pt>
                <c:pt idx="11">
                  <c:v>0.458910887547235</c:v>
                </c:pt>
                <c:pt idx="12">
                  <c:v>0.461340864209664</c:v>
                </c:pt>
                <c:pt idx="13">
                  <c:v>0.468916324948375</c:v>
                </c:pt>
                <c:pt idx="14">
                  <c:v>0.476251813609915</c:v>
                </c:pt>
                <c:pt idx="15">
                  <c:v>0.494238249506467</c:v>
                </c:pt>
                <c:pt idx="16">
                  <c:v>0.523935747721569</c:v>
                </c:pt>
              </c:numCache>
            </c:numRef>
          </c:yVal>
          <c:smooth val="0"/>
        </c:ser>
        <c:axId val="3797916"/>
        <c:axId val="16588519"/>
      </c:scatterChart>
      <c:scatterChart>
        <c:scatterStyle val="lineMarker"/>
        <c:varyColors val="0"/>
        <c:ser>
          <c:idx val="3"/>
          <c:order val="3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2e75b6"/>
            </a:solidFill>
            <a:ln w="12600">
              <a:solidFill>
                <a:srgbClr val="2e75b6"/>
              </a:solidFill>
              <a:round/>
            </a:ln>
          </c:spPr>
          <c:marker>
            <c:symbol val="circle"/>
            <c:size val="5"/>
            <c:spPr>
              <a:solidFill>
                <a:srgbClr val="2e75b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0.00799021768678351</c:v>
                  </c:pt>
                  <c:pt idx="2">
                    <c:v>0.027055807897907</c:v>
                  </c:pt>
                  <c:pt idx="3">
                    <c:v>0.0401640953891327</c:v>
                  </c:pt>
                  <c:pt idx="4">
                    <c:v>0.063818204002577</c:v>
                  </c:pt>
                  <c:pt idx="5">
                    <c:v>0.0771521653471836</c:v>
                  </c:pt>
                  <c:pt idx="6">
                    <c:v>0.0485812855860126</c:v>
                  </c:pt>
                  <c:pt idx="7">
                    <c:v>0.0449943961921803</c:v>
                  </c:pt>
                  <c:pt idx="8">
                    <c:v>0.046706820307165</c:v>
                  </c:pt>
                  <c:pt idx="9">
                    <c:v>0.013852914329175</c:v>
                  </c:pt>
                  <c:pt idx="10">
                    <c:v>0.02006498782069</c:v>
                  </c:pt>
                  <c:pt idx="11">
                    <c:v>0.017487051485905</c:v>
                  </c:pt>
                  <c:pt idx="12">
                    <c:v>0.010392782649295</c:v>
                  </c:pt>
                  <c:pt idx="13">
                    <c:v>0.01197930582605</c:v>
                  </c:pt>
                  <c:pt idx="14">
                    <c:v>0.0464823843419651</c:v>
                  </c:pt>
                  <c:pt idx="15">
                    <c:v>0.0628008635601099</c:v>
                  </c:pt>
                  <c:pt idx="16">
                    <c:v>0.04558469575705</c:v>
                  </c:pt>
                  <c:pt idx="17">
                    <c:v>0.0475624599686451</c:v>
                  </c:pt>
                  <c:pt idx="18">
                    <c:v>0.06441561378773</c:v>
                  </c:pt>
                  <c:pt idx="19">
                    <c:v>0.06382960973851</c:v>
                  </c:pt>
                </c:numCache>
              </c:numRef>
            </c:plus>
            <c:minus>
              <c:numRef>
                <c:f>'Ferm (gL)'!$V$4:$V$23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0.00799021768678351</c:v>
                  </c:pt>
                  <c:pt idx="2">
                    <c:v>0.027055807897907</c:v>
                  </c:pt>
                  <c:pt idx="3">
                    <c:v>0.0401640953891327</c:v>
                  </c:pt>
                  <c:pt idx="4">
                    <c:v>0.063818204002577</c:v>
                  </c:pt>
                  <c:pt idx="5">
                    <c:v>0.0771521653471836</c:v>
                  </c:pt>
                  <c:pt idx="6">
                    <c:v>0.0485812855860126</c:v>
                  </c:pt>
                  <c:pt idx="7">
                    <c:v>0.0449943961921803</c:v>
                  </c:pt>
                  <c:pt idx="8">
                    <c:v>0.046706820307165</c:v>
                  </c:pt>
                  <c:pt idx="9">
                    <c:v>0.013852914329175</c:v>
                  </c:pt>
                  <c:pt idx="10">
                    <c:v>0.02006498782069</c:v>
                  </c:pt>
                  <c:pt idx="11">
                    <c:v>0.017487051485905</c:v>
                  </c:pt>
                  <c:pt idx="12">
                    <c:v>0.010392782649295</c:v>
                  </c:pt>
                  <c:pt idx="13">
                    <c:v>0.01197930582605</c:v>
                  </c:pt>
                  <c:pt idx="14">
                    <c:v>0.0464823843419651</c:v>
                  </c:pt>
                  <c:pt idx="15">
                    <c:v>0.0628008635601099</c:v>
                  </c:pt>
                  <c:pt idx="16">
                    <c:v>0.04558469575705</c:v>
                  </c:pt>
                  <c:pt idx="17">
                    <c:v>0.0475624599686451</c:v>
                  </c:pt>
                  <c:pt idx="18">
                    <c:v>0.06441561378773</c:v>
                  </c:pt>
                  <c:pt idx="19">
                    <c:v>0.06382960973851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(gL)'!$U$4:$U$23</c:f>
              <c:numCache>
                <c:formatCode>General</c:formatCode>
                <c:ptCount val="20"/>
                <c:pt idx="0">
                  <c:v>0</c:v>
                </c:pt>
                <c:pt idx="1">
                  <c:v>0.00799021768678351</c:v>
                </c:pt>
                <c:pt idx="2">
                  <c:v>0.189537662871756</c:v>
                </c:pt>
                <c:pt idx="3">
                  <c:v>0.402840361357454</c:v>
                </c:pt>
                <c:pt idx="4">
                  <c:v>0.634042669933101</c:v>
                </c:pt>
                <c:pt idx="5">
                  <c:v>0.809050935127793</c:v>
                </c:pt>
                <c:pt idx="6">
                  <c:v>0.998919204332603</c:v>
                </c:pt>
                <c:pt idx="7">
                  <c:v>1.08916759394335</c:v>
                </c:pt>
                <c:pt idx="8">
                  <c:v>1.0861629803879</c:v>
                </c:pt>
                <c:pt idx="9">
                  <c:v>1.16081491270372</c:v>
                </c:pt>
                <c:pt idx="10">
                  <c:v>1.15078839513135</c:v>
                </c:pt>
                <c:pt idx="11">
                  <c:v>1.19514313187632</c:v>
                </c:pt>
                <c:pt idx="12">
                  <c:v>1.17057255834338</c:v>
                </c:pt>
                <c:pt idx="13">
                  <c:v>1.18023393526604</c:v>
                </c:pt>
                <c:pt idx="14">
                  <c:v>1.21558087823207</c:v>
                </c:pt>
                <c:pt idx="15">
                  <c:v>1.1884366173319</c:v>
                </c:pt>
                <c:pt idx="16">
                  <c:v>1.17862696584208</c:v>
                </c:pt>
                <c:pt idx="17">
                  <c:v>1.17671240811408</c:v>
                </c:pt>
                <c:pt idx="18">
                  <c:v>1.16006614308603</c:v>
                </c:pt>
                <c:pt idx="19">
                  <c:v>1.15517087715448</c:v>
                </c:pt>
              </c:numCache>
            </c:numRef>
          </c:yVal>
          <c:smooth val="0"/>
        </c:ser>
        <c:axId val="78709450"/>
        <c:axId val="92534504"/>
      </c:scatterChart>
      <c:valAx>
        <c:axId val="37979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588519"/>
        <c:crosses val="autoZero"/>
        <c:crossBetween val="midCat"/>
      </c:valAx>
      <c:valAx>
        <c:axId val="16588519"/>
        <c:scaling>
          <c:orientation val="minMax"/>
          <c:max val="1.34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97916"/>
        <c:crosses val="max"/>
        <c:crossBetween val="midCat"/>
      </c:valAx>
      <c:valAx>
        <c:axId val="78709450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534504"/>
        <c:crosses val="autoZero"/>
        <c:crossBetween val="midCat"/>
      </c:valAx>
      <c:valAx>
        <c:axId val="92534504"/>
        <c:scaling>
          <c:orientation val="minMax"/>
          <c:max val="1.34"/>
          <c:min val="0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709450"/>
        <c:crosses val="max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554067515218594"/>
          <c:y val="0.27926158680282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Pyruvate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340289279011"/>
          <c:y val="0.0814101934596877"/>
          <c:w val="0.70332339626808"/>
          <c:h val="0.754590984974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0070c0"/>
            </a:solidFill>
            <a:ln w="19080">
              <a:solidFill>
                <a:srgbClr val="0070c0"/>
              </a:solidFill>
              <a:round/>
            </a:ln>
          </c:spPr>
          <c:marker>
            <c:symbol val="circle"/>
            <c:size val="8"/>
            <c:spPr>
              <a:solidFill>
                <a:srgbClr val="0070c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(gL)'!$Z$4:$Z$23</c:f>
                <c:numCache>
                  <c:formatCode>General</c:formatCode>
                  <c:ptCount val="20"/>
                  <c:pt idx="0">
                    <c:v>0.00755003500058377</c:v>
                  </c:pt>
                  <c:pt idx="1">
                    <c:v>0.00521803172485449</c:v>
                  </c:pt>
                  <c:pt idx="2">
                    <c:v>0.162113811178787</c:v>
                  </c:pt>
                  <c:pt idx="3">
                    <c:v>0.105421897085537</c:v>
                  </c:pt>
                  <c:pt idx="4">
                    <c:v>0.145643555056869</c:v>
                  </c:pt>
                  <c:pt idx="5">
                    <c:v>0.133295680426175</c:v>
                  </c:pt>
                  <c:pt idx="6">
                    <c:v>0.146629654593235</c:v>
                  </c:pt>
                  <c:pt idx="7">
                    <c:v>0.214939445071016</c:v>
                  </c:pt>
                  <c:pt idx="8">
                    <c:v>0.269256170561896</c:v>
                  </c:pt>
                  <c:pt idx="9">
                    <c:v>0.295137617983311</c:v>
                  </c:pt>
                  <c:pt idx="10">
                    <c:v>0.299504284443838</c:v>
                  </c:pt>
                  <c:pt idx="11">
                    <c:v>0.38410607388445</c:v>
                  </c:pt>
                  <c:pt idx="12">
                    <c:v>0.320143267372799</c:v>
                  </c:pt>
                  <c:pt idx="13">
                    <c:v>0.311296957984951</c:v>
                  </c:pt>
                  <c:pt idx="14">
                    <c:v>0.369027144493304</c:v>
                  </c:pt>
                  <c:pt idx="15">
                    <c:v>0.367456477525936</c:v>
                  </c:pt>
                  <c:pt idx="16">
                    <c:v>0.361863604020276</c:v>
                  </c:pt>
                  <c:pt idx="17">
                    <c:v>0.331325995416164</c:v>
                  </c:pt>
                  <c:pt idx="18">
                    <c:v>0.340347634447131</c:v>
                  </c:pt>
                  <c:pt idx="19">
                    <c:v>0.33551333957912</c:v>
                  </c:pt>
                </c:numCache>
              </c:numRef>
            </c:plus>
            <c:minus>
              <c:numRef>
                <c:f>'Ferm (gL)'!$Z$4:$Z$23</c:f>
                <c:numCache>
                  <c:formatCode>General</c:formatCode>
                  <c:ptCount val="20"/>
                  <c:pt idx="0">
                    <c:v>0.00755003500058377</c:v>
                  </c:pt>
                  <c:pt idx="1">
                    <c:v>0.00521803172485449</c:v>
                  </c:pt>
                  <c:pt idx="2">
                    <c:v>0.162113811178787</c:v>
                  </c:pt>
                  <c:pt idx="3">
                    <c:v>0.105421897085537</c:v>
                  </c:pt>
                  <c:pt idx="4">
                    <c:v>0.145643555056869</c:v>
                  </c:pt>
                  <c:pt idx="5">
                    <c:v>0.133295680426175</c:v>
                  </c:pt>
                  <c:pt idx="6">
                    <c:v>0.146629654593235</c:v>
                  </c:pt>
                  <c:pt idx="7">
                    <c:v>0.214939445071016</c:v>
                  </c:pt>
                  <c:pt idx="8">
                    <c:v>0.269256170561896</c:v>
                  </c:pt>
                  <c:pt idx="9">
                    <c:v>0.295137617983311</c:v>
                  </c:pt>
                  <c:pt idx="10">
                    <c:v>0.299504284443838</c:v>
                  </c:pt>
                  <c:pt idx="11">
                    <c:v>0.38410607388445</c:v>
                  </c:pt>
                  <c:pt idx="12">
                    <c:v>0.320143267372799</c:v>
                  </c:pt>
                  <c:pt idx="13">
                    <c:v>0.311296957984951</c:v>
                  </c:pt>
                  <c:pt idx="14">
                    <c:v>0.369027144493304</c:v>
                  </c:pt>
                  <c:pt idx="15">
                    <c:v>0.367456477525936</c:v>
                  </c:pt>
                  <c:pt idx="16">
                    <c:v>0.361863604020276</c:v>
                  </c:pt>
                  <c:pt idx="17">
                    <c:v>0.331325995416164</c:v>
                  </c:pt>
                  <c:pt idx="18">
                    <c:v>0.340347634447131</c:v>
                  </c:pt>
                  <c:pt idx="19">
                    <c:v>0.33551333957912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(gL)'!$Y$4:$Y$23</c:f>
              <c:numCache>
                <c:formatCode>General</c:formatCode>
                <c:ptCount val="20"/>
                <c:pt idx="0">
                  <c:v>0.00924546606883805</c:v>
                </c:pt>
                <c:pt idx="1">
                  <c:v>0.00823495051000368</c:v>
                </c:pt>
                <c:pt idx="2">
                  <c:v>0.289631033796592</c:v>
                </c:pt>
                <c:pt idx="3">
                  <c:v>0.481274123620812</c:v>
                </c:pt>
                <c:pt idx="4">
                  <c:v>0.502754003591205</c:v>
                </c:pt>
                <c:pt idx="5">
                  <c:v>0.653511856089654</c:v>
                </c:pt>
                <c:pt idx="6">
                  <c:v>0.986235038819396</c:v>
                </c:pt>
                <c:pt idx="7">
                  <c:v>1.06355186899242</c:v>
                </c:pt>
                <c:pt idx="8">
                  <c:v>1.10706421128064</c:v>
                </c:pt>
                <c:pt idx="9">
                  <c:v>1.14305312445576</c:v>
                </c:pt>
                <c:pt idx="10">
                  <c:v>1.14425821687167</c:v>
                </c:pt>
                <c:pt idx="11">
                  <c:v>1.18420564813393</c:v>
                </c:pt>
                <c:pt idx="12">
                  <c:v>1.10261475289518</c:v>
                </c:pt>
                <c:pt idx="13">
                  <c:v>1.10607344138455</c:v>
                </c:pt>
                <c:pt idx="14">
                  <c:v>1.1277713614813</c:v>
                </c:pt>
                <c:pt idx="15">
                  <c:v>1.11167926308131</c:v>
                </c:pt>
                <c:pt idx="16">
                  <c:v>1.10796810150772</c:v>
                </c:pt>
                <c:pt idx="17">
                  <c:v>1.06256229253565</c:v>
                </c:pt>
                <c:pt idx="18">
                  <c:v>1.02578052050548</c:v>
                </c:pt>
                <c:pt idx="19">
                  <c:v>1.000840474059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0.00831701967213895</c:v>
                  </c:pt>
                  <c:pt idx="2">
                    <c:v>0.053094405456069</c:v>
                  </c:pt>
                  <c:pt idx="3">
                    <c:v>0.0289571544833815</c:v>
                  </c:pt>
                  <c:pt idx="4">
                    <c:v>0.00770814062244052</c:v>
                  </c:pt>
                  <c:pt idx="5">
                    <c:v>0.00440391603040749</c:v>
                  </c:pt>
                  <c:pt idx="6">
                    <c:v>0.031131061936259</c:v>
                  </c:pt>
                  <c:pt idx="7">
                    <c:v>0.0233311995011735</c:v>
                  </c:pt>
                  <c:pt idx="8">
                    <c:v>0.0281243002072375</c:v>
                  </c:pt>
                  <c:pt idx="9">
                    <c:v>0.018385616177666</c:v>
                  </c:pt>
                  <c:pt idx="10">
                    <c:v>0.00911398719067649</c:v>
                  </c:pt>
                  <c:pt idx="11">
                    <c:v>0.014047376810757</c:v>
                  </c:pt>
                  <c:pt idx="12">
                    <c:v>0.007704344432162</c:v>
                  </c:pt>
                  <c:pt idx="13">
                    <c:v>0.01196211208237</c:v>
                  </c:pt>
                  <c:pt idx="14">
                    <c:v>0.0211114934556765</c:v>
                  </c:pt>
                  <c:pt idx="15">
                    <c:v>0.0180109466381065</c:v>
                  </c:pt>
                  <c:pt idx="16">
                    <c:v>0.00916013394874202</c:v>
                  </c:pt>
                </c:numCache>
              </c:numRef>
            </c:plus>
            <c:minus>
              <c:numRef>
                <c:f>'Ferm (gL)'!$Z$29:$Z$45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0.00831701967213895</c:v>
                  </c:pt>
                  <c:pt idx="2">
                    <c:v>0.053094405456069</c:v>
                  </c:pt>
                  <c:pt idx="3">
                    <c:v>0.0289571544833815</c:v>
                  </c:pt>
                  <c:pt idx="4">
                    <c:v>0.00770814062244052</c:v>
                  </c:pt>
                  <c:pt idx="5">
                    <c:v>0.00440391603040749</c:v>
                  </c:pt>
                  <c:pt idx="6">
                    <c:v>0.031131061936259</c:v>
                  </c:pt>
                  <c:pt idx="7">
                    <c:v>0.0233311995011735</c:v>
                  </c:pt>
                  <c:pt idx="8">
                    <c:v>0.0281243002072375</c:v>
                  </c:pt>
                  <c:pt idx="9">
                    <c:v>0.018385616177666</c:v>
                  </c:pt>
                  <c:pt idx="10">
                    <c:v>0.00911398719067649</c:v>
                  </c:pt>
                  <c:pt idx="11">
                    <c:v>0.014047376810757</c:v>
                  </c:pt>
                  <c:pt idx="12">
                    <c:v>0.007704344432162</c:v>
                  </c:pt>
                  <c:pt idx="13">
                    <c:v>0.01196211208237</c:v>
                  </c:pt>
                  <c:pt idx="14">
                    <c:v>0.0211114934556765</c:v>
                  </c:pt>
                  <c:pt idx="15">
                    <c:v>0.0180109466381065</c:v>
                  </c:pt>
                  <c:pt idx="16">
                    <c:v>0.00916013394874202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(gL)'!$Y$29:$Y$45</c:f>
              <c:numCache>
                <c:formatCode>General</c:formatCode>
                <c:ptCount val="17"/>
                <c:pt idx="0">
                  <c:v>0</c:v>
                </c:pt>
                <c:pt idx="1">
                  <c:v>0.00831701967213895</c:v>
                </c:pt>
                <c:pt idx="2">
                  <c:v>0.27355930919228</c:v>
                </c:pt>
                <c:pt idx="3">
                  <c:v>0.32043463807015</c:v>
                </c:pt>
                <c:pt idx="4">
                  <c:v>0.274032391849131</c:v>
                </c:pt>
                <c:pt idx="5">
                  <c:v>0.261707232227144</c:v>
                </c:pt>
                <c:pt idx="6">
                  <c:v>0.2913480422024</c:v>
                </c:pt>
                <c:pt idx="7">
                  <c:v>0.333181512098353</c:v>
                </c:pt>
                <c:pt idx="8">
                  <c:v>0.351171475833757</c:v>
                </c:pt>
                <c:pt idx="9">
                  <c:v>0.351598748028711</c:v>
                </c:pt>
                <c:pt idx="10">
                  <c:v>0.339659867087842</c:v>
                </c:pt>
                <c:pt idx="11">
                  <c:v>0.33757522055094</c:v>
                </c:pt>
                <c:pt idx="12">
                  <c:v>0.329574989891333</c:v>
                </c:pt>
                <c:pt idx="13">
                  <c:v>0.298072898326986</c:v>
                </c:pt>
                <c:pt idx="14">
                  <c:v>0.280790967599248</c:v>
                </c:pt>
                <c:pt idx="15">
                  <c:v>0.278121963937972</c:v>
                </c:pt>
                <c:pt idx="16">
                  <c:v>0.28294656372575</c:v>
                </c:pt>
              </c:numCache>
            </c:numRef>
          </c:yVal>
          <c:smooth val="0"/>
        </c:ser>
        <c:axId val="46534673"/>
        <c:axId val="54890301"/>
      </c:scatterChart>
      <c:valAx>
        <c:axId val="46534673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layout>
            <c:manualLayout>
              <c:xMode val="edge"/>
              <c:yMode val="edge"/>
              <c:x val="0.423208567958485"/>
              <c:y val="0.9343022684866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890301"/>
        <c:crosses val="autoZero"/>
        <c:crossBetween val="midCat"/>
        <c:majorUnit val="24"/>
      </c:valAx>
      <c:valAx>
        <c:axId val="5489030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Titer (g/L)</a:t>
                </a:r>
              </a:p>
            </c:rich>
          </c:tx>
          <c:layout>
            <c:manualLayout>
              <c:xMode val="edge"/>
              <c:yMode val="edge"/>
              <c:x val="0.0186596003091531"/>
              <c:y val="0.41186290876951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534673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554046593794855"/>
          <c:y val="0.279289011096926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Pyruvate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345937930304"/>
          <c:y val="0.0814475317483052"/>
          <c:w val="0.703315326766232"/>
          <c:h val="0.754511601260384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Ferm!$D$1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0070c0"/>
            </a:solidFill>
            <a:ln w="19080">
              <a:solidFill>
                <a:srgbClr val="0070c0"/>
              </a:solidFill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Ferm!$Z$4:$Z$23</c:f>
                <c:numCache>
                  <c:formatCode>General</c:formatCode>
                  <c:ptCount val="20"/>
                  <c:pt idx="0">
                    <c:v>0.0857373949646125</c:v>
                  </c:pt>
                  <c:pt idx="1">
                    <c:v>0.0592554136367759</c:v>
                  </c:pt>
                  <c:pt idx="2">
                    <c:v>1.84094720848044</c:v>
                  </c:pt>
                  <c:pt idx="3">
                    <c:v>1.19715985788709</c:v>
                  </c:pt>
                  <c:pt idx="4">
                    <c:v>1.65391273060264</c:v>
                  </c:pt>
                  <c:pt idx="5">
                    <c:v>1.51369157876647</c:v>
                  </c:pt>
                  <c:pt idx="6">
                    <c:v>1.66511077212395</c:v>
                  </c:pt>
                  <c:pt idx="7">
                    <c:v>2.44082949206241</c:v>
                  </c:pt>
                  <c:pt idx="8">
                    <c:v>3.05764445334879</c:v>
                  </c:pt>
                  <c:pt idx="9">
                    <c:v>3.3515514192972</c:v>
                  </c:pt>
                  <c:pt idx="10">
                    <c:v>3.40113881948487</c:v>
                  </c:pt>
                  <c:pt idx="11">
                    <c:v>4.36186774794968</c:v>
                  </c:pt>
                  <c:pt idx="12">
                    <c:v>3.6355129158846</c:v>
                  </c:pt>
                  <c:pt idx="13">
                    <c:v>3.53505516676076</c:v>
                  </c:pt>
                  <c:pt idx="14">
                    <c:v>4.1906330285408</c:v>
                  </c:pt>
                  <c:pt idx="15">
                    <c:v>4.17279670140741</c:v>
                  </c:pt>
                  <c:pt idx="16">
                    <c:v>4.10928462435015</c:v>
                  </c:pt>
                  <c:pt idx="17">
                    <c:v>3.76250278691988</c:v>
                  </c:pt>
                  <c:pt idx="18">
                    <c:v>3.86495156083503</c:v>
                  </c:pt>
                  <c:pt idx="19">
                    <c:v>3.8100538221567</c:v>
                  </c:pt>
                </c:numCache>
              </c:numRef>
            </c:plus>
            <c:minus>
              <c:numRef>
                <c:f>Ferm!$Z$4:$Z$23</c:f>
                <c:numCache>
                  <c:formatCode>General</c:formatCode>
                  <c:ptCount val="20"/>
                  <c:pt idx="0">
                    <c:v>0.0857373949646125</c:v>
                  </c:pt>
                  <c:pt idx="1">
                    <c:v>0.0592554136367759</c:v>
                  </c:pt>
                  <c:pt idx="2">
                    <c:v>1.84094720848044</c:v>
                  </c:pt>
                  <c:pt idx="3">
                    <c:v>1.19715985788709</c:v>
                  </c:pt>
                  <c:pt idx="4">
                    <c:v>1.65391273060264</c:v>
                  </c:pt>
                  <c:pt idx="5">
                    <c:v>1.51369157876647</c:v>
                  </c:pt>
                  <c:pt idx="6">
                    <c:v>1.66511077212395</c:v>
                  </c:pt>
                  <c:pt idx="7">
                    <c:v>2.44082949206241</c:v>
                  </c:pt>
                  <c:pt idx="8">
                    <c:v>3.05764445334879</c:v>
                  </c:pt>
                  <c:pt idx="9">
                    <c:v>3.3515514192972</c:v>
                  </c:pt>
                  <c:pt idx="10">
                    <c:v>3.40113881948487</c:v>
                  </c:pt>
                  <c:pt idx="11">
                    <c:v>4.36186774794968</c:v>
                  </c:pt>
                  <c:pt idx="12">
                    <c:v>3.6355129158846</c:v>
                  </c:pt>
                  <c:pt idx="13">
                    <c:v>3.53505516676076</c:v>
                  </c:pt>
                  <c:pt idx="14">
                    <c:v>4.1906330285408</c:v>
                  </c:pt>
                  <c:pt idx="15">
                    <c:v>4.17279670140741</c:v>
                  </c:pt>
                  <c:pt idx="16">
                    <c:v>4.10928462435015</c:v>
                  </c:pt>
                  <c:pt idx="17">
                    <c:v>3.76250278691988</c:v>
                  </c:pt>
                  <c:pt idx="18">
                    <c:v>3.86495156083503</c:v>
                  </c:pt>
                  <c:pt idx="19">
                    <c:v>3.8100538221567</c:v>
                  </c:pt>
                </c:numCache>
              </c:numRef>
            </c:minus>
          </c:errBars>
          <c:xVal>
            <c:numRef>
              <c:f>Ferm!$B$4:$B$23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Ferm!$Y$4:$Y$23</c:f>
              <c:numCache>
                <c:formatCode>General</c:formatCode>
                <c:ptCount val="20"/>
                <c:pt idx="0">
                  <c:v>0.104990529966364</c:v>
                </c:pt>
                <c:pt idx="1">
                  <c:v>0.0935152226891174</c:v>
                </c:pt>
                <c:pt idx="2">
                  <c:v>3.28901923457406</c:v>
                </c:pt>
                <c:pt idx="3">
                  <c:v>5.4652977926506</c:v>
                </c:pt>
                <c:pt idx="4">
                  <c:v>5.70922102647292</c:v>
                </c:pt>
                <c:pt idx="5">
                  <c:v>7.42121117521751</c:v>
                </c:pt>
                <c:pt idx="6">
                  <c:v>11.1995802727617</c:v>
                </c:pt>
                <c:pt idx="7">
                  <c:v>12.0775819781106</c:v>
                </c:pt>
                <c:pt idx="8">
                  <c:v>12.5717035121581</c:v>
                </c:pt>
                <c:pt idx="9">
                  <c:v>12.9803897848712</c:v>
                </c:pt>
                <c:pt idx="10">
                  <c:v>12.9940746862556</c:v>
                </c:pt>
                <c:pt idx="11">
                  <c:v>13.4477134696108</c:v>
                </c:pt>
                <c:pt idx="12">
                  <c:v>12.5211759356709</c:v>
                </c:pt>
                <c:pt idx="13">
                  <c:v>12.5604524345281</c:v>
                </c:pt>
                <c:pt idx="14">
                  <c:v>12.8068517088496</c:v>
                </c:pt>
                <c:pt idx="15">
                  <c:v>12.6241115498673</c:v>
                </c:pt>
                <c:pt idx="16">
                  <c:v>12.5819679935013</c:v>
                </c:pt>
                <c:pt idx="17">
                  <c:v>12.0663444530507</c:v>
                </c:pt>
                <c:pt idx="18">
                  <c:v>11.6486545594536</c:v>
                </c:pt>
                <c:pt idx="19">
                  <c:v>11.3654380429139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Ferm!$C$26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Ferm!$Z$29:$Z$45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4.78086289014967E-005</c:v>
                  </c:pt>
                  <c:pt idx="2">
                    <c:v>0.6029344248929</c:v>
                  </c:pt>
                  <c:pt idx="3">
                    <c:v>0.328834368423595</c:v>
                  </c:pt>
                  <c:pt idx="4">
                    <c:v>0.0875328256011898</c:v>
                  </c:pt>
                  <c:pt idx="5">
                    <c:v>0.0500104023439449</c:v>
                  </c:pt>
                  <c:pt idx="6">
                    <c:v>0.35352103039131</c:v>
                  </c:pt>
                  <c:pt idx="7">
                    <c:v>0.26494662163495</c:v>
                  </c:pt>
                  <c:pt idx="8">
                    <c:v>0.319376563788755</c:v>
                  </c:pt>
                  <c:pt idx="9">
                    <c:v>0.208785103085005</c:v>
                  </c:pt>
                  <c:pt idx="10">
                    <c:v>0.10349746980101</c:v>
                  </c:pt>
                  <c:pt idx="11">
                    <c:v>0.15952051795091</c:v>
                  </c:pt>
                  <c:pt idx="12">
                    <c:v>0.0874897164678849</c:v>
                  </c:pt>
                  <c:pt idx="13">
                    <c:v>0.13584047334056</c:v>
                  </c:pt>
                  <c:pt idx="14">
                    <c:v>0.239739875717425</c:v>
                  </c:pt>
                  <c:pt idx="15">
                    <c:v>0.204530395617835</c:v>
                  </c:pt>
                  <c:pt idx="16">
                    <c:v>0.104021507480605</c:v>
                  </c:pt>
                </c:numCache>
              </c:numRef>
            </c:plus>
            <c:minus>
              <c:numRef>
                <c:f>Ferm!$Z$29:$Z$45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4.78086289014967E-005</c:v>
                  </c:pt>
                  <c:pt idx="2">
                    <c:v>0.6029344248929</c:v>
                  </c:pt>
                  <c:pt idx="3">
                    <c:v>0.328834368423595</c:v>
                  </c:pt>
                  <c:pt idx="4">
                    <c:v>0.0875328256011898</c:v>
                  </c:pt>
                  <c:pt idx="5">
                    <c:v>0.0500104023439449</c:v>
                  </c:pt>
                  <c:pt idx="6">
                    <c:v>0.35352103039131</c:v>
                  </c:pt>
                  <c:pt idx="7">
                    <c:v>0.26494662163495</c:v>
                  </c:pt>
                  <c:pt idx="8">
                    <c:v>0.319376563788755</c:v>
                  </c:pt>
                  <c:pt idx="9">
                    <c:v>0.208785103085005</c:v>
                  </c:pt>
                  <c:pt idx="10">
                    <c:v>0.10349746980101</c:v>
                  </c:pt>
                  <c:pt idx="11">
                    <c:v>0.15952051795091</c:v>
                  </c:pt>
                  <c:pt idx="12">
                    <c:v>0.0874897164678849</c:v>
                  </c:pt>
                  <c:pt idx="13">
                    <c:v>0.13584047334056</c:v>
                  </c:pt>
                  <c:pt idx="14">
                    <c:v>0.239739875717425</c:v>
                  </c:pt>
                  <c:pt idx="15">
                    <c:v>0.204530395617835</c:v>
                  </c:pt>
                  <c:pt idx="16">
                    <c:v>0.104021507480605</c:v>
                  </c:pt>
                </c:numCache>
              </c:numRef>
            </c:minus>
          </c:errBars>
          <c:xVal>
            <c:numRef>
              <c:f>Ferm!$B$29:$B$45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Ferm!$Y$29:$Y$45</c:f>
              <c:numCache>
                <c:formatCode>General</c:formatCode>
                <c:ptCount val="17"/>
                <c:pt idx="0">
                  <c:v>0</c:v>
                </c:pt>
                <c:pt idx="1">
                  <c:v>0.188942191371099</c:v>
                </c:pt>
                <c:pt idx="2">
                  <c:v>3.10651043824983</c:v>
                </c:pt>
                <c:pt idx="3">
                  <c:v>3.6388216905536</c:v>
                </c:pt>
                <c:pt idx="4">
                  <c:v>3.11188271461652</c:v>
                </c:pt>
                <c:pt idx="5">
                  <c:v>2.97191951200481</c:v>
                </c:pt>
                <c:pt idx="6">
                  <c:v>3.30851739952759</c:v>
                </c:pt>
                <c:pt idx="7">
                  <c:v>3.78357383713779</c:v>
                </c:pt>
                <c:pt idx="8">
                  <c:v>3.98786595314282</c:v>
                </c:pt>
                <c:pt idx="9">
                  <c:v>3.99271801077346</c:v>
                </c:pt>
                <c:pt idx="10">
                  <c:v>3.85714134780651</c:v>
                </c:pt>
                <c:pt idx="11">
                  <c:v>3.83346832331297</c:v>
                </c:pt>
                <c:pt idx="12">
                  <c:v>3.7426185542963</c:v>
                </c:pt>
                <c:pt idx="13">
                  <c:v>3.3848841508856</c:v>
                </c:pt>
                <c:pt idx="14">
                  <c:v>3.18863238245797</c:v>
                </c:pt>
                <c:pt idx="15">
                  <c:v>3.15832346057203</c:v>
                </c:pt>
                <c:pt idx="16">
                  <c:v>3.21311110294969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'Ferm (gL)'!$C$26</c:f>
              <c:strCache>
                <c:ptCount val="1"/>
                <c:pt idx="0">
                  <c:v>Vented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0.00831701967213895</c:v>
                  </c:pt>
                  <c:pt idx="2">
                    <c:v>0.053094405456069</c:v>
                  </c:pt>
                  <c:pt idx="3">
                    <c:v>0.0289571544833815</c:v>
                  </c:pt>
                  <c:pt idx="4">
                    <c:v>0.00770814062244052</c:v>
                  </c:pt>
                  <c:pt idx="5">
                    <c:v>0.00440391603040749</c:v>
                  </c:pt>
                  <c:pt idx="6">
                    <c:v>0.031131061936259</c:v>
                  </c:pt>
                  <c:pt idx="7">
                    <c:v>0.0233311995011735</c:v>
                  </c:pt>
                  <c:pt idx="8">
                    <c:v>0.0281243002072375</c:v>
                  </c:pt>
                  <c:pt idx="9">
                    <c:v>0.018385616177666</c:v>
                  </c:pt>
                  <c:pt idx="10">
                    <c:v>0.00911398719067649</c:v>
                  </c:pt>
                  <c:pt idx="11">
                    <c:v>0.014047376810757</c:v>
                  </c:pt>
                  <c:pt idx="12">
                    <c:v>0.007704344432162</c:v>
                  </c:pt>
                  <c:pt idx="13">
                    <c:v>0.01196211208237</c:v>
                  </c:pt>
                  <c:pt idx="14">
                    <c:v>0.0211114934556765</c:v>
                  </c:pt>
                  <c:pt idx="15">
                    <c:v>0.0180109466381065</c:v>
                  </c:pt>
                  <c:pt idx="16">
                    <c:v>0.00916013394874202</c:v>
                  </c:pt>
                </c:numCache>
              </c:numRef>
            </c:plus>
            <c:minus>
              <c:numRef>
                <c:f>'Ferm (gL)'!$Z$29:$Z$45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0.00831701967213895</c:v>
                  </c:pt>
                  <c:pt idx="2">
                    <c:v>0.053094405456069</c:v>
                  </c:pt>
                  <c:pt idx="3">
                    <c:v>0.0289571544833815</c:v>
                  </c:pt>
                  <c:pt idx="4">
                    <c:v>0.00770814062244052</c:v>
                  </c:pt>
                  <c:pt idx="5">
                    <c:v>0.00440391603040749</c:v>
                  </c:pt>
                  <c:pt idx="6">
                    <c:v>0.031131061936259</c:v>
                  </c:pt>
                  <c:pt idx="7">
                    <c:v>0.0233311995011735</c:v>
                  </c:pt>
                  <c:pt idx="8">
                    <c:v>0.0281243002072375</c:v>
                  </c:pt>
                  <c:pt idx="9">
                    <c:v>0.018385616177666</c:v>
                  </c:pt>
                  <c:pt idx="10">
                    <c:v>0.00911398719067649</c:v>
                  </c:pt>
                  <c:pt idx="11">
                    <c:v>0.014047376810757</c:v>
                  </c:pt>
                  <c:pt idx="12">
                    <c:v>0.007704344432162</c:v>
                  </c:pt>
                  <c:pt idx="13">
                    <c:v>0.01196211208237</c:v>
                  </c:pt>
                  <c:pt idx="14">
                    <c:v>0.0211114934556765</c:v>
                  </c:pt>
                  <c:pt idx="15">
                    <c:v>0.0180109466381065</c:v>
                  </c:pt>
                  <c:pt idx="16">
                    <c:v>0.00916013394874202</c:v>
                  </c:pt>
                </c:numCache>
              </c:numRef>
            </c:minus>
          </c:errBars>
          <c:xVal>
            <c:numRef>
              <c:f>'Ferm (gL)'!$B$29:$B$45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'Ferm (gL)'!$Y$29:$Y$45</c:f>
              <c:numCache>
                <c:formatCode>General</c:formatCode>
                <c:ptCount val="17"/>
                <c:pt idx="0">
                  <c:v>0</c:v>
                </c:pt>
                <c:pt idx="1">
                  <c:v>0.00831701967213895</c:v>
                </c:pt>
                <c:pt idx="2">
                  <c:v>0.27355930919228</c:v>
                </c:pt>
                <c:pt idx="3">
                  <c:v>0.32043463807015</c:v>
                </c:pt>
                <c:pt idx="4">
                  <c:v>0.274032391849131</c:v>
                </c:pt>
                <c:pt idx="5">
                  <c:v>0.261707232227144</c:v>
                </c:pt>
                <c:pt idx="6">
                  <c:v>0.2913480422024</c:v>
                </c:pt>
                <c:pt idx="7">
                  <c:v>0.333181512098353</c:v>
                </c:pt>
                <c:pt idx="8">
                  <c:v>0.351171475833757</c:v>
                </c:pt>
                <c:pt idx="9">
                  <c:v>0.351598748028711</c:v>
                </c:pt>
                <c:pt idx="10">
                  <c:v>0.339659867087842</c:v>
                </c:pt>
                <c:pt idx="11">
                  <c:v>0.33757522055094</c:v>
                </c:pt>
                <c:pt idx="12">
                  <c:v>0.329574989891333</c:v>
                </c:pt>
                <c:pt idx="13">
                  <c:v>0.298072898326986</c:v>
                </c:pt>
                <c:pt idx="14">
                  <c:v>0.280790967599248</c:v>
                </c:pt>
                <c:pt idx="15">
                  <c:v>0.278121963937972</c:v>
                </c:pt>
                <c:pt idx="16">
                  <c:v>0.28294656372575</c:v>
                </c:pt>
              </c:numCache>
            </c:numRef>
          </c:yVal>
          <c:smooth val="0"/>
        </c:ser>
        <c:axId val="78742669"/>
        <c:axId val="17670283"/>
      </c:scatterChart>
      <c:scatterChart>
        <c:scatterStyle val="lineMarker"/>
        <c:varyColors val="0"/>
        <c:ser>
          <c:idx val="3"/>
          <c:order val="3"/>
          <c:tx>
            <c:strRef>
              <c:f>'Ferm (gL)'!$D$1</c:f>
              <c:strCache>
                <c:ptCount val="1"/>
                <c:pt idx="0">
                  <c:v>Clamped</c:v>
                </c:pt>
              </c:strCache>
            </c:strRef>
          </c:tx>
          <c:spPr>
            <a:solidFill>
              <a:srgbClr val="0070c0"/>
            </a:solidFill>
            <a:ln w="19080">
              <a:solidFill>
                <a:srgbClr val="0070c0"/>
              </a:solidFill>
              <a:round/>
            </a:ln>
          </c:spPr>
          <c:marker>
            <c:symbol val="circle"/>
            <c:size val="8"/>
            <c:spPr>
              <a:solidFill>
                <a:srgbClr val="0070c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'Ferm (gL)'!$Z$4:$Z$23</c:f>
                <c:numCache>
                  <c:formatCode>General</c:formatCode>
                  <c:ptCount val="20"/>
                  <c:pt idx="0">
                    <c:v>0.00755003500058377</c:v>
                  </c:pt>
                  <c:pt idx="1">
                    <c:v>0.00521803172485449</c:v>
                  </c:pt>
                  <c:pt idx="2">
                    <c:v>0.162113811178787</c:v>
                  </c:pt>
                  <c:pt idx="3">
                    <c:v>0.105421897085537</c:v>
                  </c:pt>
                  <c:pt idx="4">
                    <c:v>0.145643555056869</c:v>
                  </c:pt>
                  <c:pt idx="5">
                    <c:v>0.133295680426175</c:v>
                  </c:pt>
                  <c:pt idx="6">
                    <c:v>0.146629654593235</c:v>
                  </c:pt>
                  <c:pt idx="7">
                    <c:v>0.214939445071016</c:v>
                  </c:pt>
                  <c:pt idx="8">
                    <c:v>0.269256170561896</c:v>
                  </c:pt>
                  <c:pt idx="9">
                    <c:v>0.295137617983311</c:v>
                  </c:pt>
                  <c:pt idx="10">
                    <c:v>0.299504284443838</c:v>
                  </c:pt>
                  <c:pt idx="11">
                    <c:v>0.38410607388445</c:v>
                  </c:pt>
                  <c:pt idx="12">
                    <c:v>0.320143267372799</c:v>
                  </c:pt>
                  <c:pt idx="13">
                    <c:v>0.311296957984951</c:v>
                  </c:pt>
                  <c:pt idx="14">
                    <c:v>0.369027144493304</c:v>
                  </c:pt>
                  <c:pt idx="15">
                    <c:v>0.367456477525936</c:v>
                  </c:pt>
                  <c:pt idx="16">
                    <c:v>0.361863604020276</c:v>
                  </c:pt>
                  <c:pt idx="17">
                    <c:v>0.331325995416164</c:v>
                  </c:pt>
                  <c:pt idx="18">
                    <c:v>0.340347634447131</c:v>
                  </c:pt>
                  <c:pt idx="19">
                    <c:v>0.33551333957912</c:v>
                  </c:pt>
                </c:numCache>
              </c:numRef>
            </c:plus>
            <c:minus>
              <c:numRef>
                <c:f>'Ferm (gL)'!$Z$4:$Z$23</c:f>
                <c:numCache>
                  <c:formatCode>General</c:formatCode>
                  <c:ptCount val="20"/>
                  <c:pt idx="0">
                    <c:v>0.00755003500058377</c:v>
                  </c:pt>
                  <c:pt idx="1">
                    <c:v>0.00521803172485449</c:v>
                  </c:pt>
                  <c:pt idx="2">
                    <c:v>0.162113811178787</c:v>
                  </c:pt>
                  <c:pt idx="3">
                    <c:v>0.105421897085537</c:v>
                  </c:pt>
                  <c:pt idx="4">
                    <c:v>0.145643555056869</c:v>
                  </c:pt>
                  <c:pt idx="5">
                    <c:v>0.133295680426175</c:v>
                  </c:pt>
                  <c:pt idx="6">
                    <c:v>0.146629654593235</c:v>
                  </c:pt>
                  <c:pt idx="7">
                    <c:v>0.214939445071016</c:v>
                  </c:pt>
                  <c:pt idx="8">
                    <c:v>0.269256170561896</c:v>
                  </c:pt>
                  <c:pt idx="9">
                    <c:v>0.295137617983311</c:v>
                  </c:pt>
                  <c:pt idx="10">
                    <c:v>0.299504284443838</c:v>
                  </c:pt>
                  <c:pt idx="11">
                    <c:v>0.38410607388445</c:v>
                  </c:pt>
                  <c:pt idx="12">
                    <c:v>0.320143267372799</c:v>
                  </c:pt>
                  <c:pt idx="13">
                    <c:v>0.311296957984951</c:v>
                  </c:pt>
                  <c:pt idx="14">
                    <c:v>0.369027144493304</c:v>
                  </c:pt>
                  <c:pt idx="15">
                    <c:v>0.367456477525936</c:v>
                  </c:pt>
                  <c:pt idx="16">
                    <c:v>0.361863604020276</c:v>
                  </c:pt>
                  <c:pt idx="17">
                    <c:v>0.331325995416164</c:v>
                  </c:pt>
                  <c:pt idx="18">
                    <c:v>0.340347634447131</c:v>
                  </c:pt>
                  <c:pt idx="19">
                    <c:v>0.33551333957912</c:v>
                  </c:pt>
                </c:numCache>
              </c:numRef>
            </c:minus>
          </c:errBars>
          <c:xVal>
            <c:numRef>
              <c:f>'Ferm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'Ferm (gL)'!$Y$4:$Y$23</c:f>
              <c:numCache>
                <c:formatCode>General</c:formatCode>
                <c:ptCount val="20"/>
                <c:pt idx="0">
                  <c:v>0.00924546606883805</c:v>
                </c:pt>
                <c:pt idx="1">
                  <c:v>0.00823495051000368</c:v>
                </c:pt>
                <c:pt idx="2">
                  <c:v>0.289631033796592</c:v>
                </c:pt>
                <c:pt idx="3">
                  <c:v>0.481274123620812</c:v>
                </c:pt>
                <c:pt idx="4">
                  <c:v>0.502754003591205</c:v>
                </c:pt>
                <c:pt idx="5">
                  <c:v>0.653511856089654</c:v>
                </c:pt>
                <c:pt idx="6">
                  <c:v>0.986235038819396</c:v>
                </c:pt>
                <c:pt idx="7">
                  <c:v>1.06355186899242</c:v>
                </c:pt>
                <c:pt idx="8">
                  <c:v>1.10706421128064</c:v>
                </c:pt>
                <c:pt idx="9">
                  <c:v>1.14305312445576</c:v>
                </c:pt>
                <c:pt idx="10">
                  <c:v>1.14425821687167</c:v>
                </c:pt>
                <c:pt idx="11">
                  <c:v>1.18420564813393</c:v>
                </c:pt>
                <c:pt idx="12">
                  <c:v>1.10261475289518</c:v>
                </c:pt>
                <c:pt idx="13">
                  <c:v>1.10607344138455</c:v>
                </c:pt>
                <c:pt idx="14">
                  <c:v>1.1277713614813</c:v>
                </c:pt>
                <c:pt idx="15">
                  <c:v>1.11167926308131</c:v>
                </c:pt>
                <c:pt idx="16">
                  <c:v>1.10796810150772</c:v>
                </c:pt>
                <c:pt idx="17">
                  <c:v>1.06256229253565</c:v>
                </c:pt>
                <c:pt idx="18">
                  <c:v>1.02578052050548</c:v>
                </c:pt>
                <c:pt idx="19">
                  <c:v>1.000840474059</c:v>
                </c:pt>
              </c:numCache>
            </c:numRef>
          </c:yVal>
          <c:smooth val="0"/>
        </c:ser>
        <c:axId val="79580653"/>
        <c:axId val="47778686"/>
      </c:scatterChart>
      <c:valAx>
        <c:axId val="78742669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670283"/>
        <c:crosses val="autoZero"/>
        <c:crossBetween val="midCat"/>
      </c:valAx>
      <c:valAx>
        <c:axId val="1767028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742669"/>
        <c:crosses val="max"/>
        <c:crossBetween val="midCat"/>
      </c:valAx>
      <c:valAx>
        <c:axId val="79580653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778686"/>
        <c:crosses val="autoZero"/>
        <c:crossBetween val="midCat"/>
      </c:valAx>
      <c:valAx>
        <c:axId val="47778686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580653"/>
        <c:crosses val="max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553966740811355"/>
          <c:y val="0.279289601833286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Cellulose Degradation</a:t>
            </a:r>
          </a:p>
        </c:rich>
      </c:tx>
      <c:layout>
        <c:manualLayout>
          <c:xMode val="edge"/>
          <c:yMode val="edge"/>
          <c:x val="0.00036264732547597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7941976427924"/>
          <c:y val="0.140369436081048"/>
          <c:w val="0.702085222121487"/>
          <c:h val="0.734559362031085"/>
        </c:manualLayout>
      </c:layout>
      <c:scatterChart>
        <c:scatterStyle val="lineMarker"/>
        <c:varyColors val="0"/>
        <c:ser>
          <c:idx val="0"/>
          <c:order val="0"/>
          <c:tx>
            <c:strRef>
              <c:f>QS!$C$1</c:f>
              <c:strCache>
                <c:ptCount val="1"/>
                <c:pt idx="0">
                  <c:v>Clamped Reactors</c:v>
                </c:pt>
              </c:strCache>
            </c:strRef>
          </c:tx>
          <c:spPr>
            <a:solidFill>
              <a:srgbClr val="5b9bd5"/>
            </a:solidFill>
            <a:ln w="12600">
              <a:solidFill>
                <a:srgbClr val="5b9bd5"/>
              </a:solidFill>
              <a:round/>
            </a:ln>
          </c:spPr>
          <c:marker>
            <c:symbol val="circle"/>
            <c:size val="8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QS!$B$4:$B$23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QS!$H$4:$H$23</c:f>
              <c:numCache>
                <c:formatCode>General</c:formatCode>
                <c:ptCount val="20"/>
                <c:pt idx="0">
                  <c:v>95.3603362632186</c:v>
                </c:pt>
                <c:pt idx="1">
                  <c:v>96.0737572639408</c:v>
                </c:pt>
                <c:pt idx="2">
                  <c:v>84.1716980866189</c:v>
                </c:pt>
                <c:pt idx="3">
                  <c:v>78.1974274077971</c:v>
                </c:pt>
                <c:pt idx="4">
                  <c:v>74.0527782568667</c:v>
                </c:pt>
                <c:pt idx="5">
                  <c:v>61.1337723663877</c:v>
                </c:pt>
                <c:pt idx="6">
                  <c:v>60.7074622998801</c:v>
                </c:pt>
                <c:pt idx="7">
                  <c:v>50.4969388958294</c:v>
                </c:pt>
                <c:pt idx="8">
                  <c:v>47.72463135112</c:v>
                </c:pt>
                <c:pt idx="9">
                  <c:v>48.3900690764975</c:v>
                </c:pt>
                <c:pt idx="10">
                  <c:v>47.1567582634428</c:v>
                </c:pt>
                <c:pt idx="11">
                  <c:v>42.888525501773</c:v>
                </c:pt>
                <c:pt idx="12">
                  <c:v>39.7262461295245</c:v>
                </c:pt>
                <c:pt idx="13">
                  <c:v>40.730815758234</c:v>
                </c:pt>
                <c:pt idx="14">
                  <c:v>33.3038249660556</c:v>
                </c:pt>
                <c:pt idx="15">
                  <c:v>40.0620829753065</c:v>
                </c:pt>
                <c:pt idx="16">
                  <c:v>36.5468059705299</c:v>
                </c:pt>
                <c:pt idx="17">
                  <c:v>32.7519225328933</c:v>
                </c:pt>
                <c:pt idx="18">
                  <c:v>31.5749539497128</c:v>
                </c:pt>
                <c:pt idx="19">
                  <c:v>29.5251481680675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QS!$P$1</c:f>
              <c:strCache>
                <c:ptCount val="1"/>
                <c:pt idx="0">
                  <c:v>Vented Reactors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QS!$O$4:$O$20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QS!$U$4:$U$20</c:f>
              <c:numCache>
                <c:formatCode>General</c:formatCode>
                <c:ptCount val="17"/>
                <c:pt idx="0">
                  <c:v>102.638265885782</c:v>
                </c:pt>
                <c:pt idx="1">
                  <c:v>107.983156081459</c:v>
                </c:pt>
                <c:pt idx="2">
                  <c:v>96.0936693012722</c:v>
                </c:pt>
                <c:pt idx="3">
                  <c:v>79.978819179347</c:v>
                </c:pt>
                <c:pt idx="4">
                  <c:v>71.745704594232</c:v>
                </c:pt>
                <c:pt idx="5">
                  <c:v>61.1074198406521</c:v>
                </c:pt>
                <c:pt idx="6">
                  <c:v>55.6593042372494</c:v>
                </c:pt>
                <c:pt idx="7">
                  <c:v>42.5000653881126</c:v>
                </c:pt>
                <c:pt idx="8">
                  <c:v>35.5228540260785</c:v>
                </c:pt>
                <c:pt idx="9">
                  <c:v>39.4205868879808</c:v>
                </c:pt>
                <c:pt idx="10">
                  <c:v>30.2588420583001</c:v>
                </c:pt>
                <c:pt idx="11">
                  <c:v>30.7029057806643</c:v>
                </c:pt>
                <c:pt idx="12">
                  <c:v>26.5972221090859</c:v>
                </c:pt>
                <c:pt idx="13">
                  <c:v>25.0456887198628</c:v>
                </c:pt>
                <c:pt idx="14">
                  <c:v>24.6475646078255</c:v>
                </c:pt>
                <c:pt idx="15">
                  <c:v>24.6497220723054</c:v>
                </c:pt>
                <c:pt idx="16">
                  <c:v>25.4136658615667</c:v>
                </c:pt>
              </c:numCache>
            </c:numRef>
          </c:yVal>
          <c:smooth val="0"/>
        </c:ser>
        <c:axId val="25304665"/>
        <c:axId val="20137958"/>
      </c:scatterChart>
      <c:valAx>
        <c:axId val="2530466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137958"/>
        <c:crosses val="autoZero"/>
        <c:crossBetween val="midCat"/>
        <c:majorUnit val="24"/>
      </c:valAx>
      <c:valAx>
        <c:axId val="2013795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Glucose Equivalents (g/L)</a:t>
                </a:r>
              </a:p>
            </c:rich>
          </c:tx>
          <c:layout>
            <c:manualLayout>
              <c:xMode val="edge"/>
              <c:yMode val="edge"/>
              <c:x val="0"/>
              <c:y val="-0.00024412075840182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30466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Cellulose Degradation</a:t>
            </a:r>
          </a:p>
        </c:rich>
      </c:tx>
      <c:layout>
        <c:manualLayout>
          <c:xMode val="edge"/>
          <c:yMode val="edge"/>
          <c:x val="0.00035044681969511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7927107061503"/>
          <c:y val="0.140369436081048"/>
          <c:w val="0.686437708077799"/>
          <c:h val="0.734559362031085"/>
        </c:manualLayout>
      </c:layout>
      <c:scatterChart>
        <c:scatterStyle val="lineMarker"/>
        <c:varyColors val="0"/>
        <c:ser>
          <c:idx val="0"/>
          <c:order val="0"/>
          <c:tx>
            <c:strRef>
              <c:f>QS!$C$1</c:f>
              <c:strCache>
                <c:ptCount val="1"/>
                <c:pt idx="0">
                  <c:v>Clamped Reactors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QS!$N$4:$N$23</c:f>
                <c:numCache>
                  <c:formatCode>General</c:formatCode>
                  <c:ptCount val="20"/>
                  <c:pt idx="0">
                    <c:v>86.6303341448348</c:v>
                  </c:pt>
                  <c:pt idx="1">
                    <c:v>83.7578913425445</c:v>
                  </c:pt>
                  <c:pt idx="2">
                    <c:v>52.2129187980281</c:v>
                  </c:pt>
                  <c:pt idx="3">
                    <c:v>84.452989437771</c:v>
                  </c:pt>
                  <c:pt idx="4">
                    <c:v>78.0468918426289</c:v>
                  </c:pt>
                  <c:pt idx="5">
                    <c:v>47.8134604028951</c:v>
                  </c:pt>
                  <c:pt idx="6">
                    <c:v>36.127573847231</c:v>
                  </c:pt>
                  <c:pt idx="7">
                    <c:v>38.6446693944808</c:v>
                  </c:pt>
                  <c:pt idx="8">
                    <c:v>39.6163002620027</c:v>
                  </c:pt>
                  <c:pt idx="9">
                    <c:v>51.0102903783231</c:v>
                  </c:pt>
                  <c:pt idx="10">
                    <c:v>49.0757152003254</c:v>
                  </c:pt>
                  <c:pt idx="11">
                    <c:v>24.3108584723946</c:v>
                  </c:pt>
                  <c:pt idx="12">
                    <c:v>28.7341687187288</c:v>
                  </c:pt>
                  <c:pt idx="13">
                    <c:v>37.1064215822765</c:v>
                  </c:pt>
                  <c:pt idx="14">
                    <c:v>21.100646395786</c:v>
                  </c:pt>
                  <c:pt idx="15">
                    <c:v>42.2896682290595</c:v>
                  </c:pt>
                  <c:pt idx="16">
                    <c:v>29.4680772185855</c:v>
                  </c:pt>
                  <c:pt idx="17">
                    <c:v>38.0019658479722</c:v>
                  </c:pt>
                  <c:pt idx="18">
                    <c:v>26.9079708424945</c:v>
                  </c:pt>
                  <c:pt idx="19">
                    <c:v>22.1082469939093</c:v>
                  </c:pt>
                </c:numCache>
              </c:numRef>
            </c:plus>
            <c:minus>
              <c:numRef>
                <c:f>QS!$N$4:$N$23</c:f>
                <c:numCache>
                  <c:formatCode>General</c:formatCode>
                  <c:ptCount val="20"/>
                  <c:pt idx="0">
                    <c:v>86.6303341448348</c:v>
                  </c:pt>
                  <c:pt idx="1">
                    <c:v>83.7578913425445</c:v>
                  </c:pt>
                  <c:pt idx="2">
                    <c:v>52.2129187980281</c:v>
                  </c:pt>
                  <c:pt idx="3">
                    <c:v>84.452989437771</c:v>
                  </c:pt>
                  <c:pt idx="4">
                    <c:v>78.0468918426289</c:v>
                  </c:pt>
                  <c:pt idx="5">
                    <c:v>47.8134604028951</c:v>
                  </c:pt>
                  <c:pt idx="6">
                    <c:v>36.127573847231</c:v>
                  </c:pt>
                  <c:pt idx="7">
                    <c:v>38.6446693944808</c:v>
                  </c:pt>
                  <c:pt idx="8">
                    <c:v>39.6163002620027</c:v>
                  </c:pt>
                  <c:pt idx="9">
                    <c:v>51.0102903783231</c:v>
                  </c:pt>
                  <c:pt idx="10">
                    <c:v>49.0757152003254</c:v>
                  </c:pt>
                  <c:pt idx="11">
                    <c:v>24.3108584723946</c:v>
                  </c:pt>
                  <c:pt idx="12">
                    <c:v>28.7341687187288</c:v>
                  </c:pt>
                  <c:pt idx="13">
                    <c:v>37.1064215822765</c:v>
                  </c:pt>
                  <c:pt idx="14">
                    <c:v>21.100646395786</c:v>
                  </c:pt>
                  <c:pt idx="15">
                    <c:v>42.2896682290595</c:v>
                  </c:pt>
                  <c:pt idx="16">
                    <c:v>29.4680772185855</c:v>
                  </c:pt>
                  <c:pt idx="17">
                    <c:v>38.0019658479722</c:v>
                  </c:pt>
                  <c:pt idx="18">
                    <c:v>26.9079708424945</c:v>
                  </c:pt>
                  <c:pt idx="19">
                    <c:v>22.1082469939093</c:v>
                  </c:pt>
                </c:numCache>
              </c:numRef>
            </c:minus>
          </c:errBars>
          <c:xVal>
            <c:numRef>
              <c:f>QS!$B$4:$B$23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QS!$L$4:$L$23</c:f>
              <c:numCache>
                <c:formatCode>General</c:formatCode>
                <c:ptCount val="20"/>
                <c:pt idx="0">
                  <c:v>529.191655178794</c:v>
                </c:pt>
                <c:pt idx="1">
                  <c:v>533.150706237186</c:v>
                </c:pt>
                <c:pt idx="2">
                  <c:v>467.101543210982</c:v>
                </c:pt>
                <c:pt idx="3">
                  <c:v>433.947987834612</c:v>
                </c:pt>
                <c:pt idx="4">
                  <c:v>410.947715076952</c:v>
                </c:pt>
                <c:pt idx="5">
                  <c:v>339.255118570409</c:v>
                </c:pt>
                <c:pt idx="6">
                  <c:v>336.889357934962</c:v>
                </c:pt>
                <c:pt idx="7">
                  <c:v>280.227185881406</c:v>
                </c:pt>
                <c:pt idx="8">
                  <c:v>264.842571315872</c:v>
                </c:pt>
                <c:pt idx="9">
                  <c:v>268.535344486668</c:v>
                </c:pt>
                <c:pt idx="10">
                  <c:v>261.691222327651</c:v>
                </c:pt>
                <c:pt idx="11">
                  <c:v>238.005135969884</c:v>
                </c:pt>
                <c:pt idx="12">
                  <c:v>220.456415813122</c:v>
                </c:pt>
                <c:pt idx="13">
                  <c:v>226.031164030155</c:v>
                </c:pt>
                <c:pt idx="14">
                  <c:v>184.815898812739</c:v>
                </c:pt>
                <c:pt idx="15">
                  <c:v>222.320105301368</c:v>
                </c:pt>
                <c:pt idx="16">
                  <c:v>202.812463765427</c:v>
                </c:pt>
                <c:pt idx="17">
                  <c:v>181.753177208065</c:v>
                </c:pt>
                <c:pt idx="18">
                  <c:v>175.221720031702</c:v>
                </c:pt>
                <c:pt idx="19">
                  <c:v>163.846549212361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QS!$P$1</c:f>
              <c:strCache>
                <c:ptCount val="1"/>
                <c:pt idx="0">
                  <c:v>Vented Reactors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QS!$AA$4:$AA$20</c:f>
                <c:numCache>
                  <c:formatCode>General</c:formatCode>
                  <c:ptCount val="17"/>
                  <c:pt idx="0">
                    <c:v>46.8506308698864</c:v>
                  </c:pt>
                  <c:pt idx="1">
                    <c:v>36.9917577423972</c:v>
                  </c:pt>
                  <c:pt idx="2">
                    <c:v>25.0849785960938</c:v>
                  </c:pt>
                  <c:pt idx="3">
                    <c:v>68.9218553316698</c:v>
                  </c:pt>
                  <c:pt idx="4">
                    <c:v>66.7714118181798</c:v>
                  </c:pt>
                  <c:pt idx="5">
                    <c:v>42.4410504672865</c:v>
                  </c:pt>
                  <c:pt idx="6">
                    <c:v>51.2630558571683</c:v>
                  </c:pt>
                  <c:pt idx="7">
                    <c:v>8.51561494082987</c:v>
                  </c:pt>
                  <c:pt idx="8">
                    <c:v>21.1395145218476</c:v>
                  </c:pt>
                  <c:pt idx="9">
                    <c:v>50.4684719341183</c:v>
                  </c:pt>
                  <c:pt idx="10">
                    <c:v>33.6315727228051</c:v>
                  </c:pt>
                  <c:pt idx="11">
                    <c:v>27.0845154954276</c:v>
                  </c:pt>
                  <c:pt idx="12">
                    <c:v>34.7734908222872</c:v>
                  </c:pt>
                  <c:pt idx="13">
                    <c:v>25.1251418744119</c:v>
                  </c:pt>
                  <c:pt idx="14">
                    <c:v>33.8273586713219</c:v>
                  </c:pt>
                  <c:pt idx="15">
                    <c:v>37.8848813318894</c:v>
                  </c:pt>
                  <c:pt idx="16">
                    <c:v>32.1131683806341</c:v>
                  </c:pt>
                </c:numCache>
              </c:numRef>
            </c:plus>
            <c:minus>
              <c:numRef>
                <c:f>QS!$AA$4:$AA$20</c:f>
                <c:numCache>
                  <c:formatCode>General</c:formatCode>
                  <c:ptCount val="17"/>
                  <c:pt idx="0">
                    <c:v>46.8506308698864</c:v>
                  </c:pt>
                  <c:pt idx="1">
                    <c:v>36.9917577423972</c:v>
                  </c:pt>
                  <c:pt idx="2">
                    <c:v>25.0849785960938</c:v>
                  </c:pt>
                  <c:pt idx="3">
                    <c:v>68.9218553316698</c:v>
                  </c:pt>
                  <c:pt idx="4">
                    <c:v>66.7714118181798</c:v>
                  </c:pt>
                  <c:pt idx="5">
                    <c:v>42.4410504672865</c:v>
                  </c:pt>
                  <c:pt idx="6">
                    <c:v>51.2630558571683</c:v>
                  </c:pt>
                  <c:pt idx="7">
                    <c:v>8.51561494082987</c:v>
                  </c:pt>
                  <c:pt idx="8">
                    <c:v>21.1395145218476</c:v>
                  </c:pt>
                  <c:pt idx="9">
                    <c:v>50.4684719341183</c:v>
                  </c:pt>
                  <c:pt idx="10">
                    <c:v>33.6315727228051</c:v>
                  </c:pt>
                  <c:pt idx="11">
                    <c:v>27.0845154954276</c:v>
                  </c:pt>
                  <c:pt idx="12">
                    <c:v>34.7734908222872</c:v>
                  </c:pt>
                  <c:pt idx="13">
                    <c:v>25.1251418744119</c:v>
                  </c:pt>
                  <c:pt idx="14">
                    <c:v>33.8273586713219</c:v>
                  </c:pt>
                  <c:pt idx="15">
                    <c:v>37.8848813318894</c:v>
                  </c:pt>
                  <c:pt idx="16">
                    <c:v>32.1131683806341</c:v>
                  </c:pt>
                </c:numCache>
              </c:numRef>
            </c:minus>
          </c:errBars>
          <c:xVal>
            <c:numRef>
              <c:f>QS!$O$4:$O$20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QS!$Y$4:$Y$20</c:f>
              <c:numCache>
                <c:formatCode>General</c:formatCode>
                <c:ptCount val="17"/>
                <c:pt idx="0">
                  <c:v>569.579721896684</c:v>
                </c:pt>
                <c:pt idx="1">
                  <c:v>599.240599786118</c:v>
                </c:pt>
                <c:pt idx="2">
                  <c:v>533.261205889413</c:v>
                </c:pt>
                <c:pt idx="3">
                  <c:v>443.833624746654</c:v>
                </c:pt>
                <c:pt idx="4">
                  <c:v>398.144864562886</c:v>
                </c:pt>
                <c:pt idx="5">
                  <c:v>339.108878139024</c:v>
                </c:pt>
                <c:pt idx="6">
                  <c:v>308.875162248887</c:v>
                </c:pt>
                <c:pt idx="7">
                  <c:v>235.849419467883</c:v>
                </c:pt>
                <c:pt idx="8">
                  <c:v>197.130155527628</c:v>
                </c:pt>
                <c:pt idx="9">
                  <c:v>218.760193606997</c:v>
                </c:pt>
                <c:pt idx="10">
                  <c:v>167.918102432298</c:v>
                </c:pt>
                <c:pt idx="11">
                  <c:v>170.382385020335</c:v>
                </c:pt>
                <c:pt idx="12">
                  <c:v>147.598346887269</c:v>
                </c:pt>
                <c:pt idx="13">
                  <c:v>138.988283684033</c:v>
                </c:pt>
                <c:pt idx="14">
                  <c:v>136.778937890263</c:v>
                </c:pt>
                <c:pt idx="15">
                  <c:v>136.79091050114</c:v>
                </c:pt>
                <c:pt idx="16">
                  <c:v>141.030332195154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QS!$P$1</c:f>
              <c:strCache>
                <c:ptCount val="1"/>
                <c:pt idx="0">
                  <c:v>Vented Reactors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QS!$O$4:$O$20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QS!$U$4:$U$20</c:f>
              <c:numCache>
                <c:formatCode>General</c:formatCode>
                <c:ptCount val="17"/>
                <c:pt idx="0">
                  <c:v>102.638265885782</c:v>
                </c:pt>
                <c:pt idx="1">
                  <c:v>107.983156081459</c:v>
                </c:pt>
                <c:pt idx="2">
                  <c:v>96.0936693012722</c:v>
                </c:pt>
                <c:pt idx="3">
                  <c:v>79.978819179347</c:v>
                </c:pt>
                <c:pt idx="4">
                  <c:v>71.745704594232</c:v>
                </c:pt>
                <c:pt idx="5">
                  <c:v>61.1074198406521</c:v>
                </c:pt>
                <c:pt idx="6">
                  <c:v>55.6593042372494</c:v>
                </c:pt>
                <c:pt idx="7">
                  <c:v>42.5000653881126</c:v>
                </c:pt>
                <c:pt idx="8">
                  <c:v>35.5228540260785</c:v>
                </c:pt>
                <c:pt idx="9">
                  <c:v>39.4205868879808</c:v>
                </c:pt>
                <c:pt idx="10">
                  <c:v>30.2588420583001</c:v>
                </c:pt>
                <c:pt idx="11">
                  <c:v>30.7029057806643</c:v>
                </c:pt>
                <c:pt idx="12">
                  <c:v>26.5972221090859</c:v>
                </c:pt>
                <c:pt idx="13">
                  <c:v>25.0456887198628</c:v>
                </c:pt>
                <c:pt idx="14">
                  <c:v>24.6475646078255</c:v>
                </c:pt>
                <c:pt idx="15">
                  <c:v>24.6497220723054</c:v>
                </c:pt>
                <c:pt idx="16">
                  <c:v>25.4136658615667</c:v>
                </c:pt>
              </c:numCache>
            </c:numRef>
          </c:yVal>
          <c:smooth val="0"/>
        </c:ser>
        <c:axId val="43975302"/>
        <c:axId val="57228141"/>
      </c:scatterChart>
      <c:scatterChart>
        <c:scatterStyle val="lineMarker"/>
        <c:varyColors val="0"/>
        <c:ser>
          <c:idx val="3"/>
          <c:order val="3"/>
          <c:tx>
            <c:strRef>
              <c:f>QS!$C$1</c:f>
              <c:strCache>
                <c:ptCount val="1"/>
                <c:pt idx="0">
                  <c:v>Clamped Reactors</c:v>
                </c:pt>
              </c:strCache>
            </c:strRef>
          </c:tx>
          <c:spPr>
            <a:solidFill>
              <a:srgbClr val="5b9bd5"/>
            </a:solidFill>
            <a:ln w="12600">
              <a:solidFill>
                <a:srgbClr val="5b9bd5"/>
              </a:solidFill>
              <a:round/>
            </a:ln>
          </c:spPr>
          <c:marker>
            <c:symbol val="circle"/>
            <c:size val="8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QS!$B$4:$B$23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QS!$H$4:$H$23</c:f>
              <c:numCache>
                <c:formatCode>General</c:formatCode>
                <c:ptCount val="20"/>
                <c:pt idx="0">
                  <c:v>95.3603362632186</c:v>
                </c:pt>
                <c:pt idx="1">
                  <c:v>96.0737572639408</c:v>
                </c:pt>
                <c:pt idx="2">
                  <c:v>84.1716980866189</c:v>
                </c:pt>
                <c:pt idx="3">
                  <c:v>78.1974274077971</c:v>
                </c:pt>
                <c:pt idx="4">
                  <c:v>74.0527782568667</c:v>
                </c:pt>
                <c:pt idx="5">
                  <c:v>61.1337723663877</c:v>
                </c:pt>
                <c:pt idx="6">
                  <c:v>60.7074622998801</c:v>
                </c:pt>
                <c:pt idx="7">
                  <c:v>50.4969388958294</c:v>
                </c:pt>
                <c:pt idx="8">
                  <c:v>47.72463135112</c:v>
                </c:pt>
                <c:pt idx="9">
                  <c:v>48.3900690764975</c:v>
                </c:pt>
                <c:pt idx="10">
                  <c:v>47.1567582634428</c:v>
                </c:pt>
                <c:pt idx="11">
                  <c:v>42.888525501773</c:v>
                </c:pt>
                <c:pt idx="12">
                  <c:v>39.7262461295245</c:v>
                </c:pt>
                <c:pt idx="13">
                  <c:v>40.730815758234</c:v>
                </c:pt>
                <c:pt idx="14">
                  <c:v>33.3038249660556</c:v>
                </c:pt>
                <c:pt idx="15">
                  <c:v>40.0620829753065</c:v>
                </c:pt>
                <c:pt idx="16">
                  <c:v>36.5468059705299</c:v>
                </c:pt>
                <c:pt idx="17">
                  <c:v>32.7519225328933</c:v>
                </c:pt>
                <c:pt idx="18">
                  <c:v>31.5749539497128</c:v>
                </c:pt>
                <c:pt idx="19">
                  <c:v>29.5251481680675</c:v>
                </c:pt>
              </c:numCache>
            </c:numRef>
          </c:yVal>
          <c:smooth val="0"/>
        </c:ser>
        <c:axId val="70210768"/>
        <c:axId val="22357411"/>
      </c:scatterChart>
      <c:valAx>
        <c:axId val="43975302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228141"/>
        <c:crosses val="autoZero"/>
        <c:crossBetween val="midCat"/>
      </c:valAx>
      <c:valAx>
        <c:axId val="5722814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g/L</a:t>
                </a:r>
              </a:p>
            </c:rich>
          </c:tx>
          <c:layout>
            <c:manualLayout>
              <c:xMode val="edge"/>
              <c:yMode val="edge"/>
              <c:x val="0"/>
              <c:y val="-0.00024412075840182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75302"/>
        <c:crosses val="max"/>
        <c:crossBetween val="midCat"/>
      </c:valAx>
      <c:valAx>
        <c:axId val="70210768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357411"/>
        <c:crosses val="autoZero"/>
        <c:crossBetween val="midCat"/>
      </c:valAx>
      <c:valAx>
        <c:axId val="22357411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g/L</a:t>
                </a:r>
              </a:p>
            </c:rich>
          </c:tx>
          <c:layout>
            <c:manualLayout>
              <c:xMode val="edge"/>
              <c:yMode val="edge"/>
              <c:x val="0"/>
              <c:y val="-0.00024412075840182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210768"/>
        <c:crosses val="max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Cellulose Degradation</a:t>
            </a:r>
          </a:p>
        </c:rich>
      </c:tx>
      <c:layout>
        <c:manualLayout>
          <c:xMode val="edge"/>
          <c:yMode val="edge"/>
          <c:x val="0.0003710575139146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7847866419295"/>
          <c:y val="0.140338046481391"/>
          <c:w val="0.702226345083488"/>
          <c:h val="0.7344384852917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'QS (gL)'!$C$1</c:f>
              <c:strCache>
                <c:ptCount val="1"/>
                <c:pt idx="0">
                  <c:v>Clamped Reactors</c:v>
                </c:pt>
              </c:strCache>
            </c:strRef>
          </c:tx>
          <c:spPr>
            <a:solidFill>
              <a:srgbClr val="5b9bd5"/>
            </a:solidFill>
            <a:ln w="12600">
              <a:solidFill>
                <a:srgbClr val="5b9bd5"/>
              </a:solidFill>
              <a:round/>
            </a:ln>
          </c:spPr>
          <c:marker>
            <c:symbol val="circle"/>
            <c:size val="8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'QS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'QS (gL)'!$H$4:$H$23</c:f>
              <c:numCache>
                <c:formatCode>General</c:formatCode>
                <c:ptCount val="20"/>
                <c:pt idx="0">
                  <c:v>95.3603362632186</c:v>
                </c:pt>
                <c:pt idx="1">
                  <c:v>96.0737572639408</c:v>
                </c:pt>
                <c:pt idx="2">
                  <c:v>84.1716980866189</c:v>
                </c:pt>
                <c:pt idx="3">
                  <c:v>78.1974274077971</c:v>
                </c:pt>
                <c:pt idx="4">
                  <c:v>74.0527782568667</c:v>
                </c:pt>
                <c:pt idx="5">
                  <c:v>61.1337723663877</c:v>
                </c:pt>
                <c:pt idx="6">
                  <c:v>60.7074622998801</c:v>
                </c:pt>
                <c:pt idx="7">
                  <c:v>50.4969388958294</c:v>
                </c:pt>
                <c:pt idx="8">
                  <c:v>47.72463135112</c:v>
                </c:pt>
                <c:pt idx="9">
                  <c:v>48.3900690764975</c:v>
                </c:pt>
                <c:pt idx="10">
                  <c:v>47.1567582634428</c:v>
                </c:pt>
                <c:pt idx="11">
                  <c:v>42.888525501773</c:v>
                </c:pt>
                <c:pt idx="12">
                  <c:v>39.7262461295245</c:v>
                </c:pt>
                <c:pt idx="13">
                  <c:v>40.730815758234</c:v>
                </c:pt>
                <c:pt idx="14">
                  <c:v>33.3038249660556</c:v>
                </c:pt>
                <c:pt idx="15">
                  <c:v>40.0620829753065</c:v>
                </c:pt>
                <c:pt idx="16">
                  <c:v>36.5468059705299</c:v>
                </c:pt>
                <c:pt idx="17">
                  <c:v>32.7519225328933</c:v>
                </c:pt>
                <c:pt idx="18">
                  <c:v>31.5749539497128</c:v>
                </c:pt>
                <c:pt idx="19">
                  <c:v>29.5251481680675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'QS (gL)'!$N$1</c:f>
              <c:strCache>
                <c:ptCount val="1"/>
                <c:pt idx="0">
                  <c:v>Vented Reactors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'QS (gL)'!$M$4:$M$20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'QS (gL)'!$S$4:$S$20</c:f>
              <c:numCache>
                <c:formatCode>General</c:formatCode>
                <c:ptCount val="17"/>
                <c:pt idx="0">
                  <c:v>102.638265885782</c:v>
                </c:pt>
                <c:pt idx="1">
                  <c:v>107.983156081459</c:v>
                </c:pt>
                <c:pt idx="2">
                  <c:v>96.0936693012722</c:v>
                </c:pt>
                <c:pt idx="3">
                  <c:v>79.978819179347</c:v>
                </c:pt>
                <c:pt idx="4">
                  <c:v>71.745704594232</c:v>
                </c:pt>
                <c:pt idx="5">
                  <c:v>61.1074198406521</c:v>
                </c:pt>
                <c:pt idx="6">
                  <c:v>55.6593042372494</c:v>
                </c:pt>
                <c:pt idx="7">
                  <c:v>42.5000653881126</c:v>
                </c:pt>
                <c:pt idx="8">
                  <c:v>35.5228540260785</c:v>
                </c:pt>
                <c:pt idx="9">
                  <c:v>39.4205868879808</c:v>
                </c:pt>
                <c:pt idx="10">
                  <c:v>30.2588420583001</c:v>
                </c:pt>
                <c:pt idx="11">
                  <c:v>30.7029057806643</c:v>
                </c:pt>
                <c:pt idx="12">
                  <c:v>26.5972221090859</c:v>
                </c:pt>
                <c:pt idx="13">
                  <c:v>25.0456887198628</c:v>
                </c:pt>
                <c:pt idx="14">
                  <c:v>24.6475646078255</c:v>
                </c:pt>
                <c:pt idx="15">
                  <c:v>24.6497220723054</c:v>
                </c:pt>
                <c:pt idx="16">
                  <c:v>25.4136658615667</c:v>
                </c:pt>
              </c:numCache>
            </c:numRef>
          </c:yVal>
          <c:smooth val="0"/>
        </c:ser>
        <c:axId val="77593712"/>
        <c:axId val="11533684"/>
      </c:scatterChart>
      <c:valAx>
        <c:axId val="77593712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533684"/>
        <c:crosses val="autoZero"/>
        <c:crossBetween val="midCat"/>
        <c:majorUnit val="24"/>
      </c:valAx>
      <c:valAx>
        <c:axId val="1153368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Glucose Equivalents (g/L)</a:t>
                </a:r>
              </a:p>
            </c:rich>
          </c:tx>
          <c:layout>
            <c:manualLayout>
              <c:xMode val="edge"/>
              <c:yMode val="edge"/>
              <c:x val="0"/>
              <c:y val="-0.000243783520234032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593712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Cellulose Utilization</a:t>
            </a:r>
          </a:p>
        </c:rich>
      </c:tx>
      <c:layout>
        <c:manualLayout>
          <c:xMode val="edge"/>
          <c:yMode val="edge"/>
          <c:x val="0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7924938808812"/>
          <c:y val="0.140406504065041"/>
          <c:w val="0.702202882784879"/>
          <c:h val="0.73447154471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'QS (gL)'!$C$1</c:f>
              <c:strCache>
                <c:ptCount val="1"/>
                <c:pt idx="0">
                  <c:v>Clamped Reactors</c:v>
                </c:pt>
              </c:strCache>
            </c:strRef>
          </c:tx>
          <c:spPr>
            <a:solidFill>
              <a:srgbClr val="5b9bd5"/>
            </a:solidFill>
            <a:ln w="12600">
              <a:solidFill>
                <a:srgbClr val="5b9bd5"/>
              </a:solidFill>
              <a:round/>
            </a:ln>
          </c:spPr>
          <c:marker>
            <c:symbol val="circle"/>
            <c:size val="8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'QS (gL)'!$J$4:$J$23</c:f>
                <c:numCache>
                  <c:formatCode>General</c:formatCode>
                  <c:ptCount val="20"/>
                  <c:pt idx="0">
                    <c:v>15.6107862128992</c:v>
                  </c:pt>
                  <c:pt idx="1">
                    <c:v>15.0931720199265</c:v>
                  </c:pt>
                  <c:pt idx="2">
                    <c:v>9.40876796740467</c:v>
                  </c:pt>
                  <c:pt idx="3">
                    <c:v>15.2184286966863</c:v>
                  </c:pt>
                  <c:pt idx="4">
                    <c:v>14.0640499100417</c:v>
                  </c:pt>
                  <c:pt idx="5">
                    <c:v>8.6159855646017</c:v>
                  </c:pt>
                  <c:pt idx="6">
                    <c:v>6.51018880727103</c:v>
                  </c:pt>
                  <c:pt idx="7">
                    <c:v>6.96376942488544</c:v>
                  </c:pt>
                  <c:pt idx="8">
                    <c:v>7.13885730721289</c:v>
                  </c:pt>
                  <c:pt idx="9">
                    <c:v>9.19205432617382</c:v>
                  </c:pt>
                  <c:pt idx="10">
                    <c:v>8.84344387909864</c:v>
                  </c:pt>
                  <c:pt idx="11">
                    <c:v>4.38081669672551</c:v>
                  </c:pt>
                  <c:pt idx="12">
                    <c:v>5.17789720311493</c:v>
                  </c:pt>
                  <c:pt idx="13">
                    <c:v>6.68657716912622</c:v>
                  </c:pt>
                  <c:pt idx="14">
                    <c:v>3.80233648052063</c:v>
                  </c:pt>
                  <c:pt idx="15">
                    <c:v>7.62059821487652</c:v>
                  </c:pt>
                  <c:pt idx="16">
                    <c:v>5.3101475147891</c:v>
                  </c:pt>
                  <c:pt idx="17">
                    <c:v>6.84795424580458</c:v>
                  </c:pt>
                  <c:pt idx="18">
                    <c:v>4.84881634581751</c:v>
                  </c:pt>
                  <c:pt idx="19">
                    <c:v>3.98390610830245</c:v>
                  </c:pt>
                </c:numCache>
              </c:numRef>
            </c:plus>
            <c:minus>
              <c:numRef>
                <c:f>'QS (gL)'!$J$4:$J$23</c:f>
                <c:numCache>
                  <c:formatCode>General</c:formatCode>
                  <c:ptCount val="20"/>
                  <c:pt idx="0">
                    <c:v>15.6107862128992</c:v>
                  </c:pt>
                  <c:pt idx="1">
                    <c:v>15.0931720199265</c:v>
                  </c:pt>
                  <c:pt idx="2">
                    <c:v>9.40876796740467</c:v>
                  </c:pt>
                  <c:pt idx="3">
                    <c:v>15.2184286966863</c:v>
                  </c:pt>
                  <c:pt idx="4">
                    <c:v>14.0640499100417</c:v>
                  </c:pt>
                  <c:pt idx="5">
                    <c:v>8.6159855646017</c:v>
                  </c:pt>
                  <c:pt idx="6">
                    <c:v>6.51018880727103</c:v>
                  </c:pt>
                  <c:pt idx="7">
                    <c:v>6.96376942488544</c:v>
                  </c:pt>
                  <c:pt idx="8">
                    <c:v>7.13885730721289</c:v>
                  </c:pt>
                  <c:pt idx="9">
                    <c:v>9.19205432617382</c:v>
                  </c:pt>
                  <c:pt idx="10">
                    <c:v>8.84344387909864</c:v>
                  </c:pt>
                  <c:pt idx="11">
                    <c:v>4.38081669672551</c:v>
                  </c:pt>
                  <c:pt idx="12">
                    <c:v>5.17789720311493</c:v>
                  </c:pt>
                  <c:pt idx="13">
                    <c:v>6.68657716912622</c:v>
                  </c:pt>
                  <c:pt idx="14">
                    <c:v>3.80233648052063</c:v>
                  </c:pt>
                  <c:pt idx="15">
                    <c:v>7.62059821487652</c:v>
                  </c:pt>
                  <c:pt idx="16">
                    <c:v>5.3101475147891</c:v>
                  </c:pt>
                  <c:pt idx="17">
                    <c:v>6.84795424580458</c:v>
                  </c:pt>
                  <c:pt idx="18">
                    <c:v>4.84881634581751</c:v>
                  </c:pt>
                  <c:pt idx="19">
                    <c:v>3.98390610830245</c:v>
                  </c:pt>
                </c:numCache>
              </c:numRef>
            </c:minus>
          </c:errBars>
          <c:xVal>
            <c:numRef>
              <c:f>'QS (gL)'!$B$4:$B$23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'QS (gL)'!$H$4:$H$23</c:f>
              <c:numCache>
                <c:formatCode>General</c:formatCode>
                <c:ptCount val="20"/>
                <c:pt idx="0">
                  <c:v>95.3603362632186</c:v>
                </c:pt>
                <c:pt idx="1">
                  <c:v>96.0737572639408</c:v>
                </c:pt>
                <c:pt idx="2">
                  <c:v>84.1716980866189</c:v>
                </c:pt>
                <c:pt idx="3">
                  <c:v>78.1974274077971</c:v>
                </c:pt>
                <c:pt idx="4">
                  <c:v>74.0527782568667</c:v>
                </c:pt>
                <c:pt idx="5">
                  <c:v>61.1337723663877</c:v>
                </c:pt>
                <c:pt idx="6">
                  <c:v>60.7074622998801</c:v>
                </c:pt>
                <c:pt idx="7">
                  <c:v>50.4969388958294</c:v>
                </c:pt>
                <c:pt idx="8">
                  <c:v>47.72463135112</c:v>
                </c:pt>
                <c:pt idx="9">
                  <c:v>48.3900690764975</c:v>
                </c:pt>
                <c:pt idx="10">
                  <c:v>47.1567582634428</c:v>
                </c:pt>
                <c:pt idx="11">
                  <c:v>42.888525501773</c:v>
                </c:pt>
                <c:pt idx="12">
                  <c:v>39.7262461295245</c:v>
                </c:pt>
                <c:pt idx="13">
                  <c:v>40.730815758234</c:v>
                </c:pt>
                <c:pt idx="14">
                  <c:v>33.3038249660556</c:v>
                </c:pt>
                <c:pt idx="15">
                  <c:v>40.0620829753065</c:v>
                </c:pt>
                <c:pt idx="16">
                  <c:v>36.5468059705299</c:v>
                </c:pt>
                <c:pt idx="17">
                  <c:v>32.7519225328933</c:v>
                </c:pt>
                <c:pt idx="18">
                  <c:v>31.5749539497128</c:v>
                </c:pt>
                <c:pt idx="19">
                  <c:v>29.5251481680675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'QS (gL)'!$N$1</c:f>
              <c:strCache>
                <c:ptCount val="1"/>
                <c:pt idx="0">
                  <c:v>Vented Reactors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'QS (gL)'!$U$4:$U$20</c:f>
                <c:numCache>
                  <c:formatCode>General</c:formatCode>
                  <c:ptCount val="17"/>
                  <c:pt idx="0">
                    <c:v>8.44248368275352</c:v>
                  </c:pt>
                  <c:pt idx="1">
                    <c:v>6.66591474517998</c:v>
                  </c:pt>
                  <c:pt idx="2">
                    <c:v>4.52031314301611</c:v>
                  </c:pt>
                  <c:pt idx="3">
                    <c:v>12.4197183307669</c:v>
                  </c:pt>
                  <c:pt idx="4">
                    <c:v>12.032208409636</c:v>
                  </c:pt>
                  <c:pt idx="5">
                    <c:v>7.64787729420502</c:v>
                  </c:pt>
                  <c:pt idx="6">
                    <c:v>9.23760266546173</c:v>
                  </c:pt>
                  <c:pt idx="7">
                    <c:v>1.53451381233754</c:v>
                  </c:pt>
                  <c:pt idx="8">
                    <c:v>3.80934051683694</c:v>
                  </c:pt>
                  <c:pt idx="9">
                    <c:v>9.09441864252812</c:v>
                  </c:pt>
                  <c:pt idx="10">
                    <c:v>6.06040940464948</c:v>
                  </c:pt>
                  <c:pt idx="11">
                    <c:v>4.88062969227606</c:v>
                  </c:pt>
                  <c:pt idx="12">
                    <c:v>6.26618304617616</c:v>
                  </c:pt>
                  <c:pt idx="13">
                    <c:v>4.52755056576902</c:v>
                  </c:pt>
                  <c:pt idx="14">
                    <c:v>6.09569003257221</c:v>
                  </c:pt>
                  <c:pt idx="15">
                    <c:v>6.82685561600648</c:v>
                  </c:pt>
                  <c:pt idx="16">
                    <c:v>5.78679294219027</c:v>
                  </c:pt>
                </c:numCache>
              </c:numRef>
            </c:plus>
            <c:minus>
              <c:numRef>
                <c:f>'QS (gL)'!$U$4:$U$20</c:f>
                <c:numCache>
                  <c:formatCode>General</c:formatCode>
                  <c:ptCount val="17"/>
                  <c:pt idx="0">
                    <c:v>8.44248368275352</c:v>
                  </c:pt>
                  <c:pt idx="1">
                    <c:v>6.66591474517998</c:v>
                  </c:pt>
                  <c:pt idx="2">
                    <c:v>4.52031314301611</c:v>
                  </c:pt>
                  <c:pt idx="3">
                    <c:v>12.4197183307669</c:v>
                  </c:pt>
                  <c:pt idx="4">
                    <c:v>12.032208409636</c:v>
                  </c:pt>
                  <c:pt idx="5">
                    <c:v>7.64787729420502</c:v>
                  </c:pt>
                  <c:pt idx="6">
                    <c:v>9.23760266546173</c:v>
                  </c:pt>
                  <c:pt idx="7">
                    <c:v>1.53451381233754</c:v>
                  </c:pt>
                  <c:pt idx="8">
                    <c:v>3.80934051683694</c:v>
                  </c:pt>
                  <c:pt idx="9">
                    <c:v>9.09441864252812</c:v>
                  </c:pt>
                  <c:pt idx="10">
                    <c:v>6.06040940464948</c:v>
                  </c:pt>
                  <c:pt idx="11">
                    <c:v>4.88062969227606</c:v>
                  </c:pt>
                  <c:pt idx="12">
                    <c:v>6.26618304617616</c:v>
                  </c:pt>
                  <c:pt idx="13">
                    <c:v>4.52755056576902</c:v>
                  </c:pt>
                  <c:pt idx="14">
                    <c:v>6.09569003257221</c:v>
                  </c:pt>
                  <c:pt idx="15">
                    <c:v>6.82685561600648</c:v>
                  </c:pt>
                  <c:pt idx="16">
                    <c:v>5.78679294219027</c:v>
                  </c:pt>
                </c:numCache>
              </c:numRef>
            </c:minus>
          </c:errBars>
          <c:xVal>
            <c:numRef>
              <c:f>'QS (gL)'!$M$4:$M$20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'QS (gL)'!$S$4:$S$20</c:f>
              <c:numCache>
                <c:formatCode>General</c:formatCode>
                <c:ptCount val="17"/>
                <c:pt idx="0">
                  <c:v>102.638265885782</c:v>
                </c:pt>
                <c:pt idx="1">
                  <c:v>107.983156081459</c:v>
                </c:pt>
                <c:pt idx="2">
                  <c:v>96.0936693012722</c:v>
                </c:pt>
                <c:pt idx="3">
                  <c:v>79.978819179347</c:v>
                </c:pt>
                <c:pt idx="4">
                  <c:v>71.745704594232</c:v>
                </c:pt>
                <c:pt idx="5">
                  <c:v>61.1074198406521</c:v>
                </c:pt>
                <c:pt idx="6">
                  <c:v>55.6593042372494</c:v>
                </c:pt>
                <c:pt idx="7">
                  <c:v>42.5000653881126</c:v>
                </c:pt>
                <c:pt idx="8">
                  <c:v>35.5228540260785</c:v>
                </c:pt>
                <c:pt idx="9">
                  <c:v>39.4205868879808</c:v>
                </c:pt>
                <c:pt idx="10">
                  <c:v>30.2588420583001</c:v>
                </c:pt>
                <c:pt idx="11">
                  <c:v>30.7029057806643</c:v>
                </c:pt>
                <c:pt idx="12">
                  <c:v>26.5972221090859</c:v>
                </c:pt>
                <c:pt idx="13">
                  <c:v>25.0456887198628</c:v>
                </c:pt>
                <c:pt idx="14">
                  <c:v>24.6475646078255</c:v>
                </c:pt>
                <c:pt idx="15">
                  <c:v>24.6497220723054</c:v>
                </c:pt>
                <c:pt idx="16">
                  <c:v>25.4136658615667</c:v>
                </c:pt>
              </c:numCache>
            </c:numRef>
          </c:yVal>
          <c:smooth val="0"/>
        </c:ser>
        <c:axId val="39826445"/>
        <c:axId val="54556903"/>
      </c:scatterChart>
      <c:valAx>
        <c:axId val="39826445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556903"/>
        <c:crosses val="autoZero"/>
        <c:crossBetween val="midCat"/>
        <c:majorUnit val="24"/>
      </c:valAx>
      <c:valAx>
        <c:axId val="5455690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Glucose Equivalents (g/L)</a:t>
                </a:r>
              </a:p>
            </c:rich>
          </c:tx>
          <c:layout>
            <c:manualLayout>
              <c:xMode val="edge"/>
              <c:yMode val="edge"/>
              <c:x val="0"/>
              <c:y val="-0.00024390243902439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826445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Cell Protein</a:t>
            </a:r>
          </a:p>
        </c:rich>
      </c:tx>
      <c:layout>
        <c:manualLayout>
          <c:xMode val="edge"/>
          <c:yMode val="edge"/>
          <c:x val="0.41690408357075"/>
          <c:y val="0.0552751546727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7939221272555"/>
          <c:y val="0.140426571149463"/>
          <c:w val="0.702279202279202"/>
          <c:h val="0.7345327254965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'Cell growth'!$C$1</c:f>
              <c:strCache>
                <c:ptCount val="1"/>
                <c:pt idx="0">
                  <c:v>Clamped Reactors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8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'Cell growth'!$H$4:$H$23</c:f>
                <c:numCache>
                  <c:formatCode>General</c:formatCode>
                  <c:ptCount val="20"/>
                  <c:pt idx="0">
                    <c:v>0.106238465623125</c:v>
                  </c:pt>
                  <c:pt idx="1">
                    <c:v>0.0677735712405</c:v>
                  </c:pt>
                  <c:pt idx="2">
                    <c:v>0.0273929162034381</c:v>
                  </c:pt>
                  <c:pt idx="3">
                    <c:v>0.278462779699501</c:v>
                  </c:pt>
                  <c:pt idx="4">
                    <c:v>0.431609990916938</c:v>
                  </c:pt>
                  <c:pt idx="5">
                    <c:v>0.112460050739813</c:v>
                  </c:pt>
                  <c:pt idx="6">
                    <c:v>0.519011598187688</c:v>
                  </c:pt>
                  <c:pt idx="7">
                    <c:v>0.252018663806251</c:v>
                  </c:pt>
                  <c:pt idx="8">
                    <c:v>0.517882009992751</c:v>
                  </c:pt>
                  <c:pt idx="9">
                    <c:v>0.339839531278313</c:v>
                  </c:pt>
                  <c:pt idx="10">
                    <c:v>0.584368722068063</c:v>
                  </c:pt>
                  <c:pt idx="11">
                    <c:v>0.120337587019688</c:v>
                  </c:pt>
                  <c:pt idx="12">
                    <c:v>0.695559840399563</c:v>
                  </c:pt>
                  <c:pt idx="13">
                    <c:v>0.921302899924501</c:v>
                  </c:pt>
                  <c:pt idx="14">
                    <c:v>0.885927961135688</c:v>
                  </c:pt>
                  <c:pt idx="15">
                    <c:v>0.895195106004376</c:v>
                  </c:pt>
                  <c:pt idx="16">
                    <c:v>0.545074705779189</c:v>
                  </c:pt>
                  <c:pt idx="17">
                    <c:v>0.529588236251814</c:v>
                  </c:pt>
                  <c:pt idx="18">
                    <c:v>0.584247298948313</c:v>
                  </c:pt>
                  <c:pt idx="19">
                    <c:v>0.551641553118</c:v>
                  </c:pt>
                </c:numCache>
              </c:numRef>
            </c:plus>
            <c:minus>
              <c:numRef>
                <c:f>'Cell growth'!$H$4:$H$23</c:f>
                <c:numCache>
                  <c:formatCode>General</c:formatCode>
                  <c:ptCount val="20"/>
                  <c:pt idx="0">
                    <c:v>0.106238465623125</c:v>
                  </c:pt>
                  <c:pt idx="1">
                    <c:v>0.0677735712405</c:v>
                  </c:pt>
                  <c:pt idx="2">
                    <c:v>0.0273929162034381</c:v>
                  </c:pt>
                  <c:pt idx="3">
                    <c:v>0.278462779699501</c:v>
                  </c:pt>
                  <c:pt idx="4">
                    <c:v>0.431609990916938</c:v>
                  </c:pt>
                  <c:pt idx="5">
                    <c:v>0.112460050739813</c:v>
                  </c:pt>
                  <c:pt idx="6">
                    <c:v>0.519011598187688</c:v>
                  </c:pt>
                  <c:pt idx="7">
                    <c:v>0.252018663806251</c:v>
                  </c:pt>
                  <c:pt idx="8">
                    <c:v>0.517882009992751</c:v>
                  </c:pt>
                  <c:pt idx="9">
                    <c:v>0.339839531278313</c:v>
                  </c:pt>
                  <c:pt idx="10">
                    <c:v>0.584368722068063</c:v>
                  </c:pt>
                  <c:pt idx="11">
                    <c:v>0.120337587019688</c:v>
                  </c:pt>
                  <c:pt idx="12">
                    <c:v>0.695559840399563</c:v>
                  </c:pt>
                  <c:pt idx="13">
                    <c:v>0.921302899924501</c:v>
                  </c:pt>
                  <c:pt idx="14">
                    <c:v>0.885927961135688</c:v>
                  </c:pt>
                  <c:pt idx="15">
                    <c:v>0.895195106004376</c:v>
                  </c:pt>
                  <c:pt idx="16">
                    <c:v>0.545074705779189</c:v>
                  </c:pt>
                  <c:pt idx="17">
                    <c:v>0.529588236251814</c:v>
                  </c:pt>
                  <c:pt idx="18">
                    <c:v>0.584247298948313</c:v>
                  </c:pt>
                  <c:pt idx="19">
                    <c:v>0.551641553118</c:v>
                  </c:pt>
                </c:numCache>
              </c:numRef>
            </c:minus>
          </c:errBars>
          <c:xVal>
            <c:numRef>
              <c:f>'Cell growth'!$B$4:$B$23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'Cell growth'!$V$4:$V$23</c:f>
              <c:numCache>
                <c:formatCode>General</c:formatCode>
                <c:ptCount val="20"/>
                <c:pt idx="0">
                  <c:v>0.0849833877206248</c:v>
                </c:pt>
                <c:pt idx="1">
                  <c:v>0.402803101348875</c:v>
                </c:pt>
                <c:pt idx="2">
                  <c:v>2.57731558446431</c:v>
                </c:pt>
                <c:pt idx="3">
                  <c:v>2.7724740867225</c:v>
                </c:pt>
                <c:pt idx="4">
                  <c:v>3.24052773408281</c:v>
                </c:pt>
                <c:pt idx="5">
                  <c:v>2.91721949620369</c:v>
                </c:pt>
                <c:pt idx="6">
                  <c:v>3.34081062834919</c:v>
                </c:pt>
                <c:pt idx="7">
                  <c:v>3.46991387108063</c:v>
                </c:pt>
                <c:pt idx="8">
                  <c:v>3.32462012761462</c:v>
                </c:pt>
                <c:pt idx="9">
                  <c:v>3.36347473028569</c:v>
                </c:pt>
                <c:pt idx="10">
                  <c:v>3.19286424822694</c:v>
                </c:pt>
                <c:pt idx="11">
                  <c:v>2.82513600719719</c:v>
                </c:pt>
                <c:pt idx="12">
                  <c:v>3.39454526249643</c:v>
                </c:pt>
                <c:pt idx="13">
                  <c:v>3.7796649593801</c:v>
                </c:pt>
                <c:pt idx="14">
                  <c:v>3.28980055487191</c:v>
                </c:pt>
                <c:pt idx="15">
                  <c:v>3.3862322376626</c:v>
                </c:pt>
                <c:pt idx="16">
                  <c:v>3.21815547684578</c:v>
                </c:pt>
                <c:pt idx="17">
                  <c:v>3.31111327576179</c:v>
                </c:pt>
                <c:pt idx="18">
                  <c:v>3.46414966839129</c:v>
                </c:pt>
                <c:pt idx="19">
                  <c:v>3.31270066456159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'Cell growth'!$L$1</c:f>
              <c:strCache>
                <c:ptCount val="1"/>
                <c:pt idx="0">
                  <c:v>Vented Reactors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'Cell growth'!$AE$4:$AE$20</c:f>
                <c:numCache>
                  <c:formatCode>General</c:formatCode>
                  <c:ptCount val="17"/>
                  <c:pt idx="0">
                    <c:v>0.0256745428940024</c:v>
                  </c:pt>
                  <c:pt idx="1">
                    <c:v>0.122740166177391</c:v>
                  </c:pt>
                  <c:pt idx="2">
                    <c:v>0.32177509936363</c:v>
                  </c:pt>
                  <c:pt idx="3">
                    <c:v>0.591556065461976</c:v>
                  </c:pt>
                  <c:pt idx="4">
                    <c:v>0.283770988640222</c:v>
                  </c:pt>
                  <c:pt idx="5">
                    <c:v>0.392036872040877</c:v>
                  </c:pt>
                  <c:pt idx="6">
                    <c:v>0.307220699369812</c:v>
                  </c:pt>
                  <c:pt idx="7">
                    <c:v>0.421284532905034</c:v>
                  </c:pt>
                  <c:pt idx="8">
                    <c:v>0.228043035469705</c:v>
                  </c:pt>
                  <c:pt idx="9">
                    <c:v>0.23523150381356</c:v>
                  </c:pt>
                  <c:pt idx="10">
                    <c:v>0.129101475074113</c:v>
                  </c:pt>
                  <c:pt idx="11">
                    <c:v>0.0242993126102478</c:v>
                  </c:pt>
                  <c:pt idx="12">
                    <c:v>0.0649974532173372</c:v>
                  </c:pt>
                  <c:pt idx="13">
                    <c:v>0.163642814751672</c:v>
                  </c:pt>
                  <c:pt idx="14">
                    <c:v>0.715210225306477</c:v>
                  </c:pt>
                  <c:pt idx="15">
                    <c:v>0.302345745066157</c:v>
                  </c:pt>
                  <c:pt idx="16">
                    <c:v>0.553825076037637</c:v>
                  </c:pt>
                </c:numCache>
              </c:numRef>
            </c:plus>
            <c:minus>
              <c:numRef>
                <c:f>'Cell growth'!$AE$4:$AE$20</c:f>
                <c:numCache>
                  <c:formatCode>General</c:formatCode>
                  <c:ptCount val="17"/>
                  <c:pt idx="0">
                    <c:v>0.0256745428940024</c:v>
                  </c:pt>
                  <c:pt idx="1">
                    <c:v>0.122740166177391</c:v>
                  </c:pt>
                  <c:pt idx="2">
                    <c:v>0.32177509936363</c:v>
                  </c:pt>
                  <c:pt idx="3">
                    <c:v>0.591556065461976</c:v>
                  </c:pt>
                  <c:pt idx="4">
                    <c:v>0.283770988640222</c:v>
                  </c:pt>
                  <c:pt idx="5">
                    <c:v>0.392036872040877</c:v>
                  </c:pt>
                  <c:pt idx="6">
                    <c:v>0.307220699369812</c:v>
                  </c:pt>
                  <c:pt idx="7">
                    <c:v>0.421284532905034</c:v>
                  </c:pt>
                  <c:pt idx="8">
                    <c:v>0.228043035469705</c:v>
                  </c:pt>
                  <c:pt idx="9">
                    <c:v>0.23523150381356</c:v>
                  </c:pt>
                  <c:pt idx="10">
                    <c:v>0.129101475074113</c:v>
                  </c:pt>
                  <c:pt idx="11">
                    <c:v>0.0242993126102478</c:v>
                  </c:pt>
                  <c:pt idx="12">
                    <c:v>0.0649974532173372</c:v>
                  </c:pt>
                  <c:pt idx="13">
                    <c:v>0.163642814751672</c:v>
                  </c:pt>
                  <c:pt idx="14">
                    <c:v>0.715210225306477</c:v>
                  </c:pt>
                  <c:pt idx="15">
                    <c:v>0.302345745066157</c:v>
                  </c:pt>
                  <c:pt idx="16">
                    <c:v>0.553825076037637</c:v>
                  </c:pt>
                </c:numCache>
              </c:numRef>
            </c:minus>
          </c:errBars>
          <c:xVal>
            <c:numRef>
              <c:f>'Cell growth'!$K$4:$K$20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'Cell growth'!$AC$4:$AC$20</c:f>
              <c:numCache>
                <c:formatCode>General</c:formatCode>
                <c:ptCount val="17"/>
                <c:pt idx="0">
                  <c:v>0.0981959525255024</c:v>
                </c:pt>
                <c:pt idx="1">
                  <c:v>0.744353301759141</c:v>
                </c:pt>
                <c:pt idx="2">
                  <c:v>2.26388199871738</c:v>
                </c:pt>
                <c:pt idx="3">
                  <c:v>2.92257177306073</c:v>
                </c:pt>
                <c:pt idx="4">
                  <c:v>2.73041106656772</c:v>
                </c:pt>
                <c:pt idx="5">
                  <c:v>2.49715873733838</c:v>
                </c:pt>
                <c:pt idx="6">
                  <c:v>2.55853995141656</c:v>
                </c:pt>
                <c:pt idx="7">
                  <c:v>2.74466677795203</c:v>
                </c:pt>
                <c:pt idx="8">
                  <c:v>2.6499930698177</c:v>
                </c:pt>
                <c:pt idx="9">
                  <c:v>2.78453030344031</c:v>
                </c:pt>
                <c:pt idx="10">
                  <c:v>2.30424824406217</c:v>
                </c:pt>
                <c:pt idx="11">
                  <c:v>2.61011583217829</c:v>
                </c:pt>
                <c:pt idx="12">
                  <c:v>2.62906625604162</c:v>
                </c:pt>
                <c:pt idx="13">
                  <c:v>2.71120486079521</c:v>
                </c:pt>
                <c:pt idx="14">
                  <c:v>3.19635538037301</c:v>
                </c:pt>
                <c:pt idx="15">
                  <c:v>3.01330234210869</c:v>
                </c:pt>
                <c:pt idx="16">
                  <c:v>3.02741920852317</c:v>
                </c:pt>
              </c:numCache>
            </c:numRef>
          </c:yVal>
          <c:smooth val="0"/>
        </c:ser>
        <c:axId val="5146728"/>
        <c:axId val="84431615"/>
      </c:scatterChart>
      <c:valAx>
        <c:axId val="5146728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431615"/>
        <c:crosses val="autoZero"/>
        <c:crossBetween val="midCat"/>
        <c:majorUnit val="24"/>
      </c:valAx>
      <c:valAx>
        <c:axId val="84431615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Total Protein (g/L)</a:t>
                </a:r>
              </a:p>
            </c:rich>
          </c:tx>
          <c:layout>
            <c:manualLayout>
              <c:xMode val="edge"/>
              <c:yMode val="edge"/>
              <c:x val="0.0528015194681861"/>
              <c:y val="0.342559426896776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46728"/>
        <c:crosses val="autoZero"/>
        <c:crossBetween val="midCat"/>
        <c:majorUnit val="1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20968660968661"/>
          <c:y val="0.16085965483555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44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Cell Protein</a:t>
            </a:r>
          </a:p>
        </c:rich>
      </c:tx>
      <c:layout>
        <c:manualLayout>
          <c:xMode val="edge"/>
          <c:yMode val="edge"/>
          <c:x val="0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7946301056841"/>
          <c:y val="0.140426571149463"/>
          <c:w val="0.702275540321813"/>
          <c:h val="0.7345327254965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'Cell growth'!$C$1</c:f>
              <c:strCache>
                <c:ptCount val="1"/>
                <c:pt idx="0">
                  <c:v>Clamped Reactors</c:v>
                </c:pt>
              </c:strCache>
            </c:strRef>
          </c:tx>
          <c:spPr>
            <a:solidFill>
              <a:srgbClr val="5b9bd5"/>
            </a:solidFill>
            <a:ln w="12600">
              <a:solidFill>
                <a:srgbClr val="5b9bd5"/>
              </a:solidFill>
              <a:round/>
            </a:ln>
          </c:spPr>
          <c:marker>
            <c:symbol val="circle"/>
            <c:size val="8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'Cell growth'!$H$4:$H$23</c:f>
                <c:numCache>
                  <c:formatCode>General</c:formatCode>
                  <c:ptCount val="20"/>
                  <c:pt idx="0">
                    <c:v>0.106238465623125</c:v>
                  </c:pt>
                  <c:pt idx="1">
                    <c:v>0.0677735712405</c:v>
                  </c:pt>
                  <c:pt idx="2">
                    <c:v>0.0273929162034381</c:v>
                  </c:pt>
                  <c:pt idx="3">
                    <c:v>0.278462779699501</c:v>
                  </c:pt>
                  <c:pt idx="4">
                    <c:v>0.431609990916938</c:v>
                  </c:pt>
                  <c:pt idx="5">
                    <c:v>0.112460050739813</c:v>
                  </c:pt>
                  <c:pt idx="6">
                    <c:v>0.519011598187688</c:v>
                  </c:pt>
                  <c:pt idx="7">
                    <c:v>0.252018663806251</c:v>
                  </c:pt>
                  <c:pt idx="8">
                    <c:v>0.517882009992751</c:v>
                  </c:pt>
                  <c:pt idx="9">
                    <c:v>0.339839531278313</c:v>
                  </c:pt>
                  <c:pt idx="10">
                    <c:v>0.584368722068063</c:v>
                  </c:pt>
                  <c:pt idx="11">
                    <c:v>0.120337587019688</c:v>
                  </c:pt>
                  <c:pt idx="12">
                    <c:v>0.695559840399563</c:v>
                  </c:pt>
                  <c:pt idx="13">
                    <c:v>0.921302899924501</c:v>
                  </c:pt>
                  <c:pt idx="14">
                    <c:v>0.885927961135688</c:v>
                  </c:pt>
                  <c:pt idx="15">
                    <c:v>0.895195106004376</c:v>
                  </c:pt>
                  <c:pt idx="16">
                    <c:v>0.545074705779189</c:v>
                  </c:pt>
                  <c:pt idx="17">
                    <c:v>0.529588236251814</c:v>
                  </c:pt>
                  <c:pt idx="18">
                    <c:v>0.584247298948313</c:v>
                  </c:pt>
                  <c:pt idx="19">
                    <c:v>0.551641553118</c:v>
                  </c:pt>
                </c:numCache>
              </c:numRef>
            </c:plus>
            <c:minus>
              <c:numRef>
                <c:f>'Cell growth'!$H$4:$H$23</c:f>
                <c:numCache>
                  <c:formatCode>General</c:formatCode>
                  <c:ptCount val="20"/>
                  <c:pt idx="0">
                    <c:v>0.106238465623125</c:v>
                  </c:pt>
                  <c:pt idx="1">
                    <c:v>0.0677735712405</c:v>
                  </c:pt>
                  <c:pt idx="2">
                    <c:v>0.0273929162034381</c:v>
                  </c:pt>
                  <c:pt idx="3">
                    <c:v>0.278462779699501</c:v>
                  </c:pt>
                  <c:pt idx="4">
                    <c:v>0.431609990916938</c:v>
                  </c:pt>
                  <c:pt idx="5">
                    <c:v>0.112460050739813</c:v>
                  </c:pt>
                  <c:pt idx="6">
                    <c:v>0.519011598187688</c:v>
                  </c:pt>
                  <c:pt idx="7">
                    <c:v>0.252018663806251</c:v>
                  </c:pt>
                  <c:pt idx="8">
                    <c:v>0.517882009992751</c:v>
                  </c:pt>
                  <c:pt idx="9">
                    <c:v>0.339839531278313</c:v>
                  </c:pt>
                  <c:pt idx="10">
                    <c:v>0.584368722068063</c:v>
                  </c:pt>
                  <c:pt idx="11">
                    <c:v>0.120337587019688</c:v>
                  </c:pt>
                  <c:pt idx="12">
                    <c:v>0.695559840399563</c:v>
                  </c:pt>
                  <c:pt idx="13">
                    <c:v>0.921302899924501</c:v>
                  </c:pt>
                  <c:pt idx="14">
                    <c:v>0.885927961135688</c:v>
                  </c:pt>
                  <c:pt idx="15">
                    <c:v>0.895195106004376</c:v>
                  </c:pt>
                  <c:pt idx="16">
                    <c:v>0.545074705779189</c:v>
                  </c:pt>
                  <c:pt idx="17">
                    <c:v>0.529588236251814</c:v>
                  </c:pt>
                  <c:pt idx="18">
                    <c:v>0.584247298948313</c:v>
                  </c:pt>
                  <c:pt idx="19">
                    <c:v>0.551641553118</c:v>
                  </c:pt>
                </c:numCache>
              </c:numRef>
            </c:minus>
          </c:errBars>
          <c:xVal>
            <c:numRef>
              <c:f>'Cell growth'!$B$4:$B$23</c:f>
              <c:numCache>
                <c:formatCode>General</c:formatCode>
                <c:ptCount val="2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50</c:v>
                </c:pt>
                <c:pt idx="9">
                  <c:v>54</c:v>
                </c:pt>
                <c:pt idx="10">
                  <c:v>58</c:v>
                </c:pt>
                <c:pt idx="11">
                  <c:v>68</c:v>
                </c:pt>
                <c:pt idx="12">
                  <c:v>72</c:v>
                </c:pt>
                <c:pt idx="13">
                  <c:v>77.5</c:v>
                </c:pt>
                <c:pt idx="14">
                  <c:v>95</c:v>
                </c:pt>
                <c:pt idx="15">
                  <c:v>101</c:v>
                </c:pt>
                <c:pt idx="16">
                  <c:v>109.5</c:v>
                </c:pt>
                <c:pt idx="17">
                  <c:v>120</c:v>
                </c:pt>
                <c:pt idx="18">
                  <c:v>130.25</c:v>
                </c:pt>
                <c:pt idx="19">
                  <c:v>144</c:v>
                </c:pt>
              </c:numCache>
            </c:numRef>
          </c:xVal>
          <c:yVal>
            <c:numRef>
              <c:f>'Cell growth'!$F$4:$F$23</c:f>
              <c:numCache>
                <c:formatCode>General</c:formatCode>
                <c:ptCount val="20"/>
                <c:pt idx="0">
                  <c:v>0.0849833877206248</c:v>
                </c:pt>
                <c:pt idx="1">
                  <c:v>0.402803101348875</c:v>
                </c:pt>
                <c:pt idx="2">
                  <c:v>2.57731558446431</c:v>
                </c:pt>
                <c:pt idx="3">
                  <c:v>2.7724740867225</c:v>
                </c:pt>
                <c:pt idx="4">
                  <c:v>3.24052773408281</c:v>
                </c:pt>
                <c:pt idx="5">
                  <c:v>2.91721949620369</c:v>
                </c:pt>
                <c:pt idx="6">
                  <c:v>3.34081062834919</c:v>
                </c:pt>
                <c:pt idx="7">
                  <c:v>3.46991387108063</c:v>
                </c:pt>
                <c:pt idx="8">
                  <c:v>3.32462012761462</c:v>
                </c:pt>
                <c:pt idx="9">
                  <c:v>3.36347473028569</c:v>
                </c:pt>
                <c:pt idx="10">
                  <c:v>3.19286424822694</c:v>
                </c:pt>
                <c:pt idx="11">
                  <c:v>2.82513600719719</c:v>
                </c:pt>
                <c:pt idx="12">
                  <c:v>3.39454526249644</c:v>
                </c:pt>
                <c:pt idx="13">
                  <c:v>5.95659068275388</c:v>
                </c:pt>
                <c:pt idx="14">
                  <c:v>5.46672627824569</c:v>
                </c:pt>
                <c:pt idx="15">
                  <c:v>5.56315796103637</c:v>
                </c:pt>
                <c:pt idx="16">
                  <c:v>5.39508120021956</c:v>
                </c:pt>
                <c:pt idx="17">
                  <c:v>5.48803899913556</c:v>
                </c:pt>
                <c:pt idx="18">
                  <c:v>5.64107539176506</c:v>
                </c:pt>
                <c:pt idx="19">
                  <c:v>5.48962638793537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'Cell growth'!$L$1</c:f>
              <c:strCache>
                <c:ptCount val="1"/>
                <c:pt idx="0">
                  <c:v>Vented Reactors</c:v>
                </c:pt>
              </c:strCache>
            </c:strRef>
          </c:tx>
          <c:spPr>
            <a:solidFill>
              <a:srgbClr val="ed7d31"/>
            </a:solidFill>
            <a:ln w="12600">
              <a:solidFill>
                <a:srgbClr val="ed7d31"/>
              </a:solidFill>
              <a:round/>
            </a:ln>
          </c:spPr>
          <c:marker>
            <c:symbol val="triangle"/>
            <c:size val="8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'Cell growth'!$Q$4:$Q$20</c:f>
                <c:numCache>
                  <c:formatCode>General</c:formatCode>
                  <c:ptCount val="17"/>
                  <c:pt idx="0">
                    <c:v>0.0256745428940024</c:v>
                  </c:pt>
                  <c:pt idx="1">
                    <c:v>0.122740166177391</c:v>
                  </c:pt>
                  <c:pt idx="2">
                    <c:v>0.32177509936363</c:v>
                  </c:pt>
                  <c:pt idx="3">
                    <c:v>0.591556065461976</c:v>
                  </c:pt>
                  <c:pt idx="4">
                    <c:v>0.283770988640222</c:v>
                  </c:pt>
                  <c:pt idx="5">
                    <c:v>0.392036872040877</c:v>
                  </c:pt>
                  <c:pt idx="6">
                    <c:v>0.307220699369812</c:v>
                  </c:pt>
                  <c:pt idx="7">
                    <c:v>0.421284532905034</c:v>
                  </c:pt>
                  <c:pt idx="8">
                    <c:v>0.228043035469705</c:v>
                  </c:pt>
                  <c:pt idx="9">
                    <c:v>0.23523150381356</c:v>
                  </c:pt>
                  <c:pt idx="10">
                    <c:v>0.34686447133348</c:v>
                  </c:pt>
                  <c:pt idx="11">
                    <c:v>0.451666633797345</c:v>
                  </c:pt>
                  <c:pt idx="12">
                    <c:v>0.54096339962493</c:v>
                  </c:pt>
                  <c:pt idx="13">
                    <c:v>0.639608761159265</c:v>
                  </c:pt>
                  <c:pt idx="14">
                    <c:v>1.19117617171407</c:v>
                  </c:pt>
                  <c:pt idx="15">
                    <c:v>0.77831169147375</c:v>
                  </c:pt>
                  <c:pt idx="16">
                    <c:v>1.02979102244523</c:v>
                  </c:pt>
                </c:numCache>
              </c:numRef>
            </c:plus>
            <c:minus>
              <c:numRef>
                <c:f>'Cell growth'!$Q$4:$Q$20</c:f>
                <c:numCache>
                  <c:formatCode>General</c:formatCode>
                  <c:ptCount val="17"/>
                  <c:pt idx="0">
                    <c:v>0.0256745428940024</c:v>
                  </c:pt>
                  <c:pt idx="1">
                    <c:v>0.122740166177391</c:v>
                  </c:pt>
                  <c:pt idx="2">
                    <c:v>0.32177509936363</c:v>
                  </c:pt>
                  <c:pt idx="3">
                    <c:v>0.591556065461976</c:v>
                  </c:pt>
                  <c:pt idx="4">
                    <c:v>0.283770988640222</c:v>
                  </c:pt>
                  <c:pt idx="5">
                    <c:v>0.392036872040877</c:v>
                  </c:pt>
                  <c:pt idx="6">
                    <c:v>0.307220699369812</c:v>
                  </c:pt>
                  <c:pt idx="7">
                    <c:v>0.421284532905034</c:v>
                  </c:pt>
                  <c:pt idx="8">
                    <c:v>0.228043035469705</c:v>
                  </c:pt>
                  <c:pt idx="9">
                    <c:v>0.23523150381356</c:v>
                  </c:pt>
                  <c:pt idx="10">
                    <c:v>0.34686447133348</c:v>
                  </c:pt>
                  <c:pt idx="11">
                    <c:v>0.451666633797345</c:v>
                  </c:pt>
                  <c:pt idx="12">
                    <c:v>0.54096339962493</c:v>
                  </c:pt>
                  <c:pt idx="13">
                    <c:v>0.639608761159265</c:v>
                  </c:pt>
                  <c:pt idx="14">
                    <c:v>1.19117617171407</c:v>
                  </c:pt>
                  <c:pt idx="15">
                    <c:v>0.77831169147375</c:v>
                  </c:pt>
                  <c:pt idx="16">
                    <c:v>1.02979102244523</c:v>
                  </c:pt>
                </c:numCache>
              </c:numRef>
            </c:minus>
          </c:errBars>
          <c:xVal>
            <c:numRef>
              <c:f>'Cell growth'!$K$4:$K$20</c:f>
              <c:numCache>
                <c:formatCode>General</c:formatCode>
                <c:ptCount val="17"/>
                <c:pt idx="0">
                  <c:v>0</c:v>
                </c:pt>
                <c:pt idx="1">
                  <c:v>12</c:v>
                </c:pt>
                <c:pt idx="2">
                  <c:v>20.5</c:v>
                </c:pt>
                <c:pt idx="3">
                  <c:v>26.5</c:v>
                </c:pt>
                <c:pt idx="4">
                  <c:v>31.5</c:v>
                </c:pt>
                <c:pt idx="5">
                  <c:v>48</c:v>
                </c:pt>
                <c:pt idx="6">
                  <c:v>57.5</c:v>
                </c:pt>
                <c:pt idx="7">
                  <c:v>70.5</c:v>
                </c:pt>
                <c:pt idx="8">
                  <c:v>76.5</c:v>
                </c:pt>
                <c:pt idx="9">
                  <c:v>85.75</c:v>
                </c:pt>
                <c:pt idx="10">
                  <c:v>94.5</c:v>
                </c:pt>
                <c:pt idx="11">
                  <c:v>100.5</c:v>
                </c:pt>
                <c:pt idx="12">
                  <c:v>108.5</c:v>
                </c:pt>
                <c:pt idx="13">
                  <c:v>119.25</c:v>
                </c:pt>
                <c:pt idx="14">
                  <c:v>126.5</c:v>
                </c:pt>
                <c:pt idx="15">
                  <c:v>133</c:v>
                </c:pt>
                <c:pt idx="16">
                  <c:v>144</c:v>
                </c:pt>
              </c:numCache>
            </c:numRef>
          </c:xVal>
          <c:yVal>
            <c:numRef>
              <c:f>'Cell growth'!$O$4:$O$20</c:f>
              <c:numCache>
                <c:formatCode>General</c:formatCode>
                <c:ptCount val="17"/>
                <c:pt idx="0">
                  <c:v>0.0981959525255024</c:v>
                </c:pt>
                <c:pt idx="1">
                  <c:v>0.744353301759141</c:v>
                </c:pt>
                <c:pt idx="2">
                  <c:v>2.26388199871738</c:v>
                </c:pt>
                <c:pt idx="3">
                  <c:v>2.92257177306073</c:v>
                </c:pt>
                <c:pt idx="4">
                  <c:v>2.73041106656772</c:v>
                </c:pt>
                <c:pt idx="5">
                  <c:v>2.49715873733838</c:v>
                </c:pt>
                <c:pt idx="6">
                  <c:v>2.55853995141656</c:v>
                </c:pt>
                <c:pt idx="7">
                  <c:v>2.74466677795203</c:v>
                </c:pt>
                <c:pt idx="8">
                  <c:v>2.6499930698177</c:v>
                </c:pt>
                <c:pt idx="9">
                  <c:v>2.78453030344031</c:v>
                </c:pt>
                <c:pt idx="10">
                  <c:v>4.29548923087498</c:v>
                </c:pt>
                <c:pt idx="11">
                  <c:v>4.60135681899109</c:v>
                </c:pt>
                <c:pt idx="12">
                  <c:v>4.62030724285443</c:v>
                </c:pt>
                <c:pt idx="13">
                  <c:v>4.70244584760802</c:v>
                </c:pt>
                <c:pt idx="14">
                  <c:v>5.18759636718582</c:v>
                </c:pt>
                <c:pt idx="15">
                  <c:v>5.0045433289215</c:v>
                </c:pt>
                <c:pt idx="16">
                  <c:v>5.01866019533598</c:v>
                </c:pt>
              </c:numCache>
            </c:numRef>
          </c:yVal>
          <c:smooth val="0"/>
        </c:ser>
        <c:axId val="30046472"/>
        <c:axId val="27454180"/>
      </c:scatterChart>
      <c:valAx>
        <c:axId val="30046472"/>
        <c:scaling>
          <c:orientation val="minMax"/>
          <c:max val="144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(hrs)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454180"/>
        <c:crosses val="autoZero"/>
        <c:crossBetween val="midCat"/>
        <c:majorUnit val="24"/>
      </c:valAx>
      <c:valAx>
        <c:axId val="27454180"/>
        <c:scaling>
          <c:orientation val="minMax"/>
          <c:max val="7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Toral Protein (g/L)</a:t>
                </a:r>
              </a:p>
            </c:rich>
          </c:tx>
          <c:layout>
            <c:manualLayout>
              <c:xMode val="edge"/>
              <c:yMode val="edge"/>
              <c:x val="0"/>
              <c:y val="-0.000244220123738196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046472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77.xml"/><Relationship Id="rId2" Type="http://schemas.openxmlformats.org/officeDocument/2006/relationships/chart" Target="../charts/chart478.xml"/><Relationship Id="rId3" Type="http://schemas.openxmlformats.org/officeDocument/2006/relationships/chart" Target="../charts/chart479.xml"/><Relationship Id="rId4" Type="http://schemas.openxmlformats.org/officeDocument/2006/relationships/chart" Target="../charts/chart480.xml"/><Relationship Id="rId5" Type="http://schemas.openxmlformats.org/officeDocument/2006/relationships/chart" Target="../charts/chart48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82.xml"/><Relationship Id="rId2" Type="http://schemas.openxmlformats.org/officeDocument/2006/relationships/chart" Target="../charts/chart483.xml"/><Relationship Id="rId3" Type="http://schemas.openxmlformats.org/officeDocument/2006/relationships/chart" Target="../charts/chart484.xml"/><Relationship Id="rId4" Type="http://schemas.openxmlformats.org/officeDocument/2006/relationships/chart" Target="../charts/chart485.xml"/><Relationship Id="rId5" Type="http://schemas.openxmlformats.org/officeDocument/2006/relationships/chart" Target="../charts/chart486.xml"/><Relationship Id="rId6" Type="http://schemas.openxmlformats.org/officeDocument/2006/relationships/chart" Target="../charts/chart487.xml"/><Relationship Id="rId7" Type="http://schemas.openxmlformats.org/officeDocument/2006/relationships/chart" Target="../charts/chart488.xml"/><Relationship Id="rId8" Type="http://schemas.openxmlformats.org/officeDocument/2006/relationships/chart" Target="../charts/chart489.xml"/><Relationship Id="rId9" Type="http://schemas.openxmlformats.org/officeDocument/2006/relationships/chart" Target="../charts/chart490.xml"/><Relationship Id="rId10" Type="http://schemas.openxmlformats.org/officeDocument/2006/relationships/chart" Target="../charts/chart491.xml"/><Relationship Id="rId11" Type="http://schemas.openxmlformats.org/officeDocument/2006/relationships/chart" Target="../charts/chart492.xml"/><Relationship Id="rId12" Type="http://schemas.openxmlformats.org/officeDocument/2006/relationships/chart" Target="../charts/chart493.xml"/><Relationship Id="rId13" Type="http://schemas.openxmlformats.org/officeDocument/2006/relationships/chart" Target="../charts/chart494.xml"/><Relationship Id="rId14" Type="http://schemas.openxmlformats.org/officeDocument/2006/relationships/chart" Target="../charts/chart495.xml"/><Relationship Id="rId15" Type="http://schemas.openxmlformats.org/officeDocument/2006/relationships/chart" Target="../charts/chart496.xml"/><Relationship Id="rId16" Type="http://schemas.openxmlformats.org/officeDocument/2006/relationships/chart" Target="../charts/chart497.xml"/><Relationship Id="rId17" Type="http://schemas.openxmlformats.org/officeDocument/2006/relationships/chart" Target="../charts/chart49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99.xml"/><Relationship Id="rId2" Type="http://schemas.openxmlformats.org/officeDocument/2006/relationships/chart" Target="../charts/chart50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01.xml"/><Relationship Id="rId2" Type="http://schemas.openxmlformats.org/officeDocument/2006/relationships/chart" Target="../charts/chart50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03.xml"/><Relationship Id="rId2" Type="http://schemas.openxmlformats.org/officeDocument/2006/relationships/chart" Target="../charts/chart50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444600</xdr:colOff>
      <xdr:row>46</xdr:row>
      <xdr:rowOff>120600</xdr:rowOff>
    </xdr:from>
    <xdr:to>
      <xdr:col>19</xdr:col>
      <xdr:colOff>455760</xdr:colOff>
      <xdr:row>61</xdr:row>
      <xdr:rowOff>5040</xdr:rowOff>
    </xdr:to>
    <xdr:sp>
      <xdr:nvSpPr>
        <xdr:cNvPr id="0" name="CustomShape 1"/>
        <xdr:cNvSpPr/>
      </xdr:nvSpPr>
      <xdr:spPr>
        <a:xfrm>
          <a:off x="9159840" y="8883360"/>
          <a:ext cx="2335320" cy="27421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63360</xdr:colOff>
      <xdr:row>2</xdr:row>
      <xdr:rowOff>47520</xdr:rowOff>
    </xdr:from>
    <xdr:to>
      <xdr:col>40</xdr:col>
      <xdr:colOff>522360</xdr:colOff>
      <xdr:row>21</xdr:row>
      <xdr:rowOff>93600</xdr:rowOff>
    </xdr:to>
    <xdr:graphicFrame>
      <xdr:nvGraphicFramePr>
        <xdr:cNvPr id="1" name="Chart 8"/>
        <xdr:cNvGraphicFramePr/>
      </xdr:nvGraphicFramePr>
      <xdr:xfrm>
        <a:off x="20399040" y="428400"/>
        <a:ext cx="336420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206280</xdr:colOff>
      <xdr:row>22</xdr:row>
      <xdr:rowOff>79200</xdr:rowOff>
    </xdr:from>
    <xdr:to>
      <xdr:col>35</xdr:col>
      <xdr:colOff>65160</xdr:colOff>
      <xdr:row>41</xdr:row>
      <xdr:rowOff>125280</xdr:rowOff>
    </xdr:to>
    <xdr:graphicFrame>
      <xdr:nvGraphicFramePr>
        <xdr:cNvPr id="2" name="Chart 9"/>
        <xdr:cNvGraphicFramePr/>
      </xdr:nvGraphicFramePr>
      <xdr:xfrm>
        <a:off x="17055720" y="4269960"/>
        <a:ext cx="334512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35</xdr:col>
      <xdr:colOff>206280</xdr:colOff>
      <xdr:row>22</xdr:row>
      <xdr:rowOff>174600</xdr:rowOff>
    </xdr:from>
    <xdr:to>
      <xdr:col>41</xdr:col>
      <xdr:colOff>65520</xdr:colOff>
      <xdr:row>42</xdr:row>
      <xdr:rowOff>30240</xdr:rowOff>
    </xdr:to>
    <xdr:graphicFrame>
      <xdr:nvGraphicFramePr>
        <xdr:cNvPr id="3" name="Chart 10"/>
        <xdr:cNvGraphicFramePr/>
      </xdr:nvGraphicFramePr>
      <xdr:xfrm>
        <a:off x="20541960" y="4365360"/>
        <a:ext cx="3345480" cy="366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29</xdr:col>
      <xdr:colOff>103320</xdr:colOff>
      <xdr:row>42</xdr:row>
      <xdr:rowOff>142920</xdr:rowOff>
    </xdr:from>
    <xdr:to>
      <xdr:col>34</xdr:col>
      <xdr:colOff>570240</xdr:colOff>
      <xdr:row>61</xdr:row>
      <xdr:rowOff>189000</xdr:rowOff>
    </xdr:to>
    <xdr:graphicFrame>
      <xdr:nvGraphicFramePr>
        <xdr:cNvPr id="4" name="Chart 11"/>
        <xdr:cNvGraphicFramePr/>
      </xdr:nvGraphicFramePr>
      <xdr:xfrm>
        <a:off x="16952760" y="8143920"/>
        <a:ext cx="337212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35</xdr:col>
      <xdr:colOff>262080</xdr:colOff>
      <xdr:row>42</xdr:row>
      <xdr:rowOff>166680</xdr:rowOff>
    </xdr:from>
    <xdr:to>
      <xdr:col>41</xdr:col>
      <xdr:colOff>38520</xdr:colOff>
      <xdr:row>62</xdr:row>
      <xdr:rowOff>22320</xdr:rowOff>
    </xdr:to>
    <xdr:graphicFrame>
      <xdr:nvGraphicFramePr>
        <xdr:cNvPr id="5" name="Chart 12"/>
        <xdr:cNvGraphicFramePr/>
      </xdr:nvGraphicFramePr>
      <xdr:xfrm>
        <a:off x="20597760" y="8167680"/>
        <a:ext cx="326268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142920</xdr:colOff>
      <xdr:row>49</xdr:row>
      <xdr:rowOff>120600</xdr:rowOff>
    </xdr:from>
    <xdr:to>
      <xdr:col>7</xdr:col>
      <xdr:colOff>402840</xdr:colOff>
      <xdr:row>67</xdr:row>
      <xdr:rowOff>142920</xdr:rowOff>
    </xdr:to>
    <xdr:graphicFrame>
      <xdr:nvGraphicFramePr>
        <xdr:cNvPr id="6" name="Chart 1"/>
        <xdr:cNvGraphicFramePr/>
      </xdr:nvGraphicFramePr>
      <xdr:xfrm>
        <a:off x="723600" y="9455040"/>
        <a:ext cx="3746160" cy="345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542880</xdr:colOff>
      <xdr:row>50</xdr:row>
      <xdr:rowOff>104760</xdr:rowOff>
    </xdr:from>
    <xdr:to>
      <xdr:col>14</xdr:col>
      <xdr:colOff>192960</xdr:colOff>
      <xdr:row>68</xdr:row>
      <xdr:rowOff>127080</xdr:rowOff>
    </xdr:to>
    <xdr:graphicFrame>
      <xdr:nvGraphicFramePr>
        <xdr:cNvPr id="7" name="Chart 2"/>
        <xdr:cNvGraphicFramePr/>
      </xdr:nvGraphicFramePr>
      <xdr:xfrm>
        <a:off x="4609800" y="9629640"/>
        <a:ext cx="3717360" cy="345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79200</xdr:colOff>
      <xdr:row>68</xdr:row>
      <xdr:rowOff>114480</xdr:rowOff>
    </xdr:from>
    <xdr:to>
      <xdr:col>7</xdr:col>
      <xdr:colOff>339120</xdr:colOff>
      <xdr:row>86</xdr:row>
      <xdr:rowOff>136800</xdr:rowOff>
    </xdr:to>
    <xdr:graphicFrame>
      <xdr:nvGraphicFramePr>
        <xdr:cNvPr id="8" name="Chart 3"/>
        <xdr:cNvGraphicFramePr/>
      </xdr:nvGraphicFramePr>
      <xdr:xfrm>
        <a:off x="659880" y="13068360"/>
        <a:ext cx="3746160" cy="345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187200</xdr:colOff>
      <xdr:row>62</xdr:row>
      <xdr:rowOff>120600</xdr:rowOff>
    </xdr:from>
    <xdr:to>
      <xdr:col>20</xdr:col>
      <xdr:colOff>520200</xdr:colOff>
      <xdr:row>80</xdr:row>
      <xdr:rowOff>142920</xdr:rowOff>
    </xdr:to>
    <xdr:graphicFrame>
      <xdr:nvGraphicFramePr>
        <xdr:cNvPr id="9" name="Chart 4"/>
        <xdr:cNvGraphicFramePr/>
      </xdr:nvGraphicFramePr>
      <xdr:xfrm>
        <a:off x="8321400" y="11931480"/>
        <a:ext cx="3819240" cy="345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469800</xdr:colOff>
      <xdr:row>69</xdr:row>
      <xdr:rowOff>19080</xdr:rowOff>
    </xdr:from>
    <xdr:to>
      <xdr:col>14</xdr:col>
      <xdr:colOff>47160</xdr:colOff>
      <xdr:row>87</xdr:row>
      <xdr:rowOff>41400</xdr:rowOff>
    </xdr:to>
    <xdr:graphicFrame>
      <xdr:nvGraphicFramePr>
        <xdr:cNvPr id="10" name="Chart 5"/>
        <xdr:cNvGraphicFramePr/>
      </xdr:nvGraphicFramePr>
      <xdr:xfrm>
        <a:off x="4536720" y="13163400"/>
        <a:ext cx="3644640" cy="345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27</xdr:col>
      <xdr:colOff>317520</xdr:colOff>
      <xdr:row>2</xdr:row>
      <xdr:rowOff>2160</xdr:rowOff>
    </xdr:from>
    <xdr:to>
      <xdr:col>33</xdr:col>
      <xdr:colOff>93960</xdr:colOff>
      <xdr:row>21</xdr:row>
      <xdr:rowOff>48240</xdr:rowOff>
    </xdr:to>
    <xdr:graphicFrame>
      <xdr:nvGraphicFramePr>
        <xdr:cNvPr id="11" name="Chart 6"/>
        <xdr:cNvGraphicFramePr/>
      </xdr:nvGraphicFramePr>
      <xdr:xfrm>
        <a:off x="16004880" y="383040"/>
        <a:ext cx="326268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15</xdr:col>
      <xdr:colOff>444600</xdr:colOff>
      <xdr:row>46</xdr:row>
      <xdr:rowOff>120600</xdr:rowOff>
    </xdr:from>
    <xdr:to>
      <xdr:col>19</xdr:col>
      <xdr:colOff>455760</xdr:colOff>
      <xdr:row>61</xdr:row>
      <xdr:rowOff>5040</xdr:rowOff>
    </xdr:to>
    <xdr:sp>
      <xdr:nvSpPr>
        <xdr:cNvPr id="12" name="CustomShape 1"/>
        <xdr:cNvSpPr/>
      </xdr:nvSpPr>
      <xdr:spPr>
        <a:xfrm>
          <a:off x="9159840" y="8883360"/>
          <a:ext cx="2335320" cy="27421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33</xdr:col>
      <xdr:colOff>222120</xdr:colOff>
      <xdr:row>1</xdr:row>
      <xdr:rowOff>129240</xdr:rowOff>
    </xdr:from>
    <xdr:to>
      <xdr:col>39</xdr:col>
      <xdr:colOff>7920</xdr:colOff>
      <xdr:row>20</xdr:row>
      <xdr:rowOff>175320</xdr:rowOff>
    </xdr:to>
    <xdr:graphicFrame>
      <xdr:nvGraphicFramePr>
        <xdr:cNvPr id="13" name="Chart 8"/>
        <xdr:cNvGraphicFramePr/>
      </xdr:nvGraphicFramePr>
      <xdr:xfrm>
        <a:off x="19395720" y="319680"/>
        <a:ext cx="327204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27</xdr:col>
      <xdr:colOff>365040</xdr:colOff>
      <xdr:row>21</xdr:row>
      <xdr:rowOff>160920</xdr:rowOff>
    </xdr:from>
    <xdr:to>
      <xdr:col>33</xdr:col>
      <xdr:colOff>141480</xdr:colOff>
      <xdr:row>41</xdr:row>
      <xdr:rowOff>16560</xdr:rowOff>
    </xdr:to>
    <xdr:graphicFrame>
      <xdr:nvGraphicFramePr>
        <xdr:cNvPr id="14" name="Chart 9"/>
        <xdr:cNvGraphicFramePr/>
      </xdr:nvGraphicFramePr>
      <xdr:xfrm>
        <a:off x="16052400" y="4161240"/>
        <a:ext cx="326268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33</xdr:col>
      <xdr:colOff>365040</xdr:colOff>
      <xdr:row>22</xdr:row>
      <xdr:rowOff>65880</xdr:rowOff>
    </xdr:from>
    <xdr:to>
      <xdr:col>39</xdr:col>
      <xdr:colOff>141480</xdr:colOff>
      <xdr:row>41</xdr:row>
      <xdr:rowOff>111960</xdr:rowOff>
    </xdr:to>
    <xdr:graphicFrame>
      <xdr:nvGraphicFramePr>
        <xdr:cNvPr id="15" name="Chart 10"/>
        <xdr:cNvGraphicFramePr/>
      </xdr:nvGraphicFramePr>
      <xdr:xfrm>
        <a:off x="19538640" y="4256640"/>
        <a:ext cx="326268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27</xdr:col>
      <xdr:colOff>476280</xdr:colOff>
      <xdr:row>42</xdr:row>
      <xdr:rowOff>33840</xdr:rowOff>
    </xdr:from>
    <xdr:to>
      <xdr:col>33</xdr:col>
      <xdr:colOff>250200</xdr:colOff>
      <xdr:row>61</xdr:row>
      <xdr:rowOff>79920</xdr:rowOff>
    </xdr:to>
    <xdr:graphicFrame>
      <xdr:nvGraphicFramePr>
        <xdr:cNvPr id="16" name="Chart 11"/>
        <xdr:cNvGraphicFramePr/>
      </xdr:nvGraphicFramePr>
      <xdr:xfrm>
        <a:off x="16163640" y="8034840"/>
        <a:ext cx="326016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158760</xdr:colOff>
      <xdr:row>88</xdr:row>
      <xdr:rowOff>111240</xdr:rowOff>
    </xdr:from>
    <xdr:to>
      <xdr:col>7</xdr:col>
      <xdr:colOff>17640</xdr:colOff>
      <xdr:row>107</xdr:row>
      <xdr:rowOff>157320</xdr:rowOff>
    </xdr:to>
    <xdr:graphicFrame>
      <xdr:nvGraphicFramePr>
        <xdr:cNvPr id="17" name="Chart 12"/>
        <xdr:cNvGraphicFramePr/>
      </xdr:nvGraphicFramePr>
      <xdr:xfrm>
        <a:off x="739440" y="16875000"/>
        <a:ext cx="334512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8</xdr:col>
      <xdr:colOff>0</xdr:colOff>
      <xdr:row>89</xdr:row>
      <xdr:rowOff>0</xdr:rowOff>
    </xdr:from>
    <xdr:to>
      <xdr:col>13</xdr:col>
      <xdr:colOff>459000</xdr:colOff>
      <xdr:row>108</xdr:row>
      <xdr:rowOff>46080</xdr:rowOff>
    </xdr:to>
    <xdr:graphicFrame>
      <xdr:nvGraphicFramePr>
        <xdr:cNvPr id="18" name="Chart 13"/>
        <xdr:cNvGraphicFramePr/>
      </xdr:nvGraphicFramePr>
      <xdr:xfrm>
        <a:off x="4647960" y="16954200"/>
        <a:ext cx="3364200" cy="366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181080</xdr:colOff>
      <xdr:row>88</xdr:row>
      <xdr:rowOff>85680</xdr:rowOff>
    </xdr:from>
    <xdr:to>
      <xdr:col>20</xdr:col>
      <xdr:colOff>43200</xdr:colOff>
      <xdr:row>107</xdr:row>
      <xdr:rowOff>131760</xdr:rowOff>
    </xdr:to>
    <xdr:graphicFrame>
      <xdr:nvGraphicFramePr>
        <xdr:cNvPr id="19" name="Chart 14"/>
        <xdr:cNvGraphicFramePr/>
      </xdr:nvGraphicFramePr>
      <xdr:xfrm>
        <a:off x="8315280" y="16849440"/>
        <a:ext cx="334836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21</xdr:col>
      <xdr:colOff>19080</xdr:colOff>
      <xdr:row>88</xdr:row>
      <xdr:rowOff>119160</xdr:rowOff>
    </xdr:from>
    <xdr:to>
      <xdr:col>26</xdr:col>
      <xdr:colOff>395640</xdr:colOff>
      <xdr:row>107</xdr:row>
      <xdr:rowOff>165240</xdr:rowOff>
    </xdr:to>
    <xdr:graphicFrame>
      <xdr:nvGraphicFramePr>
        <xdr:cNvPr id="20" name="Chart 15"/>
        <xdr:cNvGraphicFramePr/>
      </xdr:nvGraphicFramePr>
      <xdr:xfrm>
        <a:off x="12220560" y="16882920"/>
        <a:ext cx="328140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452520</xdr:colOff>
      <xdr:row>88</xdr:row>
      <xdr:rowOff>142920</xdr:rowOff>
    </xdr:from>
    <xdr:to>
      <xdr:col>32</xdr:col>
      <xdr:colOff>218520</xdr:colOff>
      <xdr:row>107</xdr:row>
      <xdr:rowOff>189360</xdr:rowOff>
    </xdr:to>
    <xdr:graphicFrame>
      <xdr:nvGraphicFramePr>
        <xdr:cNvPr id="21" name="Chart 16"/>
        <xdr:cNvGraphicFramePr/>
      </xdr:nvGraphicFramePr>
      <xdr:xfrm>
        <a:off x="15558840" y="16906680"/>
        <a:ext cx="3252240" cy="366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33</xdr:col>
      <xdr:colOff>460440</xdr:colOff>
      <xdr:row>42</xdr:row>
      <xdr:rowOff>127080</xdr:rowOff>
    </xdr:from>
    <xdr:to>
      <xdr:col>39</xdr:col>
      <xdr:colOff>234360</xdr:colOff>
      <xdr:row>61</xdr:row>
      <xdr:rowOff>173160</xdr:rowOff>
    </xdr:to>
    <xdr:graphicFrame>
      <xdr:nvGraphicFramePr>
        <xdr:cNvPr id="22" name="Chart 17"/>
        <xdr:cNvGraphicFramePr/>
      </xdr:nvGraphicFramePr>
      <xdr:xfrm>
        <a:off x="19634040" y="8128080"/>
        <a:ext cx="3260160" cy="36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33</xdr:col>
      <xdr:colOff>142920</xdr:colOff>
      <xdr:row>88</xdr:row>
      <xdr:rowOff>15840</xdr:rowOff>
    </xdr:from>
    <xdr:to>
      <xdr:col>39</xdr:col>
      <xdr:colOff>55080</xdr:colOff>
      <xdr:row>107</xdr:row>
      <xdr:rowOff>166320</xdr:rowOff>
    </xdr:to>
    <xdr:graphicFrame>
      <xdr:nvGraphicFramePr>
        <xdr:cNvPr id="23" name="Chart 18"/>
        <xdr:cNvGraphicFramePr/>
      </xdr:nvGraphicFramePr>
      <xdr:xfrm>
        <a:off x="19316520" y="16779600"/>
        <a:ext cx="3398400" cy="376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35640</xdr:colOff>
      <xdr:row>24</xdr:row>
      <xdr:rowOff>99000</xdr:rowOff>
    </xdr:from>
    <xdr:to>
      <xdr:col>21</xdr:col>
      <xdr:colOff>462960</xdr:colOff>
      <xdr:row>48</xdr:row>
      <xdr:rowOff>179280</xdr:rowOff>
    </xdr:to>
    <xdr:graphicFrame>
      <xdr:nvGraphicFramePr>
        <xdr:cNvPr id="24" name="Chart 1"/>
        <xdr:cNvGraphicFramePr/>
      </xdr:nvGraphicFramePr>
      <xdr:xfrm>
        <a:off x="8893800" y="4442400"/>
        <a:ext cx="3970440" cy="442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297720</xdr:colOff>
      <xdr:row>25</xdr:row>
      <xdr:rowOff>142920</xdr:rowOff>
    </xdr:from>
    <xdr:to>
      <xdr:col>13</xdr:col>
      <xdr:colOff>43920</xdr:colOff>
      <xdr:row>43</xdr:row>
      <xdr:rowOff>127080</xdr:rowOff>
    </xdr:to>
    <xdr:sp>
      <xdr:nvSpPr>
        <xdr:cNvPr id="25" name="CustomShape 1"/>
        <xdr:cNvSpPr/>
      </xdr:nvSpPr>
      <xdr:spPr>
        <a:xfrm>
          <a:off x="5022000" y="4667040"/>
          <a:ext cx="2698920" cy="324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535680</xdr:colOff>
      <xdr:row>24</xdr:row>
      <xdr:rowOff>119160</xdr:rowOff>
    </xdr:from>
    <xdr:to>
      <xdr:col>28</xdr:col>
      <xdr:colOff>510480</xdr:colOff>
      <xdr:row>49</xdr:row>
      <xdr:rowOff>18720</xdr:rowOff>
    </xdr:to>
    <xdr:graphicFrame>
      <xdr:nvGraphicFramePr>
        <xdr:cNvPr id="26" name="Chart 3"/>
        <xdr:cNvGraphicFramePr/>
      </xdr:nvGraphicFramePr>
      <xdr:xfrm>
        <a:off x="12936960" y="4462560"/>
        <a:ext cx="4108680" cy="442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5760</xdr:colOff>
      <xdr:row>36</xdr:row>
      <xdr:rowOff>167400</xdr:rowOff>
    </xdr:from>
    <xdr:to>
      <xdr:col>17</xdr:col>
      <xdr:colOff>342720</xdr:colOff>
      <xdr:row>61</xdr:row>
      <xdr:rowOff>124560</xdr:rowOff>
    </xdr:to>
    <xdr:graphicFrame>
      <xdr:nvGraphicFramePr>
        <xdr:cNvPr id="27" name="Chart 1"/>
        <xdr:cNvGraphicFramePr/>
      </xdr:nvGraphicFramePr>
      <xdr:xfrm>
        <a:off x="6501600" y="6613920"/>
        <a:ext cx="3880440" cy="442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5040</xdr:colOff>
      <xdr:row>25</xdr:row>
      <xdr:rowOff>29520</xdr:rowOff>
    </xdr:from>
    <xdr:to>
      <xdr:col>8</xdr:col>
      <xdr:colOff>341640</xdr:colOff>
      <xdr:row>43</xdr:row>
      <xdr:rowOff>116640</xdr:rowOff>
    </xdr:to>
    <xdr:sp>
      <xdr:nvSpPr>
        <xdr:cNvPr id="28" name="CustomShape 1"/>
        <xdr:cNvSpPr/>
      </xdr:nvSpPr>
      <xdr:spPr>
        <a:xfrm>
          <a:off x="2367000" y="4547880"/>
          <a:ext cx="2698920" cy="324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155520</xdr:colOff>
      <xdr:row>42</xdr:row>
      <xdr:rowOff>69840</xdr:rowOff>
    </xdr:from>
    <xdr:to>
      <xdr:col>24</xdr:col>
      <xdr:colOff>582840</xdr:colOff>
      <xdr:row>66</xdr:row>
      <xdr:rowOff>171360</xdr:rowOff>
    </xdr:to>
    <xdr:graphicFrame>
      <xdr:nvGraphicFramePr>
        <xdr:cNvPr id="29" name="Chart 3"/>
        <xdr:cNvGraphicFramePr/>
      </xdr:nvGraphicFramePr>
      <xdr:xfrm>
        <a:off x="10785240" y="7567920"/>
        <a:ext cx="3970800" cy="442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4680</xdr:colOff>
      <xdr:row>25</xdr:row>
      <xdr:rowOff>29520</xdr:rowOff>
    </xdr:from>
    <xdr:to>
      <xdr:col>19</xdr:col>
      <xdr:colOff>341640</xdr:colOff>
      <xdr:row>43</xdr:row>
      <xdr:rowOff>116640</xdr:rowOff>
    </xdr:to>
    <xdr:sp>
      <xdr:nvSpPr>
        <xdr:cNvPr id="30" name="CustomShape 1"/>
        <xdr:cNvSpPr/>
      </xdr:nvSpPr>
      <xdr:spPr>
        <a:xfrm>
          <a:off x="8862840" y="4547880"/>
          <a:ext cx="2698920" cy="324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91080</xdr:colOff>
      <xdr:row>28</xdr:row>
      <xdr:rowOff>49680</xdr:rowOff>
    </xdr:from>
    <xdr:to>
      <xdr:col>20</xdr:col>
      <xdr:colOff>338040</xdr:colOff>
      <xdr:row>53</xdr:row>
      <xdr:rowOff>73080</xdr:rowOff>
    </xdr:to>
    <xdr:graphicFrame>
      <xdr:nvGraphicFramePr>
        <xdr:cNvPr id="31" name="Chart 1"/>
        <xdr:cNvGraphicFramePr/>
      </xdr:nvGraphicFramePr>
      <xdr:xfrm>
        <a:off x="8358480" y="5094000"/>
        <a:ext cx="3790440" cy="442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309600</xdr:colOff>
      <xdr:row>25</xdr:row>
      <xdr:rowOff>17640</xdr:rowOff>
    </xdr:from>
    <xdr:to>
      <xdr:col>5</xdr:col>
      <xdr:colOff>55800</xdr:colOff>
      <xdr:row>43</xdr:row>
      <xdr:rowOff>102240</xdr:rowOff>
    </xdr:to>
    <xdr:sp>
      <xdr:nvSpPr>
        <xdr:cNvPr id="32" name="CustomShape 1"/>
        <xdr:cNvSpPr/>
      </xdr:nvSpPr>
      <xdr:spPr>
        <a:xfrm>
          <a:off x="309600" y="4536000"/>
          <a:ext cx="2698920" cy="32392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524160</xdr:colOff>
      <xdr:row>28</xdr:row>
      <xdr:rowOff>81360</xdr:rowOff>
    </xdr:from>
    <xdr:to>
      <xdr:col>14</xdr:col>
      <xdr:colOff>171000</xdr:colOff>
      <xdr:row>53</xdr:row>
      <xdr:rowOff>104760</xdr:rowOff>
    </xdr:to>
    <xdr:graphicFrame>
      <xdr:nvGraphicFramePr>
        <xdr:cNvPr id="33" name="Chart 3"/>
        <xdr:cNvGraphicFramePr/>
      </xdr:nvGraphicFramePr>
      <xdr:xfrm>
        <a:off x="4657680" y="5125680"/>
        <a:ext cx="3780720" cy="442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Z45" activeCellId="0" sqref="Z45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C2" s="0" t="s">
        <v>1</v>
      </c>
      <c r="K2" s="0" t="s">
        <v>2</v>
      </c>
      <c r="O2" s="0" t="s">
        <v>3</v>
      </c>
      <c r="S2" s="0" t="s">
        <v>4</v>
      </c>
      <c r="W2" s="1" t="s">
        <v>5</v>
      </c>
      <c r="X2" s="2"/>
      <c r="Y2" s="2"/>
      <c r="Z2" s="3"/>
    </row>
    <row r="3" customFormat="false" ht="15" hidden="false" customHeight="false" outlineLevel="0" collapsed="false">
      <c r="C3" s="0" t="n">
        <v>25</v>
      </c>
      <c r="D3" s="0" t="n">
        <v>26</v>
      </c>
      <c r="E3" s="0" t="s">
        <v>6</v>
      </c>
      <c r="F3" s="0" t="s">
        <v>7</v>
      </c>
      <c r="G3" s="0" t="s">
        <v>8</v>
      </c>
      <c r="I3" s="0" t="s">
        <v>6</v>
      </c>
      <c r="J3" s="0" t="s">
        <v>7</v>
      </c>
      <c r="K3" s="0" t="n">
        <v>25</v>
      </c>
      <c r="L3" s="0" t="n">
        <v>26</v>
      </c>
      <c r="M3" s="0" t="s">
        <v>6</v>
      </c>
      <c r="N3" s="0" t="s">
        <v>7</v>
      </c>
      <c r="O3" s="0" t="n">
        <v>25</v>
      </c>
      <c r="P3" s="0" t="n">
        <v>26</v>
      </c>
      <c r="Q3" s="0" t="s">
        <v>6</v>
      </c>
      <c r="R3" s="0" t="s">
        <v>7</v>
      </c>
      <c r="S3" s="0" t="n">
        <v>25</v>
      </c>
      <c r="T3" s="0" t="n">
        <v>26</v>
      </c>
      <c r="U3" s="0" t="s">
        <v>6</v>
      </c>
      <c r="V3" s="0" t="s">
        <v>7</v>
      </c>
      <c r="W3" s="4" t="n">
        <v>25</v>
      </c>
      <c r="X3" s="5" t="n">
        <v>26</v>
      </c>
      <c r="Y3" s="5" t="s">
        <v>6</v>
      </c>
      <c r="Z3" s="6" t="s">
        <v>7</v>
      </c>
    </row>
    <row r="4" customFormat="false" ht="15" hidden="false" customHeight="false" outlineLevel="0" collapsed="false">
      <c r="B4" s="0" t="n">
        <v>0</v>
      </c>
      <c r="C4" s="0" t="n">
        <v>0.404292824297016</v>
      </c>
      <c r="D4" s="0" t="n">
        <v>0.814070791005547</v>
      </c>
      <c r="E4" s="0" t="n">
        <f aca="false">AVERAGE(C4:D4)</f>
        <v>0.609181807651281</v>
      </c>
      <c r="F4" s="0" t="n">
        <f aca="false">_xlfn.STDEV.P(C4:D4)</f>
        <v>0.204888983354265</v>
      </c>
      <c r="G4" s="0" t="n">
        <v>0.141691951588958</v>
      </c>
      <c r="H4" s="0" t="n">
        <v>0.282464527919515</v>
      </c>
      <c r="I4" s="0" t="n">
        <f aca="false">AVERAGE(G4:H4)</f>
        <v>0.212078239754237</v>
      </c>
      <c r="J4" s="0" t="n">
        <f aca="false">_xlfn.STDEV.P(G4:H4)</f>
        <v>0.0703862881652784</v>
      </c>
      <c r="K4" s="0" t="n">
        <v>0</v>
      </c>
      <c r="L4" s="0" t="n">
        <v>0</v>
      </c>
      <c r="M4" s="0" t="n">
        <f aca="false">AVERAGE(K4:L4)</f>
        <v>0</v>
      </c>
      <c r="N4" s="0" t="n">
        <f aca="false">_xlfn.STDEV.P(K4:L4)</f>
        <v>0</v>
      </c>
      <c r="O4" s="0" t="n">
        <v>0.335347160127074</v>
      </c>
      <c r="P4" s="0" t="n">
        <v>0.282700766386754</v>
      </c>
      <c r="Q4" s="0" t="n">
        <f aca="false">AVERAGE(O4:P4)</f>
        <v>0.309023963256914</v>
      </c>
      <c r="R4" s="0" t="n">
        <f aca="false">_xlfn.STDEV.P(O4:P4)</f>
        <v>0.0263231968701603</v>
      </c>
      <c r="S4" s="0" t="n">
        <v>0</v>
      </c>
      <c r="T4" s="0" t="n">
        <v>0</v>
      </c>
      <c r="U4" s="0" t="n">
        <f aca="false">AVERAGE(S4:T4)</f>
        <v>0</v>
      </c>
      <c r="V4" s="0" t="n">
        <f aca="false">_xlfn.STDEV.P(S4:T4)</f>
        <v>0</v>
      </c>
      <c r="W4" s="4" t="n">
        <v>0.0192531350017519</v>
      </c>
      <c r="X4" s="5" t="n">
        <v>0.190727924930977</v>
      </c>
      <c r="Y4" s="5" t="n">
        <f aca="false">AVERAGE(W4:X4)</f>
        <v>0.104990529966364</v>
      </c>
      <c r="Z4" s="6" t="n">
        <f aca="false">_xlfn.STDEV.P(W4:X4)</f>
        <v>0.0857373949646125</v>
      </c>
    </row>
    <row r="5" customFormat="false" ht="15" hidden="false" customHeight="false" outlineLevel="0" collapsed="false">
      <c r="B5" s="0" t="n">
        <v>11</v>
      </c>
      <c r="C5" s="0" t="n">
        <v>5.69129117088639</v>
      </c>
      <c r="D5" s="0" t="n">
        <v>1.77829276810665</v>
      </c>
      <c r="E5" s="0" t="n">
        <f aca="false">AVERAGE(C5:D5)</f>
        <v>3.73479196949652</v>
      </c>
      <c r="F5" s="0" t="n">
        <f aca="false">_xlfn.STDEV.P(C5:D5)</f>
        <v>1.95649920138987</v>
      </c>
      <c r="G5" s="0" t="n">
        <v>2.50941176324637</v>
      </c>
      <c r="H5" s="0" t="n">
        <v>1.13538211213319</v>
      </c>
      <c r="I5" s="0" t="n">
        <f aca="false">AVERAGE(G5:H5)</f>
        <v>1.82239693768978</v>
      </c>
      <c r="J5" s="0" t="n">
        <f aca="false">_xlfn.STDEV.P(G5:H5)</f>
        <v>0.687014825556589</v>
      </c>
      <c r="K5" s="0" t="n">
        <v>0.909528960245794</v>
      </c>
      <c r="L5" s="0" t="n">
        <v>0</v>
      </c>
      <c r="M5" s="0" t="n">
        <f aca="false">AVERAGE(K5:L5)</f>
        <v>0.454764480122897</v>
      </c>
      <c r="N5" s="0" t="n">
        <f aca="false">_xlfn.STDEV.P(K5:L5)</f>
        <v>0.454764480122897</v>
      </c>
      <c r="O5" s="0" t="n">
        <v>1.17405911294117</v>
      </c>
      <c r="P5" s="0" t="n">
        <v>0.246021778509096</v>
      </c>
      <c r="Q5" s="0" t="n">
        <f aca="false">AVERAGE(O5:P5)</f>
        <v>0.710040445725131</v>
      </c>
      <c r="R5" s="0" t="n">
        <f aca="false">_xlfn.STDEV.P(O5:P5)</f>
        <v>0.464018667216035</v>
      </c>
      <c r="S5" s="0" t="n">
        <v>0.215596386680972</v>
      </c>
      <c r="T5" s="0" t="n">
        <v>0</v>
      </c>
      <c r="U5" s="0" t="n">
        <f aca="false">AVERAGE(S5:T5)</f>
        <v>0.107798193340486</v>
      </c>
      <c r="V5" s="0" t="n">
        <f aca="false">_xlfn.STDEV.P(S5:T5)</f>
        <v>0.107798193340486</v>
      </c>
      <c r="W5" s="4" t="n">
        <v>0.0342598090523415</v>
      </c>
      <c r="X5" s="5" t="n">
        <v>0.152770636325893</v>
      </c>
      <c r="Y5" s="5" t="n">
        <f aca="false">AVERAGE(W5:X5)</f>
        <v>0.0935152226891174</v>
      </c>
      <c r="Z5" s="6" t="n">
        <f aca="false">_xlfn.STDEV.P(W5:X5)</f>
        <v>0.0592554136367759</v>
      </c>
    </row>
    <row r="6" customFormat="false" ht="15" hidden="false" customHeight="false" outlineLevel="0" collapsed="false">
      <c r="B6" s="0" t="n">
        <v>22</v>
      </c>
      <c r="C6" s="0" t="n">
        <v>56.0104446814009</v>
      </c>
      <c r="D6" s="0" t="n">
        <v>46.7682539280682</v>
      </c>
      <c r="E6" s="0" t="n">
        <f aca="false">AVERAGE(C6:D6)</f>
        <v>51.3893493047346</v>
      </c>
      <c r="F6" s="0" t="n">
        <f aca="false">_xlfn.STDEV.P(C6:D6)</f>
        <v>4.62109537666638</v>
      </c>
      <c r="G6" s="0" t="n">
        <v>22.0251852260047</v>
      </c>
      <c r="H6" s="0" t="n">
        <v>25.4157829545808</v>
      </c>
      <c r="I6" s="0" t="n">
        <f aca="false">AVERAGE(G6:H6)</f>
        <v>23.7204840902927</v>
      </c>
      <c r="J6" s="0" t="n">
        <f aca="false">_xlfn.STDEV.P(G6:H6)</f>
        <v>1.69529886428807</v>
      </c>
      <c r="K6" s="0" t="n">
        <v>3.20744147079459</v>
      </c>
      <c r="L6" s="0" t="n">
        <v>4.061615400511</v>
      </c>
      <c r="M6" s="0" t="n">
        <f aca="false">AVERAGE(K6:L6)</f>
        <v>3.63452843565279</v>
      </c>
      <c r="N6" s="0" t="n">
        <f aca="false">_xlfn.STDEV.P(K6:L6)</f>
        <v>0.427086964858208</v>
      </c>
      <c r="O6" s="0" t="n">
        <v>18.5886989050194</v>
      </c>
      <c r="P6" s="0" t="n">
        <v>24.0602694353427</v>
      </c>
      <c r="Q6" s="0" t="n">
        <f aca="false">AVERAGE(O6:P6)</f>
        <v>21.324484170181</v>
      </c>
      <c r="R6" s="0" t="n">
        <f aca="false">_xlfn.STDEV.P(O6:P6)</f>
        <v>2.73578526516168</v>
      </c>
      <c r="S6" s="0" t="n">
        <v>2.92212124294627</v>
      </c>
      <c r="T6" s="0" t="n">
        <v>2.19208676201194</v>
      </c>
      <c r="U6" s="0" t="n">
        <f aca="false">AVERAGE(S6:T6)</f>
        <v>2.55710400247911</v>
      </c>
      <c r="V6" s="0" t="n">
        <f aca="false">_xlfn.STDEV.P(S6:T6)</f>
        <v>0.365017240467162</v>
      </c>
      <c r="W6" s="4" t="n">
        <v>1.44807202609362</v>
      </c>
      <c r="X6" s="5" t="n">
        <v>5.1299664430545</v>
      </c>
      <c r="Y6" s="5" t="n">
        <f aca="false">AVERAGE(W6:X6)</f>
        <v>3.28901923457406</v>
      </c>
      <c r="Z6" s="6" t="n">
        <f aca="false">_xlfn.STDEV.P(W6:X6)</f>
        <v>1.84094720848044</v>
      </c>
    </row>
    <row r="7" customFormat="false" ht="15" hidden="false" customHeight="false" outlineLevel="0" collapsed="false">
      <c r="B7" s="0" t="n">
        <v>26</v>
      </c>
      <c r="C7" s="0" t="n">
        <v>75.9923458176478</v>
      </c>
      <c r="D7" s="0" t="n">
        <v>59.9715434262573</v>
      </c>
      <c r="E7" s="0" t="n">
        <f aca="false">AVERAGE(C7:D7)</f>
        <v>67.9819446219525</v>
      </c>
      <c r="F7" s="0" t="n">
        <f aca="false">_xlfn.STDEV.P(C7:D7)</f>
        <v>8.01040119569525</v>
      </c>
      <c r="G7" s="0" t="n">
        <v>27.0286386923536</v>
      </c>
      <c r="H7" s="0" t="n">
        <v>33.3824283497617</v>
      </c>
      <c r="I7" s="0" t="n">
        <f aca="false">AVERAGE(G7:H7)</f>
        <v>30.2055335210577</v>
      </c>
      <c r="J7" s="0" t="n">
        <f aca="false">_xlfn.STDEV.P(G7:H7)</f>
        <v>3.17689482870401</v>
      </c>
      <c r="K7" s="0" t="n">
        <v>6.41034236974444</v>
      </c>
      <c r="L7" s="0" t="n">
        <v>6.16719377827409</v>
      </c>
      <c r="M7" s="0" t="n">
        <f aca="false">AVERAGE(K7:L7)</f>
        <v>6.28876807400927</v>
      </c>
      <c r="N7" s="0" t="n">
        <f aca="false">_xlfn.STDEV.P(K7:L7)</f>
        <v>0.121574295735177</v>
      </c>
      <c r="O7" s="0" t="n">
        <v>20.9787325026344</v>
      </c>
      <c r="P7" s="0" t="n">
        <v>29.9814381163878</v>
      </c>
      <c r="Q7" s="0" t="n">
        <f aca="false">AVERAGE(O7:P7)</f>
        <v>25.4800853095111</v>
      </c>
      <c r="R7" s="0" t="n">
        <f aca="false">_xlfn.STDEV.P(O7:P7)</f>
        <v>4.50135280687671</v>
      </c>
      <c r="S7" s="0" t="n">
        <v>5.97669324554905</v>
      </c>
      <c r="T7" s="0" t="n">
        <v>4.89296384296594</v>
      </c>
      <c r="U7" s="0" t="n">
        <f aca="false">AVERAGE(S7:T7)</f>
        <v>5.43482854425749</v>
      </c>
      <c r="V7" s="0" t="n">
        <f aca="false">_xlfn.STDEV.P(S7:T7)</f>
        <v>0.541864701291555</v>
      </c>
      <c r="W7" s="4" t="n">
        <v>4.26813793476352</v>
      </c>
      <c r="X7" s="5" t="n">
        <v>6.66245765053769</v>
      </c>
      <c r="Y7" s="5" t="n">
        <f aca="false">AVERAGE(W7:X7)</f>
        <v>5.4652977926506</v>
      </c>
      <c r="Z7" s="6" t="n">
        <f aca="false">_xlfn.STDEV.P(W7:X7)</f>
        <v>1.19715985788709</v>
      </c>
    </row>
    <row r="8" customFormat="false" ht="15" hidden="false" customHeight="false" outlineLevel="0" collapsed="false">
      <c r="B8" s="0" t="n">
        <v>30</v>
      </c>
      <c r="C8" s="0" t="n">
        <v>97.0575002853622</v>
      </c>
      <c r="D8" s="0" t="n">
        <v>81.8222241130248</v>
      </c>
      <c r="E8" s="0" t="n">
        <f aca="false">AVERAGE(C8:D8)</f>
        <v>89.4398621991935</v>
      </c>
      <c r="F8" s="0" t="n">
        <f aca="false">_xlfn.STDEV.P(C8:D8)</f>
        <v>7.61763808616869</v>
      </c>
      <c r="G8" s="0" t="n">
        <v>31.1327552988581</v>
      </c>
      <c r="H8" s="0" t="n">
        <v>39.1974726618286</v>
      </c>
      <c r="I8" s="0" t="n">
        <f aca="false">AVERAGE(G8:H8)</f>
        <v>35.1651139803434</v>
      </c>
      <c r="J8" s="0" t="n">
        <f aca="false">_xlfn.STDEV.P(G8:H8)</f>
        <v>4.03235868148527</v>
      </c>
      <c r="K8" s="0" t="n">
        <v>11.1687656718307</v>
      </c>
      <c r="L8" s="0" t="n">
        <v>7.96482430493471</v>
      </c>
      <c r="M8" s="0" t="n">
        <f aca="false">AVERAGE(K8:L8)</f>
        <v>9.56679498838269</v>
      </c>
      <c r="N8" s="0" t="n">
        <f aca="false">_xlfn.STDEV.P(K8:L8)</f>
        <v>1.60197068344798</v>
      </c>
      <c r="O8" s="0" t="n">
        <v>21.0474670043125</v>
      </c>
      <c r="P8" s="0" t="n">
        <v>29.4909758367935</v>
      </c>
      <c r="Q8" s="0" t="n">
        <f aca="false">AVERAGE(O8:P8)</f>
        <v>25.269221420553</v>
      </c>
      <c r="R8" s="0" t="n">
        <f aca="false">_xlfn.STDEV.P(O8:P8)</f>
        <v>4.22175441624049</v>
      </c>
      <c r="S8" s="0" t="n">
        <v>9.41503027354467</v>
      </c>
      <c r="T8" s="0" t="n">
        <v>7.69305288484558</v>
      </c>
      <c r="U8" s="0" t="n">
        <f aca="false">AVERAGE(S8:T8)</f>
        <v>8.55404157919513</v>
      </c>
      <c r="V8" s="0" t="n">
        <f aca="false">_xlfn.STDEV.P(S8:T8)</f>
        <v>0.860988694349544</v>
      </c>
      <c r="W8" s="4" t="n">
        <v>4.05530829587027</v>
      </c>
      <c r="X8" s="5" t="n">
        <v>7.36313375707556</v>
      </c>
      <c r="Y8" s="5" t="n">
        <f aca="false">AVERAGE(W8:X8)</f>
        <v>5.70922102647292</v>
      </c>
      <c r="Z8" s="6" t="n">
        <f aca="false">_xlfn.STDEV.P(W8:X8)</f>
        <v>1.65391273060264</v>
      </c>
    </row>
    <row r="9" customFormat="false" ht="15" hidden="false" customHeight="false" outlineLevel="0" collapsed="false">
      <c r="B9" s="0" t="n">
        <v>34</v>
      </c>
      <c r="C9" s="0" t="n">
        <v>111.474346912251</v>
      </c>
      <c r="D9" s="0" t="n">
        <v>105.167173336816</v>
      </c>
      <c r="E9" s="0" t="n">
        <f aca="false">AVERAGE(C9:D9)</f>
        <v>108.320760124533</v>
      </c>
      <c r="F9" s="0" t="n">
        <f aca="false">_xlfn.STDEV.P(C9:D9)</f>
        <v>3.15358678771734</v>
      </c>
      <c r="G9" s="0" t="n">
        <v>34.8819201943904</v>
      </c>
      <c r="H9" s="0" t="n">
        <v>47.6329159766331</v>
      </c>
      <c r="I9" s="0" t="n">
        <f aca="false">AVERAGE(G9:H9)</f>
        <v>41.2574180855117</v>
      </c>
      <c r="J9" s="0" t="n">
        <f aca="false">_xlfn.STDEV.P(G9:H9)</f>
        <v>6.37549789112134</v>
      </c>
      <c r="K9" s="0" t="n">
        <v>16.1040593713411</v>
      </c>
      <c r="L9" s="0" t="n">
        <v>12.033756124802</v>
      </c>
      <c r="M9" s="0" t="n">
        <f aca="false">AVERAGE(K9:L9)</f>
        <v>14.0689077480716</v>
      </c>
      <c r="N9" s="0" t="n">
        <f aca="false">_xlfn.STDEV.P(K9:L9)</f>
        <v>2.03515162326955</v>
      </c>
      <c r="O9" s="0" t="n">
        <v>20.9649385365133</v>
      </c>
      <c r="P9" s="0" t="n">
        <v>32.795638980584</v>
      </c>
      <c r="Q9" s="0" t="n">
        <f aca="false">AVERAGE(O9:P9)</f>
        <v>26.8802887585486</v>
      </c>
      <c r="R9" s="0" t="n">
        <f aca="false">_xlfn.STDEV.P(O9:P9)</f>
        <v>5.91535022203537</v>
      </c>
      <c r="S9" s="0" t="n">
        <v>11.9560063203229</v>
      </c>
      <c r="T9" s="0" t="n">
        <v>9.8742447556813</v>
      </c>
      <c r="U9" s="0" t="n">
        <f aca="false">AVERAGE(S9:T9)</f>
        <v>10.9151255380021</v>
      </c>
      <c r="V9" s="0" t="n">
        <f aca="false">_xlfn.STDEV.P(S9:T9)</f>
        <v>1.04088078232082</v>
      </c>
      <c r="W9" s="4" t="n">
        <v>5.90751959645105</v>
      </c>
      <c r="X9" s="5" t="n">
        <v>8.93490275398398</v>
      </c>
      <c r="Y9" s="5" t="n">
        <f aca="false">AVERAGE(W9:X9)</f>
        <v>7.42121117521751</v>
      </c>
      <c r="Z9" s="6" t="n">
        <f aca="false">_xlfn.STDEV.P(W9:X9)</f>
        <v>1.51369157876647</v>
      </c>
    </row>
    <row r="10" customFormat="false" ht="15" hidden="false" customHeight="false" outlineLevel="0" collapsed="false">
      <c r="B10" s="0" t="n">
        <v>40</v>
      </c>
      <c r="C10" s="0" t="n">
        <v>123.98418765569</v>
      </c>
      <c r="D10" s="0" t="n">
        <v>133.066238975267</v>
      </c>
      <c r="E10" s="0" t="n">
        <f aca="false">AVERAGE(C10:D10)</f>
        <v>128.525213315478</v>
      </c>
      <c r="F10" s="0" t="n">
        <f aca="false">_xlfn.STDEV.P(C10:D10)</f>
        <v>4.5410256597884</v>
      </c>
      <c r="G10" s="0" t="n">
        <v>39.0118554518814</v>
      </c>
      <c r="H10" s="0" t="n">
        <v>55.8943372949848</v>
      </c>
      <c r="I10" s="0" t="n">
        <f aca="false">AVERAGE(G10:H10)</f>
        <v>47.4530963734331</v>
      </c>
      <c r="J10" s="0" t="n">
        <f aca="false">_xlfn.STDEV.P(G10:H10)</f>
        <v>8.44124092155169</v>
      </c>
      <c r="K10" s="0" t="n">
        <v>24.8782152711891</v>
      </c>
      <c r="L10" s="0" t="n">
        <v>24.0942127576002</v>
      </c>
      <c r="M10" s="0" t="n">
        <f aca="false">AVERAGE(K10:L10)</f>
        <v>24.4862140143947</v>
      </c>
      <c r="N10" s="0" t="n">
        <f aca="false">_xlfn.STDEV.P(K10:L10)</f>
        <v>0.392001256794487</v>
      </c>
      <c r="O10" s="0" t="n">
        <v>22.0573264758816</v>
      </c>
      <c r="P10" s="0" t="n">
        <v>34.9401921823121</v>
      </c>
      <c r="Q10" s="0" t="n">
        <f aca="false">AVERAGE(O10:P10)</f>
        <v>28.4987593290969</v>
      </c>
      <c r="R10" s="0" t="n">
        <f aca="false">_xlfn.STDEV.P(O10:P10)</f>
        <v>6.44143285321526</v>
      </c>
      <c r="S10" s="0" t="n">
        <v>14.1321131367019</v>
      </c>
      <c r="T10" s="0" t="n">
        <v>12.8212665436252</v>
      </c>
      <c r="U10" s="0" t="n">
        <f aca="false">AVERAGE(S10:T10)</f>
        <v>13.4766898401636</v>
      </c>
      <c r="V10" s="0" t="n">
        <f aca="false">_xlfn.STDEV.P(S10:T10)</f>
        <v>0.655423296538309</v>
      </c>
      <c r="W10" s="4" t="n">
        <v>9.53446950063776</v>
      </c>
      <c r="X10" s="5" t="n">
        <v>12.8646910448857</v>
      </c>
      <c r="Y10" s="5" t="n">
        <f aca="false">AVERAGE(W10:X10)</f>
        <v>11.1995802727617</v>
      </c>
      <c r="Z10" s="6" t="n">
        <f aca="false">_xlfn.STDEV.P(W10:X10)</f>
        <v>1.66511077212395</v>
      </c>
    </row>
    <row r="11" customFormat="false" ht="15" hidden="false" customHeight="false" outlineLevel="0" collapsed="false">
      <c r="B11" s="0" t="n">
        <v>46</v>
      </c>
      <c r="C11" s="0" t="n">
        <v>133.920720275569</v>
      </c>
      <c r="D11" s="0" t="n">
        <v>147.134964155526</v>
      </c>
      <c r="E11" s="0" t="n">
        <f aca="false">AVERAGE(C11:D11)</f>
        <v>140.527842215548</v>
      </c>
      <c r="F11" s="0" t="n">
        <f aca="false">_xlfn.STDEV.P(C11:D11)</f>
        <v>6.6071219399786</v>
      </c>
      <c r="G11" s="0" t="n">
        <v>42.0012659074707</v>
      </c>
      <c r="H11" s="0" t="n">
        <v>58.2555541612236</v>
      </c>
      <c r="I11" s="0" t="n">
        <f aca="false">AVERAGE(G11:H11)</f>
        <v>50.1284100343471</v>
      </c>
      <c r="J11" s="0" t="n">
        <f aca="false">_xlfn.STDEV.P(G11:H11)</f>
        <v>8.12714412687646</v>
      </c>
      <c r="K11" s="0" t="n">
        <v>39.1303666754645</v>
      </c>
      <c r="L11" s="0" t="n">
        <v>35.3363459424496</v>
      </c>
      <c r="M11" s="0" t="n">
        <f aca="false">AVERAGE(K11:L11)</f>
        <v>37.233356308957</v>
      </c>
      <c r="N11" s="0" t="n">
        <f aca="false">_xlfn.STDEV.P(K11:L11)</f>
        <v>1.89701036650745</v>
      </c>
      <c r="O11" s="0" t="n">
        <v>23.9917176488667</v>
      </c>
      <c r="P11" s="0" t="n">
        <v>34.1480540364977</v>
      </c>
      <c r="Q11" s="0" t="n">
        <f aca="false">AVERAGE(O11:P11)</f>
        <v>29.0698858426822</v>
      </c>
      <c r="R11" s="0" t="n">
        <f aca="false">_xlfn.STDEV.P(O11:P11)</f>
        <v>5.0781681938155</v>
      </c>
      <c r="S11" s="0" t="n">
        <v>15.3012869341832</v>
      </c>
      <c r="T11" s="0" t="n">
        <v>14.0872237358837</v>
      </c>
      <c r="U11" s="0" t="n">
        <f aca="false">AVERAGE(S11:T11)</f>
        <v>14.6942553350334</v>
      </c>
      <c r="V11" s="0" t="n">
        <f aca="false">_xlfn.STDEV.P(S11:T11)</f>
        <v>0.607031599149783</v>
      </c>
      <c r="W11" s="4" t="n">
        <v>9.63675248604815</v>
      </c>
      <c r="X11" s="5" t="n">
        <v>14.518411470173</v>
      </c>
      <c r="Y11" s="5" t="n">
        <f aca="false">AVERAGE(W11:X11)</f>
        <v>12.0775819781106</v>
      </c>
      <c r="Z11" s="6" t="n">
        <f aca="false">_xlfn.STDEV.P(W11:X11)</f>
        <v>2.44082949206241</v>
      </c>
    </row>
    <row r="12" customFormat="false" ht="15" hidden="false" customHeight="false" outlineLevel="0" collapsed="false">
      <c r="B12" s="0" t="n">
        <v>50</v>
      </c>
      <c r="C12" s="0" t="n">
        <v>133.828680545733</v>
      </c>
      <c r="D12" s="0" t="n">
        <v>154.5275652641</v>
      </c>
      <c r="E12" s="0" t="n">
        <f aca="false">AVERAGE(C12:D12)</f>
        <v>144.178122904917</v>
      </c>
      <c r="F12" s="0" t="n">
        <f aca="false">_xlfn.STDEV.P(C12:D12)</f>
        <v>10.3494423591833</v>
      </c>
      <c r="G12" s="0" t="n">
        <v>41.0901918246901</v>
      </c>
      <c r="H12" s="0" t="n">
        <v>60.0416637314565</v>
      </c>
      <c r="I12" s="0" t="n">
        <f aca="false">AVERAGE(G12:H12)</f>
        <v>50.5659277780733</v>
      </c>
      <c r="J12" s="0" t="n">
        <f aca="false">_xlfn.STDEV.P(G12:H12)</f>
        <v>9.4757359533832</v>
      </c>
      <c r="K12" s="0" t="n">
        <v>40.8022843668367</v>
      </c>
      <c r="L12" s="0" t="n">
        <v>41.7397513407259</v>
      </c>
      <c r="M12" s="0" t="n">
        <f aca="false">AVERAGE(K12:L12)</f>
        <v>41.2710178537813</v>
      </c>
      <c r="N12" s="0" t="n">
        <f aca="false">_xlfn.STDEV.P(K12:L12)</f>
        <v>0.468733486944601</v>
      </c>
      <c r="O12" s="0" t="n">
        <v>23.9904408203618</v>
      </c>
      <c r="P12" s="0" t="n">
        <v>35.3634356710928</v>
      </c>
      <c r="Q12" s="0" t="n">
        <f aca="false">AVERAGE(O12:P12)</f>
        <v>29.6769382457273</v>
      </c>
      <c r="R12" s="0" t="n">
        <f aca="false">_xlfn.STDEV.P(O12:P12)</f>
        <v>5.6864974253655</v>
      </c>
      <c r="S12" s="0" t="n">
        <v>15.2838536560678</v>
      </c>
      <c r="T12" s="0" t="n">
        <v>14.0235849016585</v>
      </c>
      <c r="U12" s="0" t="n">
        <f aca="false">AVERAGE(S12:T12)</f>
        <v>14.6537192788632</v>
      </c>
      <c r="V12" s="0" t="n">
        <f aca="false">_xlfn.STDEV.P(S12:T12)</f>
        <v>0.63013437720465</v>
      </c>
      <c r="W12" s="4" t="n">
        <v>9.51405905880931</v>
      </c>
      <c r="X12" s="5" t="n">
        <v>15.6293479655069</v>
      </c>
      <c r="Y12" s="5" t="n">
        <f aca="false">AVERAGE(W12:X12)</f>
        <v>12.5717035121581</v>
      </c>
      <c r="Z12" s="6" t="n">
        <f aca="false">_xlfn.STDEV.P(W12:X12)</f>
        <v>3.05764445334879</v>
      </c>
    </row>
    <row r="13" customFormat="false" ht="15" hidden="false" customHeight="false" outlineLevel="0" collapsed="false">
      <c r="B13" s="0" t="n">
        <v>54</v>
      </c>
      <c r="C13" s="0" t="n">
        <v>140.091597236917</v>
      </c>
      <c r="D13" s="0" t="n">
        <v>160.910708391287</v>
      </c>
      <c r="E13" s="0" t="n">
        <f aca="false">AVERAGE(C13:D13)</f>
        <v>150.501152814102</v>
      </c>
      <c r="F13" s="0" t="n">
        <f aca="false">_xlfn.STDEV.P(C13:D13)</f>
        <v>10.4095555771852</v>
      </c>
      <c r="G13" s="0" t="n">
        <v>42.0824673796276</v>
      </c>
      <c r="H13" s="0" t="n">
        <v>61.9477502930853</v>
      </c>
      <c r="I13" s="0" t="n">
        <f aca="false">AVERAGE(G13:H13)</f>
        <v>52.0151088363564</v>
      </c>
      <c r="J13" s="0" t="n">
        <f aca="false">_xlfn.STDEV.P(G13:H13)</f>
        <v>9.93264145672885</v>
      </c>
      <c r="K13" s="0" t="n">
        <v>48.1784225389865</v>
      </c>
      <c r="L13" s="0" t="n">
        <v>49.0338181802245</v>
      </c>
      <c r="M13" s="0" t="n">
        <f aca="false">AVERAGE(K13:L13)</f>
        <v>48.6061203596055</v>
      </c>
      <c r="N13" s="0" t="n">
        <f aca="false">_xlfn.STDEV.P(K13:L13)</f>
        <v>0.427697820618999</v>
      </c>
      <c r="O13" s="0" t="n">
        <v>24.5372726884776</v>
      </c>
      <c r="P13" s="0" t="n">
        <v>37.3099284593554</v>
      </c>
      <c r="Q13" s="0" t="n">
        <f aca="false">AVERAGE(O13:P13)</f>
        <v>30.9236005739165</v>
      </c>
      <c r="R13" s="0" t="n">
        <f aca="false">_xlfn.STDEV.P(O13:P13)</f>
        <v>6.3863278854389</v>
      </c>
      <c r="S13" s="0" t="n">
        <v>15.8477621628247</v>
      </c>
      <c r="T13" s="0" t="n">
        <v>15.4739753160268</v>
      </c>
      <c r="U13" s="0" t="n">
        <f aca="false">AVERAGE(S13:T13)</f>
        <v>15.6608687394258</v>
      </c>
      <c r="V13" s="0" t="n">
        <f aca="false">_xlfn.STDEV.P(S13:T13)</f>
        <v>0.18689342339895</v>
      </c>
      <c r="W13" s="4" t="n">
        <v>9.628838365574</v>
      </c>
      <c r="X13" s="5" t="n">
        <v>16.3319412041684</v>
      </c>
      <c r="Y13" s="5" t="n">
        <f aca="false">AVERAGE(W13:X13)</f>
        <v>12.9803897848712</v>
      </c>
      <c r="Z13" s="6" t="n">
        <f aca="false">_xlfn.STDEV.P(W13:X13)</f>
        <v>3.3515514192972</v>
      </c>
    </row>
    <row r="14" customFormat="false" ht="15" hidden="false" customHeight="false" outlineLevel="0" collapsed="false">
      <c r="B14" s="0" t="n">
        <v>58</v>
      </c>
      <c r="C14" s="0" t="n">
        <v>141.828796699478</v>
      </c>
      <c r="D14" s="0" t="n">
        <v>160.410069120518</v>
      </c>
      <c r="E14" s="0" t="n">
        <f aca="false">AVERAGE(C14:D14)</f>
        <v>151.119432909998</v>
      </c>
      <c r="F14" s="0" t="n">
        <f aca="false">_xlfn.STDEV.P(C14:D14)</f>
        <v>9.29063621051991</v>
      </c>
      <c r="G14" s="0" t="n">
        <v>41.8308161560957</v>
      </c>
      <c r="H14" s="0" t="n">
        <v>61.4839034392739</v>
      </c>
      <c r="I14" s="0" t="n">
        <f aca="false">AVERAGE(G14:H14)</f>
        <v>51.6573597976848</v>
      </c>
      <c r="J14" s="0" t="n">
        <f aca="false">_xlfn.STDEV.P(G14:H14)</f>
        <v>9.82654364158909</v>
      </c>
      <c r="K14" s="0" t="n">
        <v>54.1083806815265</v>
      </c>
      <c r="L14" s="0" t="n">
        <v>53.6451337687495</v>
      </c>
      <c r="M14" s="0" t="n">
        <f aca="false">AVERAGE(K14:L14)</f>
        <v>53.876757225138</v>
      </c>
      <c r="N14" s="0" t="n">
        <f aca="false">_xlfn.STDEV.P(K14:L14)</f>
        <v>0.231623456388498</v>
      </c>
      <c r="O14" s="0" t="n">
        <v>24.9232072002017</v>
      </c>
      <c r="P14" s="0" t="n">
        <v>38.3447528569113</v>
      </c>
      <c r="Q14" s="0" t="n">
        <f aca="false">AVERAGE(O14:P14)</f>
        <v>31.6339800285565</v>
      </c>
      <c r="R14" s="0" t="n">
        <f aca="false">_xlfn.STDEV.P(O14:P14)</f>
        <v>6.7107728283548</v>
      </c>
      <c r="S14" s="0" t="n">
        <v>15.7963004634527</v>
      </c>
      <c r="T14" s="0" t="n">
        <v>15.2548960809295</v>
      </c>
      <c r="U14" s="0" t="n">
        <f aca="false">AVERAGE(S14:T14)</f>
        <v>15.5255982721911</v>
      </c>
      <c r="V14" s="0" t="n">
        <f aca="false">_xlfn.STDEV.P(S14:T14)</f>
        <v>0.2707021912616</v>
      </c>
      <c r="W14" s="4" t="n">
        <v>9.59293586677077</v>
      </c>
      <c r="X14" s="5" t="n">
        <v>16.3952135057405</v>
      </c>
      <c r="Y14" s="5" t="n">
        <f aca="false">AVERAGE(W14:X14)</f>
        <v>12.9940746862556</v>
      </c>
      <c r="Z14" s="6" t="n">
        <f aca="false">_xlfn.STDEV.P(W14:X14)</f>
        <v>3.40113881948487</v>
      </c>
    </row>
    <row r="15" customFormat="false" ht="15" hidden="false" customHeight="false" outlineLevel="0" collapsed="false">
      <c r="B15" s="0" t="n">
        <v>68</v>
      </c>
      <c r="C15" s="0" t="n">
        <v>147.973636501889</v>
      </c>
      <c r="D15" s="0" t="n">
        <v>172.658002265335</v>
      </c>
      <c r="E15" s="0" t="n">
        <f aca="false">AVERAGE(C15:D15)</f>
        <v>160.315819383612</v>
      </c>
      <c r="F15" s="0" t="n">
        <f aca="false">_xlfn.STDEV.P(C15:D15)</f>
        <v>12.3421828817227</v>
      </c>
      <c r="G15" s="0" t="n">
        <v>43.1599370298809</v>
      </c>
      <c r="H15" s="0" t="n">
        <v>64.6752707466578</v>
      </c>
      <c r="I15" s="0" t="n">
        <f aca="false">AVERAGE(G15:H15)</f>
        <v>53.9176038882693</v>
      </c>
      <c r="J15" s="0" t="n">
        <f aca="false">_xlfn.STDEV.P(G15:H15)</f>
        <v>10.7576668583885</v>
      </c>
      <c r="K15" s="0" t="n">
        <v>71.902111538094</v>
      </c>
      <c r="L15" s="0" t="n">
        <v>76.7325141153554</v>
      </c>
      <c r="M15" s="0" t="n">
        <f aca="false">AVERAGE(K15:L15)</f>
        <v>74.3173128267247</v>
      </c>
      <c r="N15" s="0" t="n">
        <f aca="false">_xlfn.STDEV.P(K15:L15)</f>
        <v>2.4152012886307</v>
      </c>
      <c r="O15" s="0" t="n">
        <v>25.636006370375</v>
      </c>
      <c r="P15" s="0" t="n">
        <v>42.3466582437696</v>
      </c>
      <c r="Q15" s="0" t="n">
        <f aca="false">AVERAGE(O15:P15)</f>
        <v>33.9913323070723</v>
      </c>
      <c r="R15" s="0" t="n">
        <f aca="false">_xlfn.STDEV.P(O15:P15)</f>
        <v>8.3553259366973</v>
      </c>
      <c r="S15" s="0" t="n">
        <v>15.8880774991286</v>
      </c>
      <c r="T15" s="0" t="n">
        <v>16.3599226054643</v>
      </c>
      <c r="U15" s="0" t="n">
        <f aca="false">AVERAGE(S15:T15)</f>
        <v>16.1240000522964</v>
      </c>
      <c r="V15" s="0" t="n">
        <f aca="false">_xlfn.STDEV.P(S15:T15)</f>
        <v>0.235922553167849</v>
      </c>
      <c r="W15" s="4" t="n">
        <v>9.08584572166114</v>
      </c>
      <c r="X15" s="5" t="n">
        <v>17.8095812175605</v>
      </c>
      <c r="Y15" s="5" t="n">
        <f aca="false">AVERAGE(W15:X15)</f>
        <v>13.4477134696108</v>
      </c>
      <c r="Z15" s="6" t="n">
        <f aca="false">_xlfn.STDEV.P(W15:X15)</f>
        <v>4.36186774794968</v>
      </c>
    </row>
    <row r="16" customFormat="false" ht="15" hidden="false" customHeight="false" outlineLevel="0" collapsed="false">
      <c r="B16" s="0" t="n">
        <v>72</v>
      </c>
      <c r="C16" s="0" t="n">
        <v>147.091559543275</v>
      </c>
      <c r="D16" s="0" t="n">
        <v>168.722048602728</v>
      </c>
      <c r="E16" s="0" t="n">
        <f aca="false">AVERAGE(C16:D16)</f>
        <v>157.906804073001</v>
      </c>
      <c r="F16" s="0" t="n">
        <f aca="false">_xlfn.STDEV.P(C16:D16)</f>
        <v>10.815244529727</v>
      </c>
      <c r="G16" s="0" t="n">
        <v>42.3241940858104</v>
      </c>
      <c r="H16" s="0" t="n">
        <v>59.4213966258967</v>
      </c>
      <c r="I16" s="0" t="n">
        <f aca="false">AVERAGE(G16:H16)</f>
        <v>50.8727953558535</v>
      </c>
      <c r="J16" s="0" t="n">
        <f aca="false">_xlfn.STDEV.P(G16:H16)</f>
        <v>8.54860127004313</v>
      </c>
      <c r="K16" s="0" t="n">
        <v>76.6904257316623</v>
      </c>
      <c r="L16" s="0" t="n">
        <v>79.540085773687</v>
      </c>
      <c r="M16" s="0" t="n">
        <f aca="false">AVERAGE(K16:L16)</f>
        <v>78.1152557526746</v>
      </c>
      <c r="N16" s="0" t="n">
        <f aca="false">_xlfn.STDEV.P(K16:L16)</f>
        <v>1.42483002101235</v>
      </c>
      <c r="O16" s="0" t="n">
        <v>24.6665646707166</v>
      </c>
      <c r="P16" s="0" t="n">
        <v>35.1039285019483</v>
      </c>
      <c r="Q16" s="0" t="n">
        <f aca="false">AVERAGE(O16:P16)</f>
        <v>29.8852465863324</v>
      </c>
      <c r="R16" s="0" t="n">
        <f aca="false">_xlfn.STDEV.P(O16:P16)</f>
        <v>5.21868191561585</v>
      </c>
      <c r="S16" s="0" t="n">
        <v>15.6522999338129</v>
      </c>
      <c r="T16" s="0" t="n">
        <v>15.9327236312116</v>
      </c>
      <c r="U16" s="0" t="n">
        <f aca="false">AVERAGE(S16:T16)</f>
        <v>15.7925117825123</v>
      </c>
      <c r="V16" s="0" t="n">
        <f aca="false">_xlfn.STDEV.P(S16:T16)</f>
        <v>0.14021184869935</v>
      </c>
      <c r="W16" s="4" t="n">
        <v>8.8856630197863</v>
      </c>
      <c r="X16" s="5" t="n">
        <v>16.1566888515555</v>
      </c>
      <c r="Y16" s="5" t="n">
        <f aca="false">AVERAGE(W16:X16)</f>
        <v>12.5211759356709</v>
      </c>
      <c r="Z16" s="6" t="n">
        <f aca="false">_xlfn.STDEV.P(W16:X16)</f>
        <v>3.6355129158846</v>
      </c>
    </row>
    <row r="17" customFormat="false" ht="15" hidden="false" customHeight="false" outlineLevel="0" collapsed="false">
      <c r="B17" s="0" t="n">
        <v>77.5</v>
      </c>
      <c r="C17" s="0" t="n">
        <v>150.91189705607</v>
      </c>
      <c r="D17" s="0" t="n">
        <v>169.381112976761</v>
      </c>
      <c r="E17" s="0" t="n">
        <f aca="false">AVERAGE(C17:D17)</f>
        <v>160.146505016415</v>
      </c>
      <c r="F17" s="0" t="n">
        <f aca="false">_xlfn.STDEV.P(C17:D17)</f>
        <v>9.2346079603454</v>
      </c>
      <c r="G17" s="0" t="n">
        <v>43.2862791007654</v>
      </c>
      <c r="H17" s="0" t="n">
        <v>59.0048960104437</v>
      </c>
      <c r="I17" s="0" t="n">
        <f aca="false">AVERAGE(G17:H17)</f>
        <v>51.1455875556046</v>
      </c>
      <c r="J17" s="0" t="n">
        <f aca="false">_xlfn.STDEV.P(G17:H17)</f>
        <v>7.85930845483912</v>
      </c>
      <c r="K17" s="0" t="n">
        <v>88.1327392598677</v>
      </c>
      <c r="L17" s="0" t="n">
        <v>89.9809814641933</v>
      </c>
      <c r="M17" s="0" t="n">
        <f aca="false">AVERAGE(K17:L17)</f>
        <v>89.0568603620305</v>
      </c>
      <c r="N17" s="0" t="n">
        <f aca="false">_xlfn.STDEV.P(K17:L17)</f>
        <v>0.9241211021628</v>
      </c>
      <c r="O17" s="0" t="n">
        <v>23.376010058791</v>
      </c>
      <c r="P17" s="0" t="n">
        <v>33.9215013995543</v>
      </c>
      <c r="Q17" s="0" t="n">
        <f aca="false">AVERAGE(O17:P17)</f>
        <v>28.6487557291726</v>
      </c>
      <c r="R17" s="0" t="n">
        <f aca="false">_xlfn.STDEV.P(O17:P17)</f>
        <v>5.27274567038165</v>
      </c>
      <c r="S17" s="0" t="n">
        <v>15.7612399751759</v>
      </c>
      <c r="T17" s="0" t="n">
        <v>16.0844721012937</v>
      </c>
      <c r="U17" s="0" t="n">
        <f aca="false">AVERAGE(S17:T17)</f>
        <v>15.9228560382348</v>
      </c>
      <c r="V17" s="0" t="n">
        <f aca="false">_xlfn.STDEV.P(S17:T17)</f>
        <v>0.161616063058899</v>
      </c>
      <c r="W17" s="4" t="n">
        <v>9.02539726776739</v>
      </c>
      <c r="X17" s="5" t="n">
        <v>16.0955076012889</v>
      </c>
      <c r="Y17" s="5" t="n">
        <f aca="false">AVERAGE(W17:X17)</f>
        <v>12.5604524345281</v>
      </c>
      <c r="Z17" s="6" t="n">
        <f aca="false">_xlfn.STDEV.P(W17:X17)</f>
        <v>3.53505516676076</v>
      </c>
    </row>
    <row r="18" customFormat="false" ht="15" hidden="false" customHeight="false" outlineLevel="0" collapsed="false">
      <c r="B18" s="0" t="n">
        <v>95</v>
      </c>
      <c r="C18" s="0" t="n">
        <v>159.351212486713</v>
      </c>
      <c r="D18" s="0" t="n">
        <v>181.994880465986</v>
      </c>
      <c r="E18" s="0" t="n">
        <f aca="false">AVERAGE(C18:D18)</f>
        <v>170.673046476349</v>
      </c>
      <c r="F18" s="0" t="n">
        <f aca="false">_xlfn.STDEV.P(C18:D18)</f>
        <v>11.3218339896363</v>
      </c>
      <c r="G18" s="0" t="n">
        <v>46.1710739075848</v>
      </c>
      <c r="H18" s="0" t="n">
        <v>63.1611267994328</v>
      </c>
      <c r="I18" s="0" t="n">
        <f aca="false">AVERAGE(G18:H18)</f>
        <v>54.6661003535088</v>
      </c>
      <c r="J18" s="0" t="n">
        <f aca="false">_xlfn.STDEV.P(G18:H18)</f>
        <v>8.49502644592397</v>
      </c>
      <c r="K18" s="0" t="n">
        <v>118.25588889487</v>
      </c>
      <c r="L18" s="0" t="n">
        <v>123.020460688575</v>
      </c>
      <c r="M18" s="0" t="n">
        <f aca="false">AVERAGE(K18:L18)</f>
        <v>120.638174791723</v>
      </c>
      <c r="N18" s="0" t="n">
        <f aca="false">_xlfn.STDEV.P(K18:L18)</f>
        <v>2.3822858968525</v>
      </c>
      <c r="O18" s="0" t="n">
        <v>22.0878470215064</v>
      </c>
      <c r="P18" s="0" t="n">
        <v>34.6770068667393</v>
      </c>
      <c r="Q18" s="0" t="n">
        <f aca="false">AVERAGE(O18:P18)</f>
        <v>28.3824269441228</v>
      </c>
      <c r="R18" s="0" t="n">
        <f aca="false">_xlfn.STDEV.P(O18:P18)</f>
        <v>6.29457992261645</v>
      </c>
      <c r="S18" s="0" t="n">
        <v>15.7726247792841</v>
      </c>
      <c r="T18" s="0" t="n">
        <v>17.02683768077</v>
      </c>
      <c r="U18" s="0" t="n">
        <f aca="false">AVERAGE(S18:T18)</f>
        <v>16.3997312300271</v>
      </c>
      <c r="V18" s="0" t="n">
        <f aca="false">_xlfn.STDEV.P(S18:T18)</f>
        <v>0.62710645074295</v>
      </c>
      <c r="W18" s="4" t="n">
        <v>8.6162186803088</v>
      </c>
      <c r="X18" s="5" t="n">
        <v>16.9974847373904</v>
      </c>
      <c r="Y18" s="5" t="n">
        <f aca="false">AVERAGE(W18:X18)</f>
        <v>12.8068517088496</v>
      </c>
      <c r="Z18" s="6" t="n">
        <f aca="false">_xlfn.STDEV.P(W18:X18)</f>
        <v>4.1906330285408</v>
      </c>
    </row>
    <row r="19" customFormat="false" ht="15" hidden="false" customHeight="false" outlineLevel="0" collapsed="false">
      <c r="B19" s="0" t="n">
        <v>101</v>
      </c>
      <c r="C19" s="0" t="n">
        <v>155.478982741317</v>
      </c>
      <c r="D19" s="0" t="n">
        <v>180.173470375724</v>
      </c>
      <c r="E19" s="0" t="n">
        <f aca="false">AVERAGE(C19:D19)</f>
        <v>167.826226558521</v>
      </c>
      <c r="F19" s="0" t="n">
        <f aca="false">_xlfn.STDEV.P(C19:D19)</f>
        <v>12.3472438172035</v>
      </c>
      <c r="G19" s="0" t="n">
        <v>46.5457795139247</v>
      </c>
      <c r="H19" s="0" t="n">
        <v>61.7697714045343</v>
      </c>
      <c r="I19" s="0" t="n">
        <f aca="false">AVERAGE(G19:H19)</f>
        <v>54.1577754592295</v>
      </c>
      <c r="J19" s="0" t="n">
        <f aca="false">_xlfn.STDEV.P(G19:H19)</f>
        <v>7.61199594530477</v>
      </c>
      <c r="K19" s="0" t="n">
        <v>124.84911294219</v>
      </c>
      <c r="L19" s="0" t="n">
        <v>129.23328354654</v>
      </c>
      <c r="M19" s="0" t="n">
        <f aca="false">AVERAGE(K19:L19)</f>
        <v>127.041198244365</v>
      </c>
      <c r="N19" s="0" t="n">
        <f aca="false">_xlfn.STDEV.P(K19:L19)</f>
        <v>2.192085302175</v>
      </c>
      <c r="O19" s="0" t="n">
        <v>21.6011249014674</v>
      </c>
      <c r="P19" s="0" t="n">
        <v>33.3533115686049</v>
      </c>
      <c r="Q19" s="0" t="n">
        <f aca="false">AVERAGE(O19:P19)</f>
        <v>27.4772182350361</v>
      </c>
      <c r="R19" s="0" t="n">
        <f aca="false">_xlfn.STDEV.P(O19:P19)</f>
        <v>5.87609333356875</v>
      </c>
      <c r="S19" s="0" t="n">
        <v>15.1862571675318</v>
      </c>
      <c r="T19" s="0" t="n">
        <v>16.8807841247134</v>
      </c>
      <c r="U19" s="0" t="n">
        <f aca="false">AVERAGE(S19:T19)</f>
        <v>16.0335206461226</v>
      </c>
      <c r="V19" s="0" t="n">
        <f aca="false">_xlfn.STDEV.P(S19:T19)</f>
        <v>0.847263478590801</v>
      </c>
      <c r="W19" s="4" t="n">
        <v>8.45131484845988</v>
      </c>
      <c r="X19" s="5" t="n">
        <v>16.7969082512747</v>
      </c>
      <c r="Y19" s="5" t="n">
        <f aca="false">AVERAGE(W19:X19)</f>
        <v>12.6241115498673</v>
      </c>
      <c r="Z19" s="6" t="n">
        <f aca="false">_xlfn.STDEV.P(W19:X19)</f>
        <v>4.17279670140741</v>
      </c>
    </row>
    <row r="20" customFormat="false" ht="15" hidden="false" customHeight="false" outlineLevel="0" collapsed="false">
      <c r="B20" s="0" t="n">
        <v>109.5</v>
      </c>
      <c r="C20" s="0" t="n">
        <v>159.220496151064</v>
      </c>
      <c r="D20" s="0" t="n">
        <v>178.619208646418</v>
      </c>
      <c r="E20" s="0" t="n">
        <f aca="false">AVERAGE(C20:D20)</f>
        <v>168.919852398741</v>
      </c>
      <c r="F20" s="0" t="n">
        <f aca="false">_xlfn.STDEV.P(C20:D20)</f>
        <v>9.69935624767685</v>
      </c>
      <c r="G20" s="0" t="n">
        <v>47.3103843915421</v>
      </c>
      <c r="H20" s="0" t="n">
        <v>60.9828469907198</v>
      </c>
      <c r="I20" s="0" t="n">
        <f aca="false">AVERAGE(G20:H20)</f>
        <v>54.1466156911309</v>
      </c>
      <c r="J20" s="0" t="n">
        <f aca="false">_xlfn.STDEV.P(G20:H20)</f>
        <v>6.83623129958887</v>
      </c>
      <c r="K20" s="0" t="n">
        <v>138.497018726432</v>
      </c>
      <c r="L20" s="0" t="n">
        <v>139.164640369907</v>
      </c>
      <c r="M20" s="0" t="n">
        <f aca="false">AVERAGE(K20:L20)</f>
        <v>138.83082954817</v>
      </c>
      <c r="N20" s="0" t="n">
        <f aca="false">_xlfn.STDEV.P(K20:L20)</f>
        <v>0.333810821737501</v>
      </c>
      <c r="O20" s="0" t="n">
        <v>20.6325672040921</v>
      </c>
      <c r="P20" s="0" t="n">
        <v>31.842208359619</v>
      </c>
      <c r="Q20" s="0" t="n">
        <f aca="false">AVERAGE(O20:P20)</f>
        <v>26.2373877818556</v>
      </c>
      <c r="R20" s="0" t="n">
        <f aca="false">_xlfn.STDEV.P(O20:P20)</f>
        <v>5.60482057776345</v>
      </c>
      <c r="S20" s="0" t="n">
        <v>15.2861804873726</v>
      </c>
      <c r="T20" s="0" t="n">
        <v>16.5161714686481</v>
      </c>
      <c r="U20" s="0" t="n">
        <f aca="false">AVERAGE(S20:T20)</f>
        <v>15.9011759780104</v>
      </c>
      <c r="V20" s="0" t="n">
        <f aca="false">_xlfn.STDEV.P(S20:T20)</f>
        <v>0.61499549063775</v>
      </c>
      <c r="W20" s="4" t="n">
        <v>8.47268336915111</v>
      </c>
      <c r="X20" s="5" t="n">
        <v>16.6912526178514</v>
      </c>
      <c r="Y20" s="5" t="n">
        <f aca="false">AVERAGE(W20:X20)</f>
        <v>12.5819679935013</v>
      </c>
      <c r="Z20" s="6" t="n">
        <f aca="false">_xlfn.STDEV.P(W20:X20)</f>
        <v>4.10928462435015</v>
      </c>
    </row>
    <row r="21" customFormat="false" ht="15" hidden="false" customHeight="false" outlineLevel="0" collapsed="false">
      <c r="B21" s="0" t="n">
        <v>120</v>
      </c>
      <c r="C21" s="0" t="n">
        <v>162.43940864179</v>
      </c>
      <c r="D21" s="0" t="n">
        <v>179.784775531113</v>
      </c>
      <c r="E21" s="0" t="n">
        <f aca="false">AVERAGE(C21:D21)</f>
        <v>171.112092086451</v>
      </c>
      <c r="F21" s="0" t="n">
        <f aca="false">_xlfn.STDEV.P(C21:D21)</f>
        <v>8.67268344466152</v>
      </c>
      <c r="G21" s="0" t="n">
        <v>47.2147890598011</v>
      </c>
      <c r="H21" s="0" t="n">
        <v>59.4362708637618</v>
      </c>
      <c r="I21" s="0" t="n">
        <f aca="false">AVERAGE(G21:H21)</f>
        <v>53.3255299617815</v>
      </c>
      <c r="J21" s="0" t="n">
        <f aca="false">_xlfn.STDEV.P(G21:H21)</f>
        <v>6.11074090198032</v>
      </c>
      <c r="K21" s="0" t="n">
        <v>156.852178644334</v>
      </c>
      <c r="L21" s="0" t="n">
        <v>148.477669225618</v>
      </c>
      <c r="M21" s="0" t="n">
        <f aca="false">AVERAGE(K21:L21)</f>
        <v>152.664923934976</v>
      </c>
      <c r="N21" s="0" t="n">
        <f aca="false">_xlfn.STDEV.P(K21:L21)</f>
        <v>4.187254709358</v>
      </c>
      <c r="O21" s="0" t="n">
        <v>19.0699519486937</v>
      </c>
      <c r="P21" s="0" t="n">
        <v>28.2483089994725</v>
      </c>
      <c r="Q21" s="0" t="n">
        <f aca="false">AVERAGE(O21:P21)</f>
        <v>23.6591304740831</v>
      </c>
      <c r="R21" s="0" t="n">
        <f aca="false">_xlfn.STDEV.P(O21:P21)</f>
        <v>4.5891785253894</v>
      </c>
      <c r="S21" s="0" t="n">
        <v>15.2336681166918</v>
      </c>
      <c r="T21" s="0" t="n">
        <v>16.5170242044565</v>
      </c>
      <c r="U21" s="0" t="n">
        <f aca="false">AVERAGE(S21:T21)</f>
        <v>15.8753461605742</v>
      </c>
      <c r="V21" s="0" t="n">
        <f aca="false">_xlfn.STDEV.P(S21:T21)</f>
        <v>0.64167804388235</v>
      </c>
      <c r="W21" s="4" t="n">
        <v>8.30384166613084</v>
      </c>
      <c r="X21" s="5" t="n">
        <v>15.8288472399706</v>
      </c>
      <c r="Y21" s="5" t="n">
        <f aca="false">AVERAGE(W21:X21)</f>
        <v>12.0663444530507</v>
      </c>
      <c r="Z21" s="6" t="n">
        <f aca="false">_xlfn.STDEV.P(W21:X21)</f>
        <v>3.76250278691988</v>
      </c>
    </row>
    <row r="22" customFormat="false" ht="15" hidden="false" customHeight="false" outlineLevel="0" collapsed="false">
      <c r="B22" s="0" t="n">
        <v>130.25</v>
      </c>
      <c r="C22" s="0" t="n">
        <v>158.580117772386</v>
      </c>
      <c r="D22" s="0" t="n">
        <v>180.416614628039</v>
      </c>
      <c r="E22" s="0" t="n">
        <f aca="false">AVERAGE(C22:D22)</f>
        <v>169.498366200213</v>
      </c>
      <c r="F22" s="0" t="n">
        <f aca="false">_xlfn.STDEV.P(C22:D22)</f>
        <v>10.9182484278263</v>
      </c>
      <c r="G22" s="0" t="n">
        <v>45.7490243229837</v>
      </c>
      <c r="H22" s="0" t="n">
        <v>58.8780817406775</v>
      </c>
      <c r="I22" s="0" t="n">
        <f aca="false">AVERAGE(G22:H22)</f>
        <v>52.3135530318306</v>
      </c>
      <c r="J22" s="0" t="n">
        <f aca="false">_xlfn.STDEV.P(G22:H22)</f>
        <v>6.5645287088469</v>
      </c>
      <c r="K22" s="0" t="n">
        <v>167.711326595223</v>
      </c>
      <c r="L22" s="0" t="n">
        <v>154.533798711703</v>
      </c>
      <c r="M22" s="0" t="n">
        <f aca="false">AVERAGE(K22:L22)</f>
        <v>161.122562653463</v>
      </c>
      <c r="N22" s="0" t="n">
        <f aca="false">_xlfn.STDEV.P(K22:L22)</f>
        <v>6.58876394175999</v>
      </c>
      <c r="O22" s="0" t="n">
        <v>17.4401355550169</v>
      </c>
      <c r="P22" s="0" t="n">
        <v>26.7089148517609</v>
      </c>
      <c r="Q22" s="0" t="n">
        <f aca="false">AVERAGE(O22:P22)</f>
        <v>22.0745252033889</v>
      </c>
      <c r="R22" s="0" t="n">
        <f aca="false">_xlfn.STDEV.P(O22:P22)</f>
        <v>4.634389648372</v>
      </c>
      <c r="S22" s="0" t="n">
        <v>14.7817183737392</v>
      </c>
      <c r="T22" s="0" t="n">
        <v>16.5198153972337</v>
      </c>
      <c r="U22" s="0" t="n">
        <f aca="false">AVERAGE(S22:T22)</f>
        <v>15.6507668854865</v>
      </c>
      <c r="V22" s="0" t="n">
        <f aca="false">_xlfn.STDEV.P(S22:T22)</f>
        <v>0.86904851174725</v>
      </c>
      <c r="W22" s="4" t="n">
        <v>7.78370299861854</v>
      </c>
      <c r="X22" s="5" t="n">
        <v>15.5136061202886</v>
      </c>
      <c r="Y22" s="5" t="n">
        <f aca="false">AVERAGE(W22:X22)</f>
        <v>11.6486545594536</v>
      </c>
      <c r="Z22" s="6" t="n">
        <f aca="false">_xlfn.STDEV.P(W22:X22)</f>
        <v>3.86495156083503</v>
      </c>
    </row>
    <row r="23" customFormat="false" ht="15" hidden="false" customHeight="false" outlineLevel="0" collapsed="false">
      <c r="B23" s="0" t="n">
        <v>144</v>
      </c>
      <c r="C23" s="0" t="n">
        <v>160.856654472438</v>
      </c>
      <c r="D23" s="0" t="n">
        <v>180.874981885185</v>
      </c>
      <c r="E23" s="0" t="n">
        <f aca="false">AVERAGE(C23:D23)</f>
        <v>170.865818178812</v>
      </c>
      <c r="F23" s="0" t="n">
        <f aca="false">_xlfn.STDEV.P(C23:D23)</f>
        <v>10.0091637063736</v>
      </c>
      <c r="G23" s="0" t="n">
        <v>46.24532536557</v>
      </c>
      <c r="H23" s="0" t="n">
        <v>60.2792216883334</v>
      </c>
      <c r="I23" s="0" t="n">
        <f aca="false">AVERAGE(G23:H23)</f>
        <v>53.2622735269517</v>
      </c>
      <c r="J23" s="0" t="n">
        <f aca="false">_xlfn.STDEV.P(G23:H23)</f>
        <v>7.0169481613817</v>
      </c>
      <c r="K23" s="0" t="n">
        <v>190.312933238435</v>
      </c>
      <c r="L23" s="0" t="n">
        <v>163.825000564254</v>
      </c>
      <c r="M23" s="0" t="n">
        <f aca="false">AVERAGE(K23:L23)</f>
        <v>177.068966901344</v>
      </c>
      <c r="N23" s="0" t="n">
        <f aca="false">_xlfn.STDEV.P(K23:L23)</f>
        <v>13.2439663370905</v>
      </c>
      <c r="O23" s="0" t="n">
        <v>17.2022780740445</v>
      </c>
      <c r="P23" s="0" t="n">
        <v>29.3129116191595</v>
      </c>
      <c r="Q23" s="0" t="n">
        <f aca="false">AVERAGE(O23:P23)</f>
        <v>23.257594846602</v>
      </c>
      <c r="R23" s="0" t="n">
        <f aca="false">_xlfn.STDEV.P(O23:P23)</f>
        <v>6.0553167725575</v>
      </c>
      <c r="S23" s="0" t="n">
        <v>14.7235809532388</v>
      </c>
      <c r="T23" s="0" t="n">
        <v>16.4458660976902</v>
      </c>
      <c r="U23" s="0" t="n">
        <f aca="false">AVERAGE(S23:T23)</f>
        <v>15.5847235254645</v>
      </c>
      <c r="V23" s="0" t="n">
        <f aca="false">_xlfn.STDEV.P(S23:T23)</f>
        <v>0.8611425722257</v>
      </c>
      <c r="W23" s="7" t="n">
        <v>7.5553842207572</v>
      </c>
      <c r="X23" s="8" t="n">
        <v>15.1754918650706</v>
      </c>
      <c r="Y23" s="8" t="n">
        <f aca="false">AVERAGE(W23:X23)</f>
        <v>11.3654380429139</v>
      </c>
      <c r="Z23" s="9" t="n">
        <f aca="false">_xlfn.STDEV.P(W23:X23)</f>
        <v>3.8100538221567</v>
      </c>
    </row>
    <row r="26" customFormat="false" ht="15" hidden="false" customHeight="false" outlineLevel="0" collapsed="false">
      <c r="C26" s="0" t="s">
        <v>9</v>
      </c>
    </row>
    <row r="27" customFormat="false" ht="15" hidden="false" customHeight="false" outlineLevel="0" collapsed="false">
      <c r="C27" s="0" t="s">
        <v>1</v>
      </c>
      <c r="G27" s="0" t="s">
        <v>8</v>
      </c>
      <c r="K27" s="0" t="s">
        <v>2</v>
      </c>
      <c r="P27" s="0" t="s">
        <v>3</v>
      </c>
      <c r="S27" s="0" t="s">
        <v>4</v>
      </c>
      <c r="W27" s="0" t="s">
        <v>5</v>
      </c>
    </row>
    <row r="28" customFormat="false" ht="15" hidden="false" customHeight="false" outlineLevel="0" collapsed="false">
      <c r="C28" s="0" t="n">
        <v>27</v>
      </c>
      <c r="D28" s="0" t="n">
        <v>28</v>
      </c>
      <c r="E28" s="0" t="s">
        <v>6</v>
      </c>
      <c r="F28" s="0" t="s">
        <v>7</v>
      </c>
      <c r="G28" s="0" t="n">
        <v>27</v>
      </c>
      <c r="H28" s="0" t="n">
        <v>28</v>
      </c>
      <c r="I28" s="0" t="s">
        <v>6</v>
      </c>
      <c r="J28" s="0" t="s">
        <v>7</v>
      </c>
      <c r="K28" s="0" t="n">
        <v>27</v>
      </c>
      <c r="L28" s="0" t="n">
        <v>28</v>
      </c>
      <c r="M28" s="0" t="s">
        <v>6</v>
      </c>
      <c r="N28" s="0" t="s">
        <v>7</v>
      </c>
      <c r="O28" s="0" t="n">
        <v>27</v>
      </c>
      <c r="P28" s="0" t="n">
        <v>28</v>
      </c>
      <c r="Q28" s="0" t="s">
        <v>6</v>
      </c>
      <c r="R28" s="0" t="s">
        <v>7</v>
      </c>
      <c r="S28" s="0" t="n">
        <v>27</v>
      </c>
      <c r="T28" s="0" t="n">
        <v>28</v>
      </c>
      <c r="U28" s="0" t="s">
        <v>6</v>
      </c>
      <c r="V28" s="0" t="s">
        <v>7</v>
      </c>
      <c r="W28" s="0" t="n">
        <v>27</v>
      </c>
      <c r="X28" s="0" t="n">
        <v>28</v>
      </c>
      <c r="Y28" s="0" t="s">
        <v>6</v>
      </c>
      <c r="Z28" s="0" t="s">
        <v>7</v>
      </c>
    </row>
    <row r="29" customFormat="false" ht="15" hidden="false" customHeight="false" outlineLevel="0" collapsed="false">
      <c r="B29" s="0" t="n">
        <v>0</v>
      </c>
      <c r="C29" s="0" t="n">
        <v>0.249675138208965</v>
      </c>
      <c r="D29" s="0" t="n">
        <v>0.276230409543391</v>
      </c>
      <c r="E29" s="0" t="n">
        <f aca="false">AVERAGE(C29:D29)</f>
        <v>0.262952773876178</v>
      </c>
      <c r="F29" s="0" t="n">
        <f aca="false">_xlfn.STDEV.P(C29:D29)</f>
        <v>0.013277635667213</v>
      </c>
      <c r="G29" s="0" t="n">
        <v>0</v>
      </c>
      <c r="H29" s="0" t="n">
        <v>0</v>
      </c>
      <c r="I29" s="0" t="n">
        <f aca="false">AVERAGE(G29:H29)</f>
        <v>0</v>
      </c>
      <c r="J29" s="0" t="n">
        <f aca="false">_xlfn.STDEV.P(G29:H29)</f>
        <v>0</v>
      </c>
      <c r="K29" s="0" t="n">
        <v>0.600438218684863</v>
      </c>
      <c r="L29" s="0" t="n">
        <v>0</v>
      </c>
      <c r="M29" s="0" t="n">
        <f aca="false">AVERAGE(K29:L29)</f>
        <v>0.300219109342431</v>
      </c>
      <c r="N29" s="0" t="n">
        <f aca="false">_xlfn.STDEV.P(K29:L29)</f>
        <v>0.300219109342431</v>
      </c>
      <c r="O29" s="0" t="n">
        <v>0</v>
      </c>
      <c r="P29" s="0" t="n">
        <v>0</v>
      </c>
      <c r="Q29" s="0" t="n">
        <f aca="false">AVERAGE(O29:P29)</f>
        <v>0</v>
      </c>
      <c r="R29" s="0" t="n">
        <f aca="false">_xlfn.STDEV.P(O29:P29)</f>
        <v>0</v>
      </c>
      <c r="S29" s="0" t="n">
        <v>0</v>
      </c>
      <c r="T29" s="0" t="n">
        <v>0</v>
      </c>
      <c r="U29" s="0" t="n">
        <f aca="false">AVERAGE(S29:T29)</f>
        <v>0</v>
      </c>
      <c r="V29" s="0" t="n">
        <f aca="false">_xlfn.STDEV.P(S29:T29)</f>
        <v>0</v>
      </c>
      <c r="W29" s="0" t="n">
        <v>0</v>
      </c>
      <c r="X29" s="0" t="n">
        <v>0</v>
      </c>
      <c r="Y29" s="0" t="n">
        <f aca="false">AVERAGE(W29:X29)</f>
        <v>0</v>
      </c>
      <c r="Z29" s="0" t="n">
        <f aca="false">_xlfn.STDEV.P(W29:X29)</f>
        <v>0</v>
      </c>
    </row>
    <row r="30" customFormat="false" ht="15" hidden="false" customHeight="false" outlineLevel="0" collapsed="false">
      <c r="B30" s="0" t="n">
        <v>12</v>
      </c>
      <c r="D30" s="0" t="n">
        <v>15.5050997399435</v>
      </c>
      <c r="E30" s="0" t="n">
        <f aca="false">AVERAGE(C30:D30)</f>
        <v>15.5050997399435</v>
      </c>
      <c r="F30" s="0" t="n">
        <f aca="false">_xlfn.STDEV.P(C30:D30)</f>
        <v>0</v>
      </c>
      <c r="H30" s="0" t="n">
        <v>3.44244207984129</v>
      </c>
      <c r="I30" s="0" t="n">
        <f aca="false">AVERAGE(G30:H30)</f>
        <v>3.44244207984129</v>
      </c>
      <c r="J30" s="0" t="n">
        <f aca="false">_xlfn.STDEV.P(G30:H30)</f>
        <v>0</v>
      </c>
      <c r="L30" s="0" t="n">
        <v>0.0334959445727041</v>
      </c>
      <c r="M30" s="0" t="n">
        <f aca="false">AVERAGE(K30:L30)</f>
        <v>0.0334959445727041</v>
      </c>
      <c r="N30" s="0" t="n">
        <f aca="false">_xlfn.STDEV.P(K30:L30)</f>
        <v>0</v>
      </c>
      <c r="P30" s="0" t="n">
        <v>0.87322120331923</v>
      </c>
      <c r="Q30" s="0" t="n">
        <f aca="false">AVERAGE(O30:P30)</f>
        <v>0.87322120331923</v>
      </c>
      <c r="R30" s="0" t="n">
        <f aca="false">_xlfn.STDEV.P(O30:P30)</f>
        <v>0</v>
      </c>
      <c r="T30" s="0" t="n">
        <v>0.5616</v>
      </c>
      <c r="U30" s="0" t="n">
        <f aca="false">AVERAGE(S30:T30)</f>
        <v>0.5616</v>
      </c>
      <c r="V30" s="0" t="n">
        <f aca="false">_xlfn.STDEV.P(S30:T30)</f>
        <v>0</v>
      </c>
      <c r="W30" s="0" t="n">
        <v>0.18899</v>
      </c>
      <c r="X30" s="0" t="n">
        <v>0.188894382742197</v>
      </c>
      <c r="Y30" s="0" t="n">
        <f aca="false">AVERAGE(W30:X30)</f>
        <v>0.188942191371099</v>
      </c>
      <c r="Z30" s="0" t="n">
        <f aca="false">_xlfn.STDEV.P(W30:X30)</f>
        <v>4.78086289014967E-005</v>
      </c>
    </row>
    <row r="31" customFormat="false" ht="15" hidden="false" customHeight="false" outlineLevel="0" collapsed="false">
      <c r="B31" s="0" t="n">
        <v>20.5</v>
      </c>
      <c r="C31" s="0" t="n">
        <v>83.7737864388122</v>
      </c>
      <c r="D31" s="0" t="n">
        <v>55.1204498135985</v>
      </c>
      <c r="E31" s="0" t="n">
        <f aca="false">AVERAGE(C31:D31)</f>
        <v>69.4471181262054</v>
      </c>
      <c r="F31" s="0" t="n">
        <f aca="false">_xlfn.STDEV.P(C31:D31)</f>
        <v>14.3266683126069</v>
      </c>
      <c r="G31" s="0" t="n">
        <v>25.7977044055739</v>
      </c>
      <c r="H31" s="0" t="n">
        <v>21.4283538384259</v>
      </c>
      <c r="I31" s="0" t="n">
        <f aca="false">AVERAGE(G31:H31)</f>
        <v>23.6130291219999</v>
      </c>
      <c r="J31" s="0" t="n">
        <f aca="false">_xlfn.STDEV.P(G31:H31)</f>
        <v>2.18467528357397</v>
      </c>
      <c r="K31" s="0" t="n">
        <v>2.8844756795122</v>
      </c>
      <c r="L31" s="0" t="n">
        <v>1.46653013314271</v>
      </c>
      <c r="M31" s="0" t="n">
        <f aca="false">AVERAGE(K31:L31)</f>
        <v>2.17550290632746</v>
      </c>
      <c r="N31" s="0" t="n">
        <f aca="false">_xlfn.STDEV.P(K31:L31)</f>
        <v>0.708972773184745</v>
      </c>
      <c r="O31" s="0" t="n">
        <v>9.87704737486843</v>
      </c>
      <c r="P31" s="0" t="n">
        <v>7.66492944507551</v>
      </c>
      <c r="Q31" s="0" t="n">
        <f aca="false">AVERAGE(O31:P31)</f>
        <v>8.77098840997197</v>
      </c>
      <c r="R31" s="0" t="n">
        <f aca="false">_xlfn.STDEV.P(O31:P31)</f>
        <v>1.10605896489646</v>
      </c>
      <c r="S31" s="0" t="n">
        <v>2.60217771175871</v>
      </c>
      <c r="T31" s="0" t="n">
        <v>1.97459604412228</v>
      </c>
      <c r="U31" s="0" t="n">
        <f aca="false">AVERAGE(S31:T31)</f>
        <v>2.28838687794049</v>
      </c>
      <c r="V31" s="0" t="n">
        <f aca="false">_xlfn.STDEV.P(S31:T31)</f>
        <v>0.313790833818215</v>
      </c>
      <c r="W31" s="0" t="n">
        <v>2.50357601335693</v>
      </c>
      <c r="X31" s="0" t="n">
        <v>3.70944486314273</v>
      </c>
      <c r="Y31" s="0" t="n">
        <f aca="false">AVERAGE(W31:X31)</f>
        <v>3.10651043824983</v>
      </c>
      <c r="Z31" s="0" t="n">
        <f aca="false">_xlfn.STDEV.P(W31:X31)</f>
        <v>0.6029344248929</v>
      </c>
    </row>
    <row r="32" customFormat="false" ht="15" hidden="false" customHeight="false" outlineLevel="0" collapsed="false">
      <c r="B32" s="0" t="n">
        <v>26.5</v>
      </c>
      <c r="C32" s="0" t="n">
        <v>116.419504241953</v>
      </c>
      <c r="D32" s="0" t="n">
        <v>87.2456710705143</v>
      </c>
      <c r="E32" s="0" t="n">
        <f aca="false">AVERAGE(C32:D32)</f>
        <v>101.832587656234</v>
      </c>
      <c r="F32" s="0" t="n">
        <f aca="false">_xlfn.STDEV.P(C32:D32)</f>
        <v>14.5869165857193</v>
      </c>
      <c r="G32" s="0" t="n">
        <v>42.4910135829458</v>
      </c>
      <c r="H32" s="0" t="n">
        <v>36.3859160451434</v>
      </c>
      <c r="I32" s="0" t="n">
        <f aca="false">AVERAGE(G32:H32)</f>
        <v>39.4384648140446</v>
      </c>
      <c r="J32" s="0" t="n">
        <f aca="false">_xlfn.STDEV.P(G32:H32)</f>
        <v>3.05254876890121</v>
      </c>
      <c r="K32" s="0" t="n">
        <v>3.41265469607363</v>
      </c>
      <c r="L32" s="0" t="n">
        <v>3.28981110675163</v>
      </c>
      <c r="M32" s="0" t="n">
        <f aca="false">AVERAGE(K32:L32)</f>
        <v>3.35123290141263</v>
      </c>
      <c r="N32" s="0" t="n">
        <f aca="false">_xlfn.STDEV.P(K32:L32)</f>
        <v>0.0614217946610001</v>
      </c>
      <c r="O32" s="0" t="n">
        <v>9.49918454218455</v>
      </c>
      <c r="P32" s="0" t="n">
        <v>9.46682894287119</v>
      </c>
      <c r="Q32" s="0" t="n">
        <f aca="false">AVERAGE(O32:P32)</f>
        <v>9.48300674252787</v>
      </c>
      <c r="R32" s="0" t="n">
        <f aca="false">_xlfn.STDEV.P(O32:P32)</f>
        <v>0.0161777996566794</v>
      </c>
      <c r="S32" s="0" t="n">
        <v>4.55846947408301</v>
      </c>
      <c r="T32" s="0" t="n">
        <v>4.33316462913218</v>
      </c>
      <c r="U32" s="0" t="n">
        <f aca="false">AVERAGE(S32:T32)</f>
        <v>4.44581705160759</v>
      </c>
      <c r="V32" s="0" t="n">
        <f aca="false">_xlfn.STDEV.P(S32:T32)</f>
        <v>0.112652422475415</v>
      </c>
      <c r="W32" s="0" t="n">
        <v>3.30998732213001</v>
      </c>
      <c r="X32" s="0" t="n">
        <v>3.9676560589772</v>
      </c>
      <c r="Y32" s="0" t="n">
        <f aca="false">AVERAGE(W32:X32)</f>
        <v>3.6388216905536</v>
      </c>
      <c r="Z32" s="0" t="n">
        <f aca="false">_xlfn.STDEV.P(W32:X32)</f>
        <v>0.328834368423595</v>
      </c>
    </row>
    <row r="33" customFormat="false" ht="15" hidden="false" customHeight="false" outlineLevel="0" collapsed="false">
      <c r="B33" s="0" t="n">
        <v>31.5</v>
      </c>
      <c r="C33" s="0" t="n">
        <v>152.691324663659</v>
      </c>
      <c r="D33" s="0" t="n">
        <v>113.825302252878</v>
      </c>
      <c r="E33" s="0" t="n">
        <f aca="false">AVERAGE(C33:D33)</f>
        <v>133.258313458269</v>
      </c>
      <c r="F33" s="0" t="n">
        <f aca="false">_xlfn.STDEV.P(C33:D33)</f>
        <v>19.433011205391</v>
      </c>
      <c r="G33" s="0" t="n">
        <v>57.6998094408969</v>
      </c>
      <c r="H33" s="0" t="n">
        <v>51.5106078854845</v>
      </c>
      <c r="I33" s="0" t="n">
        <f aca="false">AVERAGE(G33:H33)</f>
        <v>54.6052086631907</v>
      </c>
      <c r="J33" s="0" t="n">
        <f aca="false">_xlfn.STDEV.P(G33:H33)</f>
        <v>3.09460077770619</v>
      </c>
      <c r="K33" s="0" t="n">
        <v>4.07551100054379</v>
      </c>
      <c r="L33" s="0" t="n">
        <v>3.61288161778614</v>
      </c>
      <c r="M33" s="0" t="n">
        <f aca="false">AVERAGE(K33:L33)</f>
        <v>3.84419630916496</v>
      </c>
      <c r="N33" s="0" t="n">
        <f aca="false">_xlfn.STDEV.P(K33:L33)</f>
        <v>0.231314691378825</v>
      </c>
      <c r="O33" s="0" t="n">
        <v>9.88405703612453</v>
      </c>
      <c r="P33" s="0" t="n">
        <v>10.2095922034</v>
      </c>
      <c r="Q33" s="0" t="n">
        <f aca="false">AVERAGE(O33:P33)</f>
        <v>10.0468246197623</v>
      </c>
      <c r="R33" s="0" t="n">
        <f aca="false">_xlfn.STDEV.P(O33:P33)</f>
        <v>0.162767583637735</v>
      </c>
      <c r="S33" s="0" t="n">
        <v>5.43556750711932</v>
      </c>
      <c r="T33" s="0" t="n">
        <v>5.22938905036687</v>
      </c>
      <c r="U33" s="0" t="n">
        <f aca="false">AVERAGE(S33:T33)</f>
        <v>5.33247827874309</v>
      </c>
      <c r="V33" s="0" t="n">
        <f aca="false">_xlfn.STDEV.P(S33:T33)</f>
        <v>0.103089228376225</v>
      </c>
      <c r="W33" s="0" t="n">
        <v>3.02434988901533</v>
      </c>
      <c r="X33" s="0" t="n">
        <v>3.19941554021771</v>
      </c>
      <c r="Y33" s="0" t="n">
        <f aca="false">AVERAGE(W33:X33)</f>
        <v>3.11188271461652</v>
      </c>
      <c r="Z33" s="0" t="n">
        <f aca="false">_xlfn.STDEV.P(W33:X33)</f>
        <v>0.0875328256011898</v>
      </c>
    </row>
    <row r="34" customFormat="false" ht="15" hidden="false" customHeight="false" outlineLevel="0" collapsed="false">
      <c r="B34" s="0" t="n">
        <v>48</v>
      </c>
      <c r="C34" s="0" t="n">
        <v>252.077138294141</v>
      </c>
      <c r="D34" s="0" t="n">
        <v>200.747602270121</v>
      </c>
      <c r="E34" s="0" t="n">
        <f aca="false">AVERAGE(C34:D34)</f>
        <v>226.412370282131</v>
      </c>
      <c r="F34" s="0" t="n">
        <f aca="false">_xlfn.STDEV.P(C34:D34)</f>
        <v>25.6647680120102</v>
      </c>
      <c r="G34" s="0" t="n">
        <v>90.2521888386406</v>
      </c>
      <c r="H34" s="0" t="n">
        <v>93.80378024265</v>
      </c>
      <c r="I34" s="0" t="n">
        <f aca="false">AVERAGE(G34:H34)</f>
        <v>92.0279845406453</v>
      </c>
      <c r="J34" s="0" t="n">
        <f aca="false">_xlfn.STDEV.P(G34:H34)</f>
        <v>1.77579570200474</v>
      </c>
      <c r="K34" s="0" t="n">
        <v>10.6247523562152</v>
      </c>
      <c r="L34" s="0" t="n">
        <v>6.93682689677951</v>
      </c>
      <c r="M34" s="0" t="n">
        <f aca="false">AVERAGE(K34:L34)</f>
        <v>8.78078962649736</v>
      </c>
      <c r="N34" s="0" t="n">
        <f aca="false">_xlfn.STDEV.P(K34:L34)</f>
        <v>1.84396272971785</v>
      </c>
      <c r="O34" s="0" t="n">
        <v>7.30084383640405</v>
      </c>
      <c r="P34" s="0" t="n">
        <v>8.71912750813516</v>
      </c>
      <c r="Q34" s="0" t="n">
        <f aca="false">AVERAGE(O34:P34)</f>
        <v>8.0099856722696</v>
      </c>
      <c r="R34" s="0" t="n">
        <f aca="false">_xlfn.STDEV.P(O34:P34)</f>
        <v>0.709141835865554</v>
      </c>
      <c r="S34" s="0" t="n">
        <v>5.74136675614141</v>
      </c>
      <c r="T34" s="0" t="n">
        <v>6.9338959563618</v>
      </c>
      <c r="U34" s="0" t="n">
        <f aca="false">AVERAGE(S34:T34)</f>
        <v>6.33763135625161</v>
      </c>
      <c r="V34" s="0" t="n">
        <f aca="false">_xlfn.STDEV.P(S34:T34)</f>
        <v>0.596264600110195</v>
      </c>
      <c r="W34" s="0" t="n">
        <v>3.02192991434875</v>
      </c>
      <c r="X34" s="0" t="n">
        <v>2.92190910966086</v>
      </c>
      <c r="Y34" s="0" t="n">
        <f aca="false">AVERAGE(W34:X34)</f>
        <v>2.97191951200481</v>
      </c>
      <c r="Z34" s="0" t="n">
        <f aca="false">_xlfn.STDEV.P(W34:X34)</f>
        <v>0.0500104023439449</v>
      </c>
    </row>
    <row r="35" customFormat="false" ht="15" hidden="false" customHeight="false" outlineLevel="0" collapsed="false">
      <c r="B35" s="0" t="n">
        <v>57.5</v>
      </c>
      <c r="C35" s="0" t="n">
        <v>282.124047554004</v>
      </c>
      <c r="D35" s="0" t="n">
        <v>232.015190716094</v>
      </c>
      <c r="E35" s="0" t="n">
        <f aca="false">AVERAGE(C35:D35)</f>
        <v>257.069619135049</v>
      </c>
      <c r="F35" s="0" t="n">
        <f aca="false">_xlfn.STDEV.P(C35:D35)</f>
        <v>25.0544284189549</v>
      </c>
      <c r="G35" s="0" t="n">
        <v>100.053870388482</v>
      </c>
      <c r="H35" s="0" t="n">
        <v>108.635615833082</v>
      </c>
      <c r="I35" s="0" t="n">
        <f aca="false">AVERAGE(G35:H35)</f>
        <v>104.344743110782</v>
      </c>
      <c r="J35" s="0" t="n">
        <f aca="false">_xlfn.STDEV.P(G35:H35)</f>
        <v>4.29087272230017</v>
      </c>
      <c r="K35" s="0" t="n">
        <v>14.9810464782037</v>
      </c>
      <c r="L35" s="0" t="n">
        <v>10.343499057181</v>
      </c>
      <c r="M35" s="0" t="n">
        <f aca="false">AVERAGE(K35:L35)</f>
        <v>12.6622727676924</v>
      </c>
      <c r="N35" s="0" t="n">
        <f aca="false">_xlfn.STDEV.P(K35:L35)</f>
        <v>2.31877371051135</v>
      </c>
      <c r="O35" s="0" t="n">
        <v>5.49483095502038</v>
      </c>
      <c r="P35" s="0" t="n">
        <v>7.06729232608291</v>
      </c>
      <c r="Q35" s="0" t="n">
        <f aca="false">AVERAGE(O35:P35)</f>
        <v>6.28106164055165</v>
      </c>
      <c r="R35" s="0" t="n">
        <f aca="false">_xlfn.STDEV.P(O35:P35)</f>
        <v>0.786230685531265</v>
      </c>
      <c r="S35" s="0" t="n">
        <v>5.40738528488476</v>
      </c>
      <c r="T35" s="0" t="n">
        <v>6.9020977617809</v>
      </c>
      <c r="U35" s="0" t="n">
        <f aca="false">AVERAGE(S35:T35)</f>
        <v>6.15474152333283</v>
      </c>
      <c r="V35" s="0" t="n">
        <f aca="false">_xlfn.STDEV.P(S35:T35)</f>
        <v>0.74735623844807</v>
      </c>
      <c r="W35" s="0" t="n">
        <v>3.6620384299189</v>
      </c>
      <c r="X35" s="0" t="n">
        <v>2.95499636913628</v>
      </c>
      <c r="Y35" s="0" t="n">
        <f aca="false">AVERAGE(W35:X35)</f>
        <v>3.30851739952759</v>
      </c>
      <c r="Z35" s="0" t="n">
        <f aca="false">_xlfn.STDEV.P(W35:X35)</f>
        <v>0.35352103039131</v>
      </c>
    </row>
    <row r="36" customFormat="false" ht="15" hidden="false" customHeight="false" outlineLevel="0" collapsed="false">
      <c r="B36" s="0" t="n">
        <v>70.5</v>
      </c>
      <c r="C36" s="0" t="n">
        <v>307.429903552805</v>
      </c>
      <c r="D36" s="0" t="n">
        <v>258.980690925123</v>
      </c>
      <c r="E36" s="0" t="n">
        <f aca="false">AVERAGE(C36:D36)</f>
        <v>283.205297238964</v>
      </c>
      <c r="F36" s="0" t="n">
        <f aca="false">_xlfn.STDEV.P(C36:D36)</f>
        <v>24.2246063138409</v>
      </c>
      <c r="G36" s="0" t="n">
        <v>108.213670955928</v>
      </c>
      <c r="H36" s="0" t="n">
        <v>122.67758708657</v>
      </c>
      <c r="I36" s="0" t="n">
        <f aca="false">AVERAGE(G36:H36)</f>
        <v>115.445629021249</v>
      </c>
      <c r="J36" s="0" t="n">
        <f aca="false">_xlfn.STDEV.P(G36:H36)</f>
        <v>7.23195806532125</v>
      </c>
      <c r="K36" s="0" t="n">
        <v>21.6624838586478</v>
      </c>
      <c r="L36" s="0" t="n">
        <v>15.1286575506336</v>
      </c>
      <c r="M36" s="0" t="n">
        <f aca="false">AVERAGE(K36:L36)</f>
        <v>18.3955707046407</v>
      </c>
      <c r="N36" s="0" t="n">
        <f aca="false">_xlfn.STDEV.P(K36:L36)</f>
        <v>3.2669131540071</v>
      </c>
      <c r="O36" s="0" t="n">
        <v>4.25561782475143</v>
      </c>
      <c r="P36" s="0" t="n">
        <v>5.42640919532795</v>
      </c>
      <c r="Q36" s="0" t="n">
        <f aca="false">AVERAGE(O36:P36)</f>
        <v>4.84101351003969</v>
      </c>
      <c r="R36" s="0" t="n">
        <f aca="false">_xlfn.STDEV.P(O36:P36)</f>
        <v>0.58539568528826</v>
      </c>
      <c r="S36" s="0" t="n">
        <v>5.27001567755704</v>
      </c>
      <c r="T36" s="0" t="n">
        <v>7.07635641571533</v>
      </c>
      <c r="U36" s="0" t="n">
        <f aca="false">AVERAGE(S36:T36)</f>
        <v>6.17318604663619</v>
      </c>
      <c r="V36" s="0" t="n">
        <f aca="false">_xlfn.STDEV.P(S36:T36)</f>
        <v>0.903170369079145</v>
      </c>
      <c r="W36" s="0" t="n">
        <v>4.04852045877274</v>
      </c>
      <c r="X36" s="0" t="n">
        <v>3.51862721550284</v>
      </c>
      <c r="Y36" s="0" t="n">
        <f aca="false">AVERAGE(W36:X36)</f>
        <v>3.78357383713779</v>
      </c>
      <c r="Z36" s="0" t="n">
        <f aca="false">_xlfn.STDEV.P(W36:X36)</f>
        <v>0.26494662163495</v>
      </c>
    </row>
    <row r="37" customFormat="false" ht="15" hidden="false" customHeight="false" outlineLevel="0" collapsed="false">
      <c r="B37" s="0" t="n">
        <v>76.5</v>
      </c>
      <c r="C37" s="0" t="n">
        <v>312.654288660914</v>
      </c>
      <c r="D37" s="0" t="n">
        <v>269.326523229326</v>
      </c>
      <c r="E37" s="0" t="n">
        <f aca="false">AVERAGE(C37:D37)</f>
        <v>290.99040594512</v>
      </c>
      <c r="F37" s="0" t="n">
        <f aca="false">_xlfn.STDEV.P(C37:D37)</f>
        <v>21.6638827157942</v>
      </c>
      <c r="G37" s="0" t="n">
        <v>111.372370872033</v>
      </c>
      <c r="H37" s="0" t="n">
        <v>127.979010450888</v>
      </c>
      <c r="I37" s="0" t="n">
        <f aca="false">AVERAGE(G37:H37)</f>
        <v>119.675690661461</v>
      </c>
      <c r="J37" s="0" t="n">
        <f aca="false">_xlfn.STDEV.P(G37:H37)</f>
        <v>8.30331978942742</v>
      </c>
      <c r="K37" s="0" t="n">
        <v>25.9606698664774</v>
      </c>
      <c r="L37" s="0" t="n">
        <v>17.997221464965</v>
      </c>
      <c r="M37" s="0" t="n">
        <f aca="false">AVERAGE(K37:L37)</f>
        <v>21.9789456657212</v>
      </c>
      <c r="N37" s="0" t="n">
        <f aca="false">_xlfn.STDEV.P(K37:L37)</f>
        <v>3.9817242007562</v>
      </c>
      <c r="O37" s="0" t="n">
        <v>3.78657231156592</v>
      </c>
      <c r="P37" s="0" t="n">
        <v>4.70934305334761</v>
      </c>
      <c r="Q37" s="0" t="n">
        <f aca="false">AVERAGE(O37:P37)</f>
        <v>4.24795768245677</v>
      </c>
      <c r="R37" s="0" t="n">
        <f aca="false">_xlfn.STDEV.P(O37:P37)</f>
        <v>0.461385370890845</v>
      </c>
      <c r="S37" s="0" t="n">
        <v>5.1776669339509</v>
      </c>
      <c r="T37" s="0" t="n">
        <v>7.12036370842224</v>
      </c>
      <c r="U37" s="0" t="n">
        <f aca="false">AVERAGE(S37:T37)</f>
        <v>6.14901532118657</v>
      </c>
      <c r="V37" s="0" t="n">
        <f aca="false">_xlfn.STDEV.P(S37:T37)</f>
        <v>0.97134838723567</v>
      </c>
      <c r="W37" s="0" t="n">
        <v>4.30724251693158</v>
      </c>
      <c r="X37" s="0" t="n">
        <v>3.66848938935407</v>
      </c>
      <c r="Y37" s="0" t="n">
        <f aca="false">AVERAGE(W37:X37)</f>
        <v>3.98786595314282</v>
      </c>
      <c r="Z37" s="0" t="n">
        <f aca="false">_xlfn.STDEV.P(W37:X37)</f>
        <v>0.319376563788755</v>
      </c>
    </row>
    <row r="38" customFormat="false" ht="15" hidden="false" customHeight="false" outlineLevel="0" collapsed="false">
      <c r="B38" s="0" t="n">
        <v>85.75</v>
      </c>
      <c r="C38" s="0" t="n">
        <v>320.387496082504</v>
      </c>
      <c r="D38" s="0" t="n">
        <v>280.190474976795</v>
      </c>
      <c r="E38" s="0" t="n">
        <f aca="false">AVERAGE(C38:D38)</f>
        <v>300.288985529649</v>
      </c>
      <c r="F38" s="0" t="n">
        <f aca="false">_xlfn.STDEV.P(C38:D38)</f>
        <v>20.0985105528543</v>
      </c>
      <c r="G38" s="0" t="n">
        <v>113.591362403741</v>
      </c>
      <c r="H38" s="0" t="n">
        <v>132.917934810838</v>
      </c>
      <c r="I38" s="0" t="n">
        <f aca="false">AVERAGE(G38:H38)</f>
        <v>123.254648607289</v>
      </c>
      <c r="J38" s="0" t="n">
        <f aca="false">_xlfn.STDEV.P(G38:H38)</f>
        <v>9.66328620354833</v>
      </c>
      <c r="K38" s="0" t="n">
        <v>32.8174862062488</v>
      </c>
      <c r="L38" s="0" t="n">
        <v>22.0842481494381</v>
      </c>
      <c r="M38" s="0" t="n">
        <f aca="false">AVERAGE(K38:L38)</f>
        <v>27.4508671778434</v>
      </c>
      <c r="N38" s="0" t="n">
        <f aca="false">_xlfn.STDEV.P(K38:L38)</f>
        <v>5.36661902840535</v>
      </c>
      <c r="O38" s="0" t="n">
        <v>3.36773335957501</v>
      </c>
      <c r="P38" s="0" t="n">
        <v>3.98374656013502</v>
      </c>
      <c r="Q38" s="0" t="n">
        <f aca="false">AVERAGE(O38:P38)</f>
        <v>3.67573995985502</v>
      </c>
      <c r="R38" s="0" t="n">
        <f aca="false">_xlfn.STDEV.P(O38:P38)</f>
        <v>0.308006600280005</v>
      </c>
      <c r="S38" s="0" t="n">
        <v>5.11131266118156</v>
      </c>
      <c r="T38" s="0" t="n">
        <v>7.15211675848118</v>
      </c>
      <c r="U38" s="0" t="n">
        <f aca="false">AVERAGE(S38:T38)</f>
        <v>6.13171470983137</v>
      </c>
      <c r="V38" s="0" t="n">
        <f aca="false">_xlfn.STDEV.P(S38:T38)</f>
        <v>1.02040204864981</v>
      </c>
      <c r="W38" s="0" t="n">
        <v>4.20150311385847</v>
      </c>
      <c r="X38" s="0" t="n">
        <v>3.78393290768846</v>
      </c>
      <c r="Y38" s="0" t="n">
        <f aca="false">AVERAGE(W38:X38)</f>
        <v>3.99271801077346</v>
      </c>
      <c r="Z38" s="0" t="n">
        <f aca="false">_xlfn.STDEV.P(W38:X38)</f>
        <v>0.208785103085005</v>
      </c>
    </row>
    <row r="39" customFormat="false" ht="15" hidden="false" customHeight="false" outlineLevel="0" collapsed="false">
      <c r="B39" s="0" t="n">
        <v>94.5</v>
      </c>
      <c r="C39" s="0" t="n">
        <v>322.588456918017</v>
      </c>
      <c r="D39" s="0" t="n">
        <v>289.522400451295</v>
      </c>
      <c r="E39" s="0" t="n">
        <f aca="false">AVERAGE(C39:D39)</f>
        <v>306.055428684656</v>
      </c>
      <c r="F39" s="0" t="n">
        <f aca="false">_xlfn.STDEV.P(C39:D39)</f>
        <v>16.5330282333613</v>
      </c>
      <c r="G39" s="0" t="n">
        <v>116.717979109885</v>
      </c>
      <c r="H39" s="0" t="n">
        <v>140.316244299695</v>
      </c>
      <c r="I39" s="0" t="n">
        <f aca="false">AVERAGE(G39:H39)</f>
        <v>128.51711170479</v>
      </c>
      <c r="J39" s="0" t="n">
        <f aca="false">_xlfn.STDEV.P(G39:H39)</f>
        <v>11.799132594905</v>
      </c>
      <c r="K39" s="0" t="n">
        <v>41.2485211856726</v>
      </c>
      <c r="L39" s="0" t="n">
        <v>27.1680143025663</v>
      </c>
      <c r="M39" s="0" t="n">
        <f aca="false">AVERAGE(K39:L39)</f>
        <v>34.2082677441195</v>
      </c>
      <c r="N39" s="0" t="n">
        <f aca="false">_xlfn.STDEV.P(K39:L39)</f>
        <v>7.04025344155315</v>
      </c>
      <c r="O39" s="0" t="n">
        <v>3.26653859668174</v>
      </c>
      <c r="P39" s="0" t="n">
        <v>3.48241872147746</v>
      </c>
      <c r="Q39" s="0" t="n">
        <f aca="false">AVERAGE(O39:P39)</f>
        <v>3.3744786590796</v>
      </c>
      <c r="R39" s="0" t="n">
        <f aca="false">_xlfn.STDEV.P(O39:P39)</f>
        <v>0.10794006239786</v>
      </c>
      <c r="S39" s="0" t="n">
        <v>5.18194280200633</v>
      </c>
      <c r="T39" s="0" t="n">
        <v>7.237232285083</v>
      </c>
      <c r="U39" s="0" t="n">
        <f aca="false">AVERAGE(S39:T39)</f>
        <v>6.20958754354466</v>
      </c>
      <c r="V39" s="0" t="n">
        <f aca="false">_xlfn.STDEV.P(S39:T39)</f>
        <v>1.02764474153833</v>
      </c>
      <c r="W39" s="0" t="n">
        <v>3.7536438780055</v>
      </c>
      <c r="X39" s="0" t="n">
        <v>3.96063881760752</v>
      </c>
      <c r="Y39" s="0" t="n">
        <f aca="false">AVERAGE(W39:X39)</f>
        <v>3.85714134780651</v>
      </c>
      <c r="Z39" s="0" t="n">
        <f aca="false">_xlfn.STDEV.P(W39:X39)</f>
        <v>0.10349746980101</v>
      </c>
    </row>
    <row r="40" customFormat="false" ht="15" hidden="false" customHeight="false" outlineLevel="0" collapsed="false">
      <c r="B40" s="0" t="n">
        <v>100.5</v>
      </c>
      <c r="C40" s="0" t="n">
        <v>320.080693946418</v>
      </c>
      <c r="D40" s="0" t="n">
        <v>293.491834001668</v>
      </c>
      <c r="E40" s="0" t="n">
        <f aca="false">AVERAGE(C40:D40)</f>
        <v>306.786263974043</v>
      </c>
      <c r="F40" s="0" t="n">
        <f aca="false">_xlfn.STDEV.P(C40:D40)</f>
        <v>13.294429972375</v>
      </c>
      <c r="G40" s="0" t="n">
        <v>115.705043091539</v>
      </c>
      <c r="H40" s="0" t="n">
        <v>144.124026556284</v>
      </c>
      <c r="I40" s="0" t="n">
        <f aca="false">AVERAGE(G40:H40)</f>
        <v>129.914534823912</v>
      </c>
      <c r="J40" s="0" t="n">
        <f aca="false">_xlfn.STDEV.P(G40:H40)</f>
        <v>14.2094917323721</v>
      </c>
      <c r="K40" s="0" t="n">
        <v>46.4426603847614</v>
      </c>
      <c r="L40" s="0" t="n">
        <v>30.2722733678243</v>
      </c>
      <c r="M40" s="0" t="n">
        <f aca="false">AVERAGE(K40:L40)</f>
        <v>38.3574668762929</v>
      </c>
      <c r="N40" s="0" t="n">
        <f aca="false">_xlfn.STDEV.P(K40:L40)</f>
        <v>8.08519350846855</v>
      </c>
      <c r="O40" s="0" t="n">
        <v>3.08673205089664</v>
      </c>
      <c r="P40" s="0" t="n">
        <v>3.06311049047665</v>
      </c>
      <c r="Q40" s="0" t="n">
        <f aca="false">AVERAGE(O40:P40)</f>
        <v>3.07492127068664</v>
      </c>
      <c r="R40" s="0" t="n">
        <f aca="false">_xlfn.STDEV.P(O40:P40)</f>
        <v>0.0118107802099949</v>
      </c>
      <c r="S40" s="0" t="n">
        <v>5.18398432856774</v>
      </c>
      <c r="T40" s="0" t="n">
        <v>7.19859810437349</v>
      </c>
      <c r="U40" s="0" t="n">
        <f aca="false">AVERAGE(S40:T40)</f>
        <v>6.19129121647062</v>
      </c>
      <c r="V40" s="0" t="n">
        <f aca="false">_xlfn.STDEV.P(S40:T40)</f>
        <v>1.00730688790288</v>
      </c>
      <c r="W40" s="0" t="n">
        <v>3.67394780536206</v>
      </c>
      <c r="X40" s="0" t="n">
        <v>3.99298884126388</v>
      </c>
      <c r="Y40" s="0" t="n">
        <f aca="false">AVERAGE(W40:X40)</f>
        <v>3.83346832331297</v>
      </c>
      <c r="Z40" s="0" t="n">
        <f aca="false">_xlfn.STDEV.P(W40:X40)</f>
        <v>0.15952051795091</v>
      </c>
    </row>
    <row r="41" customFormat="false" ht="15" hidden="false" customHeight="false" outlineLevel="0" collapsed="false">
      <c r="B41" s="0" t="n">
        <v>108.5</v>
      </c>
      <c r="C41" s="0" t="n">
        <v>316.831202648986</v>
      </c>
      <c r="D41" s="0" t="n">
        <v>295.826861052246</v>
      </c>
      <c r="E41" s="0" t="n">
        <f aca="false">AVERAGE(C41:D41)</f>
        <v>306.329031850616</v>
      </c>
      <c r="F41" s="0" t="n">
        <f aca="false">_xlfn.STDEV.P(C41:D41)</f>
        <v>10.5021707983701</v>
      </c>
      <c r="G41" s="0" t="n">
        <v>115.72954550496</v>
      </c>
      <c r="H41" s="0" t="n">
        <v>146.627642843984</v>
      </c>
      <c r="I41" s="0" t="n">
        <f aca="false">AVERAGE(G41:H41)</f>
        <v>131.178594174472</v>
      </c>
      <c r="J41" s="0" t="n">
        <f aca="false">_xlfn.STDEV.P(G41:H41)</f>
        <v>15.4490486695121</v>
      </c>
      <c r="K41" s="0" t="n">
        <v>55.9070316343449</v>
      </c>
      <c r="L41" s="0" t="n">
        <v>34.4982681445918</v>
      </c>
      <c r="M41" s="0" t="n">
        <f aca="false">AVERAGE(K41:L41)</f>
        <v>45.2026498894684</v>
      </c>
      <c r="N41" s="0" t="n">
        <f aca="false">_xlfn.STDEV.P(K41:L41)</f>
        <v>10.7043817448766</v>
      </c>
      <c r="O41" s="0" t="n">
        <v>3.06211880009182</v>
      </c>
      <c r="P41" s="0" t="n">
        <v>2.88391848549831</v>
      </c>
      <c r="Q41" s="0" t="n">
        <f aca="false">AVERAGE(O41:P41)</f>
        <v>2.97301864279506</v>
      </c>
      <c r="R41" s="0" t="n">
        <f aca="false">_xlfn.STDEV.P(O41:P41)</f>
        <v>0.0891001572967549</v>
      </c>
      <c r="S41" s="0" t="n">
        <v>5.29824610702361</v>
      </c>
      <c r="T41" s="0" t="n">
        <v>7.1499032739878</v>
      </c>
      <c r="U41" s="0" t="n">
        <f aca="false">AVERAGE(S41:T41)</f>
        <v>6.22407469050571</v>
      </c>
      <c r="V41" s="0" t="n">
        <f aca="false">_xlfn.STDEV.P(S41:T41)</f>
        <v>0.925828583482095</v>
      </c>
      <c r="W41" s="0" t="n">
        <v>3.65512883782842</v>
      </c>
      <c r="X41" s="0" t="n">
        <v>3.83010827076419</v>
      </c>
      <c r="Y41" s="0" t="n">
        <f aca="false">AVERAGE(W41:X41)</f>
        <v>3.7426185542963</v>
      </c>
      <c r="Z41" s="0" t="n">
        <f aca="false">_xlfn.STDEV.P(W41:X41)</f>
        <v>0.0874897164678849</v>
      </c>
    </row>
    <row r="42" customFormat="false" ht="15" hidden="false" customHeight="false" outlineLevel="0" collapsed="false">
      <c r="B42" s="0" t="n">
        <v>119.25</v>
      </c>
      <c r="C42" s="0" t="n">
        <v>316.06839455767</v>
      </c>
      <c r="D42" s="0" t="n">
        <v>299.784551075966</v>
      </c>
      <c r="E42" s="0" t="n">
        <f aca="false">AVERAGE(C42:D42)</f>
        <v>307.926472816818</v>
      </c>
      <c r="F42" s="0" t="n">
        <f aca="false">_xlfn.STDEV.P(C42:D42)</f>
        <v>8.14192174085227</v>
      </c>
      <c r="G42" s="0" t="n">
        <v>116.369512478802</v>
      </c>
      <c r="H42" s="0" t="n">
        <v>152.848840896091</v>
      </c>
      <c r="I42" s="0" t="n">
        <f aca="false">AVERAGE(G42:H42)</f>
        <v>134.609176687446</v>
      </c>
      <c r="J42" s="0" t="n">
        <f aca="false">_xlfn.STDEV.P(G42:H42)</f>
        <v>18.2396642086448</v>
      </c>
      <c r="K42" s="0" t="n">
        <v>68.416909337276</v>
      </c>
      <c r="L42" s="0" t="n">
        <v>44.1044805919441</v>
      </c>
      <c r="M42" s="0" t="n">
        <f aca="false">AVERAGE(K42:L42)</f>
        <v>56.2606949646101</v>
      </c>
      <c r="N42" s="0" t="n">
        <f aca="false">_xlfn.STDEV.P(K42:L42)</f>
        <v>12.1562143726659</v>
      </c>
      <c r="O42" s="0" t="n">
        <v>2.82902899377645</v>
      </c>
      <c r="P42" s="0" t="n">
        <v>6.70524223584973</v>
      </c>
      <c r="Q42" s="0" t="n">
        <f aca="false">AVERAGE(O42:P42)</f>
        <v>4.76713561481309</v>
      </c>
      <c r="R42" s="0" t="n">
        <f aca="false">_xlfn.STDEV.P(O42:P42)</f>
        <v>1.93810662103664</v>
      </c>
      <c r="S42" s="0" t="n">
        <v>5.57346593207713</v>
      </c>
      <c r="T42" s="0" t="n">
        <v>7.07908863872168</v>
      </c>
      <c r="U42" s="0" t="n">
        <f aca="false">AVERAGE(S42:T42)</f>
        <v>6.32627728539941</v>
      </c>
      <c r="V42" s="0" t="n">
        <f aca="false">_xlfn.STDEV.P(S42:T42)</f>
        <v>0.752811353322275</v>
      </c>
      <c r="W42" s="0" t="n">
        <v>3.52072462422616</v>
      </c>
      <c r="X42" s="0" t="n">
        <v>3.24904367754504</v>
      </c>
      <c r="Y42" s="0" t="n">
        <f aca="false">AVERAGE(W42:X42)</f>
        <v>3.3848841508856</v>
      </c>
      <c r="Z42" s="0" t="n">
        <f aca="false">_xlfn.STDEV.P(W42:X42)</f>
        <v>0.13584047334056</v>
      </c>
    </row>
    <row r="43" customFormat="false" ht="15" hidden="false" customHeight="false" outlineLevel="0" collapsed="false">
      <c r="B43" s="0" t="n">
        <v>126.5</v>
      </c>
      <c r="C43" s="0" t="n">
        <v>315.382139079792</v>
      </c>
      <c r="D43" s="0" t="n">
        <v>295.060958999494</v>
      </c>
      <c r="E43" s="0" t="n">
        <f aca="false">AVERAGE(C43:D43)</f>
        <v>305.221549039643</v>
      </c>
      <c r="F43" s="0" t="n">
        <f aca="false">_xlfn.STDEV.P(C43:D43)</f>
        <v>10.1605900401491</v>
      </c>
      <c r="G43" s="0" t="n">
        <v>115.50007083957</v>
      </c>
      <c r="H43" s="0" t="n">
        <v>151.269788214888</v>
      </c>
      <c r="I43" s="0" t="n">
        <f aca="false">AVERAGE(G43:H43)</f>
        <v>133.384929527229</v>
      </c>
      <c r="J43" s="0" t="n">
        <f aca="false">_xlfn.STDEV.P(G43:H43)</f>
        <v>17.8848586876588</v>
      </c>
      <c r="K43" s="0" t="n">
        <v>76.0749455226515</v>
      </c>
      <c r="L43" s="0" t="n">
        <v>45.3760575684909</v>
      </c>
      <c r="M43" s="0" t="n">
        <f aca="false">AVERAGE(K43:L43)</f>
        <v>60.7255015455712</v>
      </c>
      <c r="N43" s="0" t="n">
        <f aca="false">_xlfn.STDEV.P(K43:L43)</f>
        <v>15.3494439770803</v>
      </c>
      <c r="O43" s="0" t="n">
        <v>2.47994036662653</v>
      </c>
      <c r="P43" s="0" t="n">
        <v>2.85956656579452</v>
      </c>
      <c r="Q43" s="0" t="n">
        <f aca="false">AVERAGE(O43:P43)</f>
        <v>2.66975346621052</v>
      </c>
      <c r="R43" s="0" t="n">
        <f aca="false">_xlfn.STDEV.P(O43:P43)</f>
        <v>0.189813099583995</v>
      </c>
      <c r="S43" s="0" t="n">
        <v>5.73045</v>
      </c>
      <c r="T43" s="0" t="n">
        <v>7.12003470386429</v>
      </c>
      <c r="U43" s="0" t="n">
        <f aca="false">AVERAGE(S43:T43)</f>
        <v>6.42524235193214</v>
      </c>
      <c r="V43" s="0" t="n">
        <f aca="false">_xlfn.STDEV.P(S43:T43)</f>
        <v>0.694792351932145</v>
      </c>
      <c r="W43" s="0" t="n">
        <v>3.4283722581754</v>
      </c>
      <c r="X43" s="0" t="n">
        <v>2.94889250674055</v>
      </c>
      <c r="Y43" s="0" t="n">
        <f aca="false">AVERAGE(W43:X43)</f>
        <v>3.18863238245797</v>
      </c>
      <c r="Z43" s="0" t="n">
        <f aca="false">_xlfn.STDEV.P(W43:X43)</f>
        <v>0.239739875717425</v>
      </c>
    </row>
    <row r="44" customFormat="false" ht="15" hidden="false" customHeight="false" outlineLevel="0" collapsed="false">
      <c r="B44" s="0" t="n">
        <v>133</v>
      </c>
      <c r="C44" s="0" t="n">
        <v>317.945520582192</v>
      </c>
      <c r="D44" s="0" t="n">
        <v>291.634489547479</v>
      </c>
      <c r="E44" s="0" t="n">
        <f aca="false">AVERAGE(C44:D44)</f>
        <v>304.790005064836</v>
      </c>
      <c r="F44" s="0" t="n">
        <f aca="false">_xlfn.STDEV.P(C44:D44)</f>
        <v>13.1555155173567</v>
      </c>
      <c r="G44" s="0" t="n">
        <v>115.567859226709</v>
      </c>
      <c r="H44" s="0" t="n">
        <v>149.574002570918</v>
      </c>
      <c r="I44" s="0" t="n">
        <f aca="false">AVERAGE(G44:H44)</f>
        <v>132.570930898814</v>
      </c>
      <c r="J44" s="0" t="n">
        <f aca="false">_xlfn.STDEV.P(G44:H44)</f>
        <v>17.0030716721044</v>
      </c>
      <c r="K44" s="0" t="n">
        <v>84.2998583667385</v>
      </c>
      <c r="L44" s="0" t="n">
        <v>49.1683643199223</v>
      </c>
      <c r="M44" s="0" t="n">
        <f aca="false">AVERAGE(K44:L44)</f>
        <v>66.7341113433304</v>
      </c>
      <c r="N44" s="0" t="n">
        <f aca="false">_xlfn.STDEV.P(K44:L44)</f>
        <v>17.5657470234081</v>
      </c>
      <c r="O44" s="0" t="n">
        <v>4.74773531608919</v>
      </c>
      <c r="P44" s="0" t="n">
        <v>2.73984808840511</v>
      </c>
      <c r="Q44" s="0" t="n">
        <f aca="false">AVERAGE(O44:P44)</f>
        <v>3.74379170224715</v>
      </c>
      <c r="R44" s="0" t="n">
        <f aca="false">_xlfn.STDEV.P(O44:P44)</f>
        <v>1.00394361384204</v>
      </c>
      <c r="S44" s="0" t="n">
        <v>6.0249</v>
      </c>
      <c r="T44" s="0" t="n">
        <v>7.31090447118174</v>
      </c>
      <c r="U44" s="0" t="n">
        <f aca="false">AVERAGE(S44:T44)</f>
        <v>6.66790223559087</v>
      </c>
      <c r="V44" s="0" t="n">
        <f aca="false">_xlfn.STDEV.P(S44:T44)</f>
        <v>0.64300223559087</v>
      </c>
      <c r="W44" s="0" t="n">
        <v>3.36285385618986</v>
      </c>
      <c r="X44" s="0" t="n">
        <v>2.95379306495419</v>
      </c>
      <c r="Y44" s="0" t="n">
        <f aca="false">AVERAGE(W44:X44)</f>
        <v>3.15832346057203</v>
      </c>
      <c r="Z44" s="0" t="n">
        <f aca="false">_xlfn.STDEV.P(W44:X44)</f>
        <v>0.204530395617835</v>
      </c>
    </row>
    <row r="45" customFormat="false" ht="15" hidden="false" customHeight="false" outlineLevel="0" collapsed="false">
      <c r="B45" s="0" t="n">
        <v>144</v>
      </c>
      <c r="C45" s="0" t="n">
        <v>324.093214130654</v>
      </c>
      <c r="D45" s="0" t="n">
        <v>291.016367381001</v>
      </c>
      <c r="E45" s="0" t="n">
        <f aca="false">AVERAGE(C45:D45)</f>
        <v>307.554790755827</v>
      </c>
      <c r="F45" s="0" t="n">
        <f aca="false">_xlfn.STDEV.P(C45:D45)</f>
        <v>16.5384233748266</v>
      </c>
      <c r="G45" s="0" t="n">
        <v>114.629253500692</v>
      </c>
      <c r="H45" s="0" t="n">
        <v>153.204216884657</v>
      </c>
      <c r="I45" s="0" t="n">
        <f aca="false">AVERAGE(G45:H45)</f>
        <v>133.916735192674</v>
      </c>
      <c r="J45" s="0" t="n">
        <f aca="false">_xlfn.STDEV.P(G45:H45)</f>
        <v>19.2874816919825</v>
      </c>
      <c r="K45" s="0" t="n">
        <v>95.8135897308274</v>
      </c>
      <c r="L45" s="0" t="n">
        <v>61.2922814219789</v>
      </c>
      <c r="M45" s="0" t="n">
        <f aca="false">AVERAGE(K45:L45)</f>
        <v>78.5529355764031</v>
      </c>
      <c r="N45" s="0" t="n">
        <f aca="false">_xlfn.STDEV.P(K45:L45)</f>
        <v>17.2606541544243</v>
      </c>
      <c r="O45" s="0" t="n">
        <v>4.41153819785422</v>
      </c>
      <c r="P45" s="0" t="n">
        <v>8.35536715068075</v>
      </c>
      <c r="Q45" s="0" t="n">
        <f aca="false">AVERAGE(O45:P45)</f>
        <v>6.38345267426749</v>
      </c>
      <c r="R45" s="0" t="n">
        <f aca="false">_xlfn.STDEV.P(O45:P45)</f>
        <v>1.97191447641327</v>
      </c>
      <c r="S45" s="0" t="n">
        <v>6.5232</v>
      </c>
      <c r="T45" s="0" t="n">
        <v>7.61391847283044</v>
      </c>
      <c r="U45" s="0" t="n">
        <f aca="false">AVERAGE(S45:T45)</f>
        <v>7.06855923641522</v>
      </c>
      <c r="V45" s="0" t="n">
        <f aca="false">_xlfn.STDEV.P(S45:T45)</f>
        <v>0.54535923641522</v>
      </c>
      <c r="W45" s="0" t="n">
        <v>3.3171326104303</v>
      </c>
      <c r="X45" s="0" t="n">
        <v>3.10908959546909</v>
      </c>
      <c r="Y45" s="0" t="n">
        <f aca="false">AVERAGE(W45:X45)</f>
        <v>3.21311110294969</v>
      </c>
      <c r="Z45" s="0" t="n">
        <f aca="false">_xlfn.STDEV.P(W45:X45)</f>
        <v>0.104021507480605</v>
      </c>
    </row>
    <row r="48" customFormat="false" ht="15" hidden="false" customHeight="false" outlineLevel="0" collapsed="false">
      <c r="X48" s="0" t="s">
        <v>1</v>
      </c>
      <c r="Y48" s="0" t="n">
        <v>307</v>
      </c>
      <c r="Z48" s="0" t="n">
        <v>171</v>
      </c>
    </row>
    <row r="49" customFormat="false" ht="15" hidden="false" customHeight="false" outlineLevel="0" collapsed="false">
      <c r="X49" s="0" t="s">
        <v>8</v>
      </c>
      <c r="Y49" s="0" t="n">
        <v>133</v>
      </c>
      <c r="Z49" s="0" t="n">
        <v>53.3</v>
      </c>
    </row>
    <row r="50" customFormat="false" ht="15" hidden="false" customHeight="false" outlineLevel="0" collapsed="false">
      <c r="X50" s="0" t="s">
        <v>2</v>
      </c>
      <c r="Y50" s="0" t="n">
        <v>78</v>
      </c>
      <c r="Z50" s="0" t="n">
        <v>177</v>
      </c>
    </row>
    <row r="51" customFormat="false" ht="15" hidden="false" customHeight="false" outlineLevel="0" collapsed="false">
      <c r="X51" s="0" t="s">
        <v>3</v>
      </c>
      <c r="Y51" s="0" t="n">
        <v>6.4</v>
      </c>
      <c r="Z51" s="0" t="n">
        <v>23</v>
      </c>
    </row>
    <row r="52" customFormat="false" ht="15" hidden="false" customHeight="false" outlineLevel="0" collapsed="false">
      <c r="X52" s="0" t="s">
        <v>4</v>
      </c>
      <c r="Y52" s="0" t="n">
        <v>7.1</v>
      </c>
      <c r="Z52" s="0" t="n">
        <v>15.6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37" activeCellId="0" sqref="M37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C2" s="0" t="s">
        <v>1</v>
      </c>
      <c r="K2" s="0" t="s">
        <v>2</v>
      </c>
      <c r="O2" s="0" t="s">
        <v>3</v>
      </c>
      <c r="S2" s="0" t="s">
        <v>4</v>
      </c>
      <c r="W2" s="1" t="s">
        <v>5</v>
      </c>
      <c r="X2" s="2"/>
      <c r="Y2" s="2"/>
      <c r="Z2" s="3"/>
    </row>
    <row r="3" customFormat="false" ht="15" hidden="false" customHeight="false" outlineLevel="0" collapsed="false">
      <c r="C3" s="0" t="n">
        <v>25</v>
      </c>
      <c r="D3" s="0" t="n">
        <v>26</v>
      </c>
      <c r="E3" s="0" t="s">
        <v>6</v>
      </c>
      <c r="F3" s="0" t="s">
        <v>7</v>
      </c>
      <c r="G3" s="0" t="s">
        <v>8</v>
      </c>
      <c r="I3" s="0" t="s">
        <v>6</v>
      </c>
      <c r="J3" s="0" t="s">
        <v>7</v>
      </c>
      <c r="K3" s="0" t="n">
        <v>25</v>
      </c>
      <c r="L3" s="0" t="n">
        <v>26</v>
      </c>
      <c r="M3" s="0" t="s">
        <v>6</v>
      </c>
      <c r="N3" s="0" t="s">
        <v>7</v>
      </c>
      <c r="O3" s="0" t="n">
        <v>25</v>
      </c>
      <c r="P3" s="0" t="n">
        <v>26</v>
      </c>
      <c r="Q3" s="0" t="s">
        <v>6</v>
      </c>
      <c r="R3" s="0" t="s">
        <v>7</v>
      </c>
      <c r="S3" s="0" t="n">
        <v>25</v>
      </c>
      <c r="T3" s="0" t="n">
        <v>26</v>
      </c>
      <c r="U3" s="0" t="s">
        <v>6</v>
      </c>
      <c r="V3" s="0" t="s">
        <v>7</v>
      </c>
      <c r="W3" s="4" t="n">
        <v>25</v>
      </c>
      <c r="X3" s="5" t="n">
        <v>26</v>
      </c>
      <c r="Y3" s="5" t="s">
        <v>6</v>
      </c>
      <c r="Z3" s="6" t="s">
        <v>7</v>
      </c>
    </row>
    <row r="4" customFormat="false" ht="15" hidden="false" customHeight="false" outlineLevel="0" collapsed="false">
      <c r="B4" s="0" t="n">
        <v>0</v>
      </c>
      <c r="C4" s="0" t="n">
        <v>0.0186257704153635</v>
      </c>
      <c r="D4" s="0" t="n">
        <v>0.0375042413416255</v>
      </c>
      <c r="E4" s="0" t="n">
        <f aca="false">AVERAGE(C4:D4)</f>
        <v>0.0280650058784945</v>
      </c>
      <c r="F4" s="0" t="n">
        <f aca="false">_xlfn.STDEV.P(C4:D4)</f>
        <v>0.00943923546313101</v>
      </c>
      <c r="G4" s="0" t="n">
        <v>0.0083654928218121</v>
      </c>
      <c r="H4" s="0" t="n">
        <v>0.0166767057283682</v>
      </c>
      <c r="I4" s="0" t="n">
        <f aca="false">AVERAGE(G4:H4)</f>
        <v>0.0125210992750901</v>
      </c>
      <c r="J4" s="0" t="n">
        <f aca="false">_xlfn.STDEV.P(G4:H4)</f>
        <v>0.00415560645327804</v>
      </c>
      <c r="K4" s="0" t="n">
        <v>0</v>
      </c>
      <c r="L4" s="0" t="n">
        <v>0</v>
      </c>
      <c r="M4" s="0" t="n">
        <f aca="false">AVERAGE(K4:L4)</f>
        <v>0</v>
      </c>
      <c r="N4" s="0" t="n">
        <f aca="false">_xlfn.STDEV.P(K4:L4)</f>
        <v>0</v>
      </c>
      <c r="O4" s="0" t="n">
        <v>0.0150939756773196</v>
      </c>
      <c r="P4" s="0" t="n">
        <v>0.0127243614950678</v>
      </c>
      <c r="Q4" s="0" t="n">
        <f aca="false">AVERAGE(O4:P4)</f>
        <v>0.0139091685861937</v>
      </c>
      <c r="R4" s="0" t="n">
        <f aca="false">_xlfn.STDEV.P(O4:P4)</f>
        <v>0.00118480709112591</v>
      </c>
      <c r="S4" s="0" t="n">
        <v>0</v>
      </c>
      <c r="T4" s="0" t="n">
        <v>0</v>
      </c>
      <c r="U4" s="0" t="n">
        <f aca="false">AVERAGE(S4:T4)</f>
        <v>0</v>
      </c>
      <c r="V4" s="0" t="n">
        <f aca="false">_xlfn.STDEV.P(S4:T4)</f>
        <v>0</v>
      </c>
      <c r="W4" s="4" t="n">
        <v>0.00169543106825427</v>
      </c>
      <c r="X4" s="5" t="n">
        <v>0.0167955010694218</v>
      </c>
      <c r="Y4" s="5" t="n">
        <f aca="false">AVERAGE(W4:X4)</f>
        <v>0.00924546606883805</v>
      </c>
      <c r="Z4" s="6" t="n">
        <f aca="false">_xlfn.STDEV.P(W4:X4)</f>
        <v>0.00755003500058377</v>
      </c>
    </row>
    <row r="5" customFormat="false" ht="15" hidden="false" customHeight="false" outlineLevel="0" collapsed="false">
      <c r="B5" s="0" t="n">
        <v>11</v>
      </c>
      <c r="C5" s="0" t="n">
        <v>0.262197784242736</v>
      </c>
      <c r="D5" s="0" t="n">
        <v>0.0819259478266733</v>
      </c>
      <c r="E5" s="0" t="n">
        <f aca="false">AVERAGE(C5:D5)</f>
        <v>0.172061866034705</v>
      </c>
      <c r="F5" s="0" t="n">
        <f aca="false">_xlfn.STDEV.P(C5:D5)</f>
        <v>0.0901359182080314</v>
      </c>
      <c r="G5" s="0" t="n">
        <v>0.148155670502066</v>
      </c>
      <c r="H5" s="0" t="n">
        <v>0.0670329599003438</v>
      </c>
      <c r="I5" s="0" t="n">
        <f aca="false">AVERAGE(G5:H5)</f>
        <v>0.107594315201205</v>
      </c>
      <c r="J5" s="0" t="n">
        <f aca="false">_xlfn.STDEV.P(G5:H5)</f>
        <v>0.040561355300861</v>
      </c>
      <c r="K5" s="0" t="n">
        <v>0.0810117444890928</v>
      </c>
      <c r="L5" s="0" t="n">
        <v>0</v>
      </c>
      <c r="M5" s="0" t="n">
        <f aca="false">AVERAGE(K5:L5)</f>
        <v>0.0405058722445464</v>
      </c>
      <c r="N5" s="0" t="n">
        <f aca="false">_xlfn.STDEV.P(K5:L5)</f>
        <v>0.0405058722445464</v>
      </c>
      <c r="O5" s="0" t="n">
        <v>0.0528444006734819</v>
      </c>
      <c r="P5" s="0" t="n">
        <v>0.0110734402506944</v>
      </c>
      <c r="Q5" s="0" t="n">
        <f aca="false">AVERAGE(O5:P5)</f>
        <v>0.0319589204620881</v>
      </c>
      <c r="R5" s="0" t="n">
        <f aca="false">_xlfn.STDEV.P(O5:P5)</f>
        <v>0.0208854802113937</v>
      </c>
      <c r="S5" s="0" t="n">
        <v>0.015980435373567</v>
      </c>
      <c r="T5" s="0" t="n">
        <v>0</v>
      </c>
      <c r="U5" s="0" t="n">
        <f aca="false">AVERAGE(S5:T5)</f>
        <v>0.00799021768678351</v>
      </c>
      <c r="V5" s="0" t="n">
        <f aca="false">_xlfn.STDEV.P(S5:T5)</f>
        <v>0.00799021768678351</v>
      </c>
      <c r="W5" s="4" t="n">
        <v>0.00301691878514919</v>
      </c>
      <c r="X5" s="5" t="n">
        <v>0.0134529822348582</v>
      </c>
      <c r="Y5" s="5" t="n">
        <f aca="false">AVERAGE(W5:X5)</f>
        <v>0.00823495051000368</v>
      </c>
      <c r="Z5" s="6" t="n">
        <f aca="false">_xlfn.STDEV.P(W5:X5)</f>
        <v>0.00521803172485449</v>
      </c>
    </row>
    <row r="6" customFormat="false" ht="15" hidden="false" customHeight="false" outlineLevel="0" collapsed="false">
      <c r="B6" s="0" t="n">
        <v>22</v>
      </c>
      <c r="C6" s="0" t="n">
        <v>2.58040118647214</v>
      </c>
      <c r="D6" s="0" t="n">
        <v>2.1546134584661</v>
      </c>
      <c r="E6" s="0" t="n">
        <f aca="false">AVERAGE(C6:D6)</f>
        <v>2.36750732246912</v>
      </c>
      <c r="F6" s="0" t="n">
        <f aca="false">_xlfn.STDEV.P(C6:D6)</f>
        <v>0.21289386400302</v>
      </c>
      <c r="G6" s="0" t="n">
        <v>1.30036693574332</v>
      </c>
      <c r="H6" s="0" t="n">
        <v>1.50054782563845</v>
      </c>
      <c r="I6" s="0" t="n">
        <f aca="false">AVERAGE(G6:H6)</f>
        <v>1.40045738069088</v>
      </c>
      <c r="J6" s="0" t="n">
        <f aca="false">_xlfn.STDEV.P(G6:H6)</f>
        <v>0.100090444947567</v>
      </c>
      <c r="K6" s="0" t="n">
        <v>0.285686811803674</v>
      </c>
      <c r="L6" s="0" t="n">
        <v>0.361768083723515</v>
      </c>
      <c r="M6" s="0" t="n">
        <f aca="false">AVERAGE(K6:L6)</f>
        <v>0.323727447763594</v>
      </c>
      <c r="N6" s="0" t="n">
        <f aca="false">_xlfn.STDEV.P(K6:L6)</f>
        <v>0.0380406359599206</v>
      </c>
      <c r="O6" s="0" t="n">
        <v>0.836677337714922</v>
      </c>
      <c r="P6" s="0" t="n">
        <v>1.08295272728478</v>
      </c>
      <c r="Q6" s="0" t="n">
        <f aca="false">AVERAGE(O6:P6)</f>
        <v>0.959815032499849</v>
      </c>
      <c r="R6" s="0" t="n">
        <f aca="false">_xlfn.STDEV.P(O6:P6)</f>
        <v>0.123137694784927</v>
      </c>
      <c r="S6" s="0" t="n">
        <v>0.216593470769663</v>
      </c>
      <c r="T6" s="0" t="n">
        <v>0.162481854973849</v>
      </c>
      <c r="U6" s="0" t="n">
        <f aca="false">AVERAGE(S6:T6)</f>
        <v>0.189537662871756</v>
      </c>
      <c r="V6" s="0" t="n">
        <f aca="false">_xlfn.STDEV.P(S6:T6)</f>
        <v>0.027055807897907</v>
      </c>
      <c r="W6" s="4" t="n">
        <v>0.127517222617804</v>
      </c>
      <c r="X6" s="5" t="n">
        <v>0.451744844975379</v>
      </c>
      <c r="Y6" s="5" t="n">
        <f aca="false">AVERAGE(W6:X6)</f>
        <v>0.289631033796592</v>
      </c>
      <c r="Z6" s="6" t="n">
        <f aca="false">_xlfn.STDEV.P(W6:X6)</f>
        <v>0.162113811178787</v>
      </c>
    </row>
    <row r="7" customFormat="false" ht="15" hidden="false" customHeight="false" outlineLevel="0" collapsed="false">
      <c r="B7" s="0" t="n">
        <v>26</v>
      </c>
      <c r="C7" s="0" t="n">
        <v>3.50096737181903</v>
      </c>
      <c r="D7" s="0" t="n">
        <v>2.76288900564767</v>
      </c>
      <c r="E7" s="0" t="n">
        <f aca="false">AVERAGE(C7:D7)</f>
        <v>3.13192818873335</v>
      </c>
      <c r="F7" s="0" t="n">
        <f aca="false">_xlfn.STDEV.P(C7:D7)</f>
        <v>0.36903918308568</v>
      </c>
      <c r="G7" s="0" t="n">
        <v>1.59577082839656</v>
      </c>
      <c r="H7" s="0" t="n">
        <v>1.97089856976993</v>
      </c>
      <c r="I7" s="0" t="n">
        <f aca="false">AVERAGE(G7:H7)</f>
        <v>1.78333469908324</v>
      </c>
      <c r="J7" s="0" t="n">
        <f aca="false">_xlfn.STDEV.P(G7:H7)</f>
        <v>0.187563870686685</v>
      </c>
      <c r="K7" s="0" t="n">
        <v>0.570969194873138</v>
      </c>
      <c r="L7" s="0" t="n">
        <v>0.549311949830873</v>
      </c>
      <c r="M7" s="0" t="n">
        <f aca="false">AVERAGE(K7:L7)</f>
        <v>0.560140572352005</v>
      </c>
      <c r="N7" s="0" t="n">
        <f aca="false">_xlfn.STDEV.P(K7:L7)</f>
        <v>0.0108286225211321</v>
      </c>
      <c r="O7" s="0" t="n">
        <v>0.944252749943573</v>
      </c>
      <c r="P7" s="0" t="n">
        <v>1.34946452961861</v>
      </c>
      <c r="Q7" s="0" t="n">
        <f aca="false">AVERAGE(O7:P7)</f>
        <v>1.14685863978109</v>
      </c>
      <c r="R7" s="0" t="n">
        <f aca="false">_xlfn.STDEV.P(O7:P7)</f>
        <v>0.202605889837521</v>
      </c>
      <c r="S7" s="0" t="n">
        <v>0.443004456746587</v>
      </c>
      <c r="T7" s="0" t="n">
        <v>0.362676265968321</v>
      </c>
      <c r="U7" s="0" t="n">
        <f aca="false">AVERAGE(S7:T7)</f>
        <v>0.402840361357454</v>
      </c>
      <c r="V7" s="0" t="n">
        <f aca="false">_xlfn.STDEV.P(S7:T7)</f>
        <v>0.0401640953891327</v>
      </c>
      <c r="W7" s="4" t="n">
        <v>0.375852226535275</v>
      </c>
      <c r="X7" s="5" t="n">
        <v>0.586696020706349</v>
      </c>
      <c r="Y7" s="5" t="n">
        <f aca="false">AVERAGE(W7:X7)</f>
        <v>0.481274123620812</v>
      </c>
      <c r="Z7" s="6" t="n">
        <f aca="false">_xlfn.STDEV.P(W7:X7)</f>
        <v>0.105421897085537</v>
      </c>
    </row>
    <row r="8" customFormat="false" ht="15" hidden="false" customHeight="false" outlineLevel="0" collapsed="false">
      <c r="B8" s="0" t="n">
        <v>30</v>
      </c>
      <c r="C8" s="0" t="n">
        <v>4.47143903814663</v>
      </c>
      <c r="D8" s="0" t="n">
        <v>3.76954986488705</v>
      </c>
      <c r="E8" s="0" t="n">
        <f aca="false">AVERAGE(C8:D8)</f>
        <v>4.12049445151684</v>
      </c>
      <c r="F8" s="0" t="n">
        <f aca="false">_xlfn.STDEV.P(C8:D8)</f>
        <v>0.350944586629792</v>
      </c>
      <c r="G8" s="0" t="n">
        <v>1.83807787284458</v>
      </c>
      <c r="H8" s="0" t="n">
        <v>2.31421878595436</v>
      </c>
      <c r="I8" s="0" t="n">
        <f aca="false">AVERAGE(G8:H8)</f>
        <v>2.07614832939947</v>
      </c>
      <c r="J8" s="0" t="n">
        <f aca="false">_xlfn.STDEV.P(G8:H8)</f>
        <v>0.23807045655489</v>
      </c>
      <c r="K8" s="0" t="n">
        <v>0.994801958389958</v>
      </c>
      <c r="L8" s="0" t="n">
        <v>0.709426900840535</v>
      </c>
      <c r="M8" s="0" t="n">
        <f aca="false">AVERAGE(K8:L8)</f>
        <v>0.852114429615246</v>
      </c>
      <c r="N8" s="0" t="n">
        <f aca="false">_xlfn.STDEV.P(K8:L8)</f>
        <v>0.142687528774712</v>
      </c>
      <c r="O8" s="0" t="n">
        <v>0.947346489864107</v>
      </c>
      <c r="P8" s="0" t="n">
        <v>1.32738882241408</v>
      </c>
      <c r="Q8" s="0" t="n">
        <f aca="false">AVERAGE(O8:P8)</f>
        <v>1.13736765613909</v>
      </c>
      <c r="R8" s="0" t="n">
        <f aca="false">_xlfn.STDEV.P(O8:P8)</f>
        <v>0.190021166274984</v>
      </c>
      <c r="S8" s="0" t="n">
        <v>0.697860873935678</v>
      </c>
      <c r="T8" s="0" t="n">
        <v>0.570224465930524</v>
      </c>
      <c r="U8" s="0" t="n">
        <f aca="false">AVERAGE(S8:T8)</f>
        <v>0.634042669933101</v>
      </c>
      <c r="V8" s="0" t="n">
        <f aca="false">_xlfn.STDEV.P(S8:T8)</f>
        <v>0.063818204002577</v>
      </c>
      <c r="W8" s="4" t="n">
        <v>0.357110448534336</v>
      </c>
      <c r="X8" s="5" t="n">
        <v>0.648397558648074</v>
      </c>
      <c r="Y8" s="5" t="n">
        <f aca="false">AVERAGE(W8:X8)</f>
        <v>0.502754003591205</v>
      </c>
      <c r="Z8" s="6" t="n">
        <f aca="false">_xlfn.STDEV.P(W8:X8)</f>
        <v>0.145643555056869</v>
      </c>
    </row>
    <row r="9" customFormat="false" ht="15" hidden="false" customHeight="false" outlineLevel="0" collapsed="false">
      <c r="B9" s="0" t="n">
        <v>34</v>
      </c>
      <c r="C9" s="0" t="n">
        <v>5.13562316224739</v>
      </c>
      <c r="D9" s="0" t="n">
        <v>4.84505167562712</v>
      </c>
      <c r="E9" s="0" t="n">
        <f aca="false">AVERAGE(C9:D9)</f>
        <v>4.99033741893725</v>
      </c>
      <c r="F9" s="0" t="n">
        <f aca="false">_xlfn.STDEV.P(C9:D9)</f>
        <v>0.145285743310138</v>
      </c>
      <c r="G9" s="0" t="n">
        <v>2.05942856827681</v>
      </c>
      <c r="H9" s="0" t="n">
        <v>2.81224735926042</v>
      </c>
      <c r="I9" s="0" t="n">
        <f aca="false">AVERAGE(G9:H9)</f>
        <v>2.43583796376861</v>
      </c>
      <c r="J9" s="0" t="n">
        <f aca="false">_xlfn.STDEV.P(G9:H9)</f>
        <v>0.376409395491804</v>
      </c>
      <c r="K9" s="0" t="n">
        <v>1.43438856820535</v>
      </c>
      <c r="L9" s="0" t="n">
        <v>1.07184665803612</v>
      </c>
      <c r="M9" s="0" t="n">
        <f aca="false">AVERAGE(K9:L9)</f>
        <v>1.25311761312073</v>
      </c>
      <c r="N9" s="0" t="n">
        <f aca="false">_xlfn.STDEV.P(K9:L9)</f>
        <v>0.181270955084619</v>
      </c>
      <c r="O9" s="0" t="n">
        <v>0.943631883528462</v>
      </c>
      <c r="P9" s="0" t="n">
        <v>1.47613171051609</v>
      </c>
      <c r="Q9" s="0" t="n">
        <f aca="false">AVERAGE(O9:P9)</f>
        <v>1.20988179702227</v>
      </c>
      <c r="R9" s="0" t="n">
        <f aca="false">_xlfn.STDEV.P(O9:P9)</f>
        <v>0.266249913493812</v>
      </c>
      <c r="S9" s="0" t="n">
        <v>0.886203100474977</v>
      </c>
      <c r="T9" s="0" t="n">
        <v>0.731898769780609</v>
      </c>
      <c r="U9" s="0" t="n">
        <f aca="false">AVERAGE(S9:T9)</f>
        <v>0.809050935127793</v>
      </c>
      <c r="V9" s="0" t="n">
        <f aca="false">_xlfn.STDEV.P(S9:T9)</f>
        <v>0.0771521653471836</v>
      </c>
      <c r="W9" s="4" t="n">
        <v>0.520216175663479</v>
      </c>
      <c r="X9" s="5" t="n">
        <v>0.786807536515829</v>
      </c>
      <c r="Y9" s="5" t="n">
        <f aca="false">AVERAGE(W9:X9)</f>
        <v>0.653511856089654</v>
      </c>
      <c r="Z9" s="6" t="n">
        <f aca="false">_xlfn.STDEV.P(W9:X9)</f>
        <v>0.133295680426175</v>
      </c>
    </row>
    <row r="10" customFormat="false" ht="15" hidden="false" customHeight="false" outlineLevel="0" collapsed="false">
      <c r="B10" s="0" t="n">
        <v>40</v>
      </c>
      <c r="C10" s="0" t="n">
        <v>5.71195152529764</v>
      </c>
      <c r="D10" s="0" t="n">
        <v>6.13036162959054</v>
      </c>
      <c r="E10" s="0" t="n">
        <f aca="false">AVERAGE(C10:D10)</f>
        <v>5.92115657744409</v>
      </c>
      <c r="F10" s="0" t="n">
        <f aca="false">_xlfn.STDEV.P(C10:D10)</f>
        <v>0.209205052146451</v>
      </c>
      <c r="G10" s="0" t="n">
        <v>2.30325994587908</v>
      </c>
      <c r="H10" s="0" t="n">
        <v>3.3000016738959</v>
      </c>
      <c r="I10" s="0" t="n">
        <f aca="false">AVERAGE(G10:H10)</f>
        <v>2.80163080988749</v>
      </c>
      <c r="J10" s="0" t="n">
        <f aca="false">_xlfn.STDEV.P(G10:H10)</f>
        <v>0.498370864008412</v>
      </c>
      <c r="K10" s="0" t="n">
        <v>2.21590263420482</v>
      </c>
      <c r="L10" s="0" t="n">
        <v>2.14607153031945</v>
      </c>
      <c r="M10" s="0" t="n">
        <f aca="false">AVERAGE(K10:L10)</f>
        <v>2.18098708226213</v>
      </c>
      <c r="N10" s="0" t="n">
        <f aca="false">_xlfn.STDEV.P(K10:L10)</f>
        <v>0.0349155519426851</v>
      </c>
      <c r="O10" s="0" t="n">
        <v>0.992800264679431</v>
      </c>
      <c r="P10" s="0" t="n">
        <v>1.57265805012587</v>
      </c>
      <c r="Q10" s="0" t="n">
        <f aca="false">AVERAGE(O10:P10)</f>
        <v>1.28272915740265</v>
      </c>
      <c r="R10" s="0" t="n">
        <f aca="false">_xlfn.STDEV.P(O10:P10)</f>
        <v>0.289928892723219</v>
      </c>
      <c r="S10" s="0" t="n">
        <v>1.04750048991862</v>
      </c>
      <c r="T10" s="0" t="n">
        <v>0.950337918746591</v>
      </c>
      <c r="U10" s="0" t="n">
        <f aca="false">AVERAGE(S10:T10)</f>
        <v>0.998919204332603</v>
      </c>
      <c r="V10" s="0" t="n">
        <f aca="false">_xlfn.STDEV.P(S10:T10)</f>
        <v>0.0485812855860126</v>
      </c>
      <c r="W10" s="4" t="n">
        <v>0.839605384226161</v>
      </c>
      <c r="X10" s="5" t="n">
        <v>1.13286469341263</v>
      </c>
      <c r="Y10" s="5" t="n">
        <f aca="false">AVERAGE(W10:X10)</f>
        <v>0.986235038819396</v>
      </c>
      <c r="Z10" s="6" t="n">
        <f aca="false">_xlfn.STDEV.P(W10:X10)</f>
        <v>0.146629654593235</v>
      </c>
    </row>
    <row r="11" customFormat="false" ht="15" hidden="false" customHeight="false" outlineLevel="0" collapsed="false">
      <c r="B11" s="0" t="n">
        <v>46</v>
      </c>
      <c r="C11" s="0" t="n">
        <v>6.16972758309548</v>
      </c>
      <c r="D11" s="0" t="n">
        <v>6.7785077986451</v>
      </c>
      <c r="E11" s="0" t="n">
        <f aca="false">AVERAGE(C11:D11)</f>
        <v>6.47411769087029</v>
      </c>
      <c r="F11" s="0" t="n">
        <f aca="false">_xlfn.STDEV.P(C11:D11)</f>
        <v>0.304390107774815</v>
      </c>
      <c r="G11" s="0" t="n">
        <v>2.47975473917707</v>
      </c>
      <c r="H11" s="0" t="n">
        <v>3.43940791767864</v>
      </c>
      <c r="I11" s="0" t="n">
        <f aca="false">AVERAGE(G11:H11)</f>
        <v>2.95958132842785</v>
      </c>
      <c r="J11" s="0" t="n">
        <f aca="false">_xlfn.STDEV.P(G11:H11)</f>
        <v>0.479826589250786</v>
      </c>
      <c r="K11" s="0" t="n">
        <v>3.48534175978362</v>
      </c>
      <c r="L11" s="0" t="n">
        <v>3.14740833309398</v>
      </c>
      <c r="M11" s="0" t="n">
        <f aca="false">AVERAGE(K11:L11)</f>
        <v>3.3163750464388</v>
      </c>
      <c r="N11" s="0" t="n">
        <f aca="false">_xlfn.STDEV.P(K11:L11)</f>
        <v>0.168966713344819</v>
      </c>
      <c r="O11" s="0" t="n">
        <v>1.07986721137549</v>
      </c>
      <c r="P11" s="0" t="n">
        <v>1.53700391218276</v>
      </c>
      <c r="Q11" s="0" t="n">
        <f aca="false">AVERAGE(O11:P11)</f>
        <v>1.30843556177913</v>
      </c>
      <c r="R11" s="0" t="n">
        <f aca="false">_xlfn.STDEV.P(O11:P11)</f>
        <v>0.228568350403635</v>
      </c>
      <c r="S11" s="0" t="n">
        <v>1.13416199013553</v>
      </c>
      <c r="T11" s="0" t="n">
        <v>1.04417319775117</v>
      </c>
      <c r="U11" s="0" t="n">
        <f aca="false">AVERAGE(S11:T11)</f>
        <v>1.08916759394335</v>
      </c>
      <c r="V11" s="0" t="n">
        <f aca="false">_xlfn.STDEV.P(S11:T11)</f>
        <v>0.0449943961921803</v>
      </c>
      <c r="W11" s="4" t="n">
        <v>0.848612423921399</v>
      </c>
      <c r="X11" s="5" t="n">
        <v>1.27849131406343</v>
      </c>
      <c r="Y11" s="5" t="n">
        <f aca="false">AVERAGE(W11:X11)</f>
        <v>1.06355186899242</v>
      </c>
      <c r="Z11" s="6" t="n">
        <f aca="false">_xlfn.STDEV.P(W11:X11)</f>
        <v>0.214939445071016</v>
      </c>
    </row>
    <row r="12" customFormat="false" ht="15" hidden="false" customHeight="false" outlineLevel="0" collapsed="false">
      <c r="B12" s="0" t="n">
        <v>50</v>
      </c>
      <c r="C12" s="0" t="n">
        <v>6.16548731274194</v>
      </c>
      <c r="D12" s="0" t="n">
        <v>7.11908493171709</v>
      </c>
      <c r="E12" s="0" t="n">
        <f aca="false">AVERAGE(C12:D12)</f>
        <v>6.64228612222951</v>
      </c>
      <c r="F12" s="0" t="n">
        <f aca="false">_xlfn.STDEV.P(C12:D12)</f>
        <v>0.476798809487577</v>
      </c>
      <c r="G12" s="0" t="n">
        <v>2.42596492532971</v>
      </c>
      <c r="H12" s="0" t="n">
        <v>3.54485982670519</v>
      </c>
      <c r="I12" s="0" t="n">
        <f aca="false">AVERAGE(G12:H12)</f>
        <v>2.98541237601745</v>
      </c>
      <c r="J12" s="0" t="n">
        <f aca="false">_xlfn.STDEV.P(G12:H12)</f>
        <v>0.559447450687744</v>
      </c>
      <c r="K12" s="0" t="n">
        <v>3.63425946855414</v>
      </c>
      <c r="L12" s="0" t="n">
        <v>3.71775965191846</v>
      </c>
      <c r="M12" s="0" t="n">
        <f aca="false">AVERAGE(K12:L12)</f>
        <v>3.6760095602363</v>
      </c>
      <c r="N12" s="0" t="n">
        <f aca="false">_xlfn.STDEV.P(K12:L12)</f>
        <v>0.04175009168216</v>
      </c>
      <c r="O12" s="0" t="n">
        <v>1.07980974132448</v>
      </c>
      <c r="P12" s="0" t="n">
        <v>1.59170823955589</v>
      </c>
      <c r="Q12" s="0" t="n">
        <f aca="false">AVERAGE(O12:P12)</f>
        <v>1.33575899044019</v>
      </c>
      <c r="R12" s="0" t="n">
        <f aca="false">_xlfn.STDEV.P(O12:P12)</f>
        <v>0.255949249115705</v>
      </c>
      <c r="S12" s="0" t="n">
        <v>1.13286980069506</v>
      </c>
      <c r="T12" s="0" t="n">
        <v>1.03945616008073</v>
      </c>
      <c r="U12" s="0" t="n">
        <f aca="false">AVERAGE(S12:T12)</f>
        <v>1.0861629803879</v>
      </c>
      <c r="V12" s="0" t="n">
        <f aca="false">_xlfn.STDEV.P(S12:T12)</f>
        <v>0.046706820307165</v>
      </c>
      <c r="W12" s="4" t="n">
        <v>0.837808040718748</v>
      </c>
      <c r="X12" s="5" t="n">
        <v>1.37632038184254</v>
      </c>
      <c r="Y12" s="5" t="n">
        <f aca="false">AVERAGE(W12:X12)</f>
        <v>1.10706421128064</v>
      </c>
      <c r="Z12" s="6" t="n">
        <f aca="false">_xlfn.STDEV.P(W12:X12)</f>
        <v>0.269256170561896</v>
      </c>
    </row>
    <row r="13" customFormat="false" ht="15" hidden="false" customHeight="false" outlineLevel="0" collapsed="false">
      <c r="B13" s="0" t="n">
        <v>54</v>
      </c>
      <c r="C13" s="0" t="n">
        <v>6.45401988470477</v>
      </c>
      <c r="D13" s="0" t="n">
        <v>7.41315633558661</v>
      </c>
      <c r="E13" s="0" t="n">
        <f aca="false">AVERAGE(C13:D13)</f>
        <v>6.93358811014569</v>
      </c>
      <c r="F13" s="0" t="n">
        <f aca="false">_xlfn.STDEV.P(C13:D13)</f>
        <v>0.47956822544092</v>
      </c>
      <c r="G13" s="0" t="n">
        <v>2.48454887409321</v>
      </c>
      <c r="H13" s="0" t="n">
        <v>3.65739517730376</v>
      </c>
      <c r="I13" s="0" t="n">
        <f aca="false">AVERAGE(G13:H13)</f>
        <v>3.07097202569848</v>
      </c>
      <c r="J13" s="0" t="n">
        <f aca="false">_xlfn.STDEV.P(G13:H13)</f>
        <v>0.586423151605275</v>
      </c>
      <c r="K13" s="0" t="n">
        <v>4.29125209554753</v>
      </c>
      <c r="L13" s="0" t="n">
        <v>4.3674421853126</v>
      </c>
      <c r="M13" s="0" t="n">
        <f aca="false">AVERAGE(K13:L13)</f>
        <v>4.32934714043007</v>
      </c>
      <c r="N13" s="0" t="n">
        <f aca="false">_xlfn.STDEV.P(K13:L13)</f>
        <v>0.0380950448825352</v>
      </c>
      <c r="O13" s="0" t="n">
        <v>1.10442264370838</v>
      </c>
      <c r="P13" s="0" t="n">
        <v>1.67931987995559</v>
      </c>
      <c r="Q13" s="0" t="n">
        <f aca="false">AVERAGE(O13:P13)</f>
        <v>1.39187126183199</v>
      </c>
      <c r="R13" s="0" t="n">
        <f aca="false">_xlfn.STDEV.P(O13:P13)</f>
        <v>0.287448618123605</v>
      </c>
      <c r="S13" s="0" t="n">
        <v>1.17466782703289</v>
      </c>
      <c r="T13" s="0" t="n">
        <v>1.14696199837454</v>
      </c>
      <c r="U13" s="0" t="n">
        <f aca="false">AVERAGE(S13:T13)</f>
        <v>1.16081491270372</v>
      </c>
      <c r="V13" s="0" t="n">
        <f aca="false">_xlfn.STDEV.P(S13:T13)</f>
        <v>0.013852914329175</v>
      </c>
      <c r="W13" s="4" t="n">
        <v>0.847915506472447</v>
      </c>
      <c r="X13" s="5" t="n">
        <v>1.43819074243907</v>
      </c>
      <c r="Y13" s="5" t="n">
        <f aca="false">AVERAGE(W13:X13)</f>
        <v>1.14305312445576</v>
      </c>
      <c r="Z13" s="6" t="n">
        <f aca="false">_xlfn.STDEV.P(W13:X13)</f>
        <v>0.295137617983311</v>
      </c>
    </row>
    <row r="14" customFormat="false" ht="15" hidden="false" customHeight="false" outlineLevel="0" collapsed="false">
      <c r="B14" s="0" t="n">
        <v>58</v>
      </c>
      <c r="C14" s="0" t="n">
        <v>6.53405266394496</v>
      </c>
      <c r="D14" s="0" t="n">
        <v>7.39009188438226</v>
      </c>
      <c r="E14" s="0" t="n">
        <f aca="false">AVERAGE(C14:D14)</f>
        <v>6.96207227416361</v>
      </c>
      <c r="F14" s="0" t="n">
        <f aca="false">_xlfn.STDEV.P(C14:D14)</f>
        <v>0.428019610218652</v>
      </c>
      <c r="G14" s="0" t="n">
        <v>2.46969138585589</v>
      </c>
      <c r="H14" s="0" t="n">
        <v>3.63000965905473</v>
      </c>
      <c r="I14" s="0" t="n">
        <f aca="false">AVERAGE(G14:H14)</f>
        <v>3.04985052245531</v>
      </c>
      <c r="J14" s="0" t="n">
        <f aca="false">_xlfn.STDEV.P(G14:H14)</f>
        <v>0.58015913659942</v>
      </c>
      <c r="K14" s="0" t="n">
        <v>4.81943346730357</v>
      </c>
      <c r="L14" s="0" t="n">
        <v>4.77817206478252</v>
      </c>
      <c r="M14" s="0" t="n">
        <f aca="false">AVERAGE(K14:L14)</f>
        <v>4.79880276604305</v>
      </c>
      <c r="N14" s="0" t="n">
        <f aca="false">_xlfn.STDEV.P(K14:L14)</f>
        <v>0.0206307012605249</v>
      </c>
      <c r="O14" s="0" t="n">
        <v>1.12179355608108</v>
      </c>
      <c r="P14" s="0" t="n">
        <v>1.72589732608958</v>
      </c>
      <c r="Q14" s="0" t="n">
        <f aca="false">AVERAGE(O14:P14)</f>
        <v>1.42384544108533</v>
      </c>
      <c r="R14" s="0" t="n">
        <f aca="false">_xlfn.STDEV.P(O14:P14)</f>
        <v>0.30205188500425</v>
      </c>
      <c r="S14" s="0" t="n">
        <v>1.17085338295204</v>
      </c>
      <c r="T14" s="0" t="n">
        <v>1.13072340731066</v>
      </c>
      <c r="U14" s="0" t="n">
        <f aca="false">AVERAGE(S14:T14)</f>
        <v>1.15078839513135</v>
      </c>
      <c r="V14" s="0" t="n">
        <f aca="false">_xlfn.STDEV.P(S14:T14)</f>
        <v>0.02006498782069</v>
      </c>
      <c r="W14" s="4" t="n">
        <v>0.844753932427834</v>
      </c>
      <c r="X14" s="5" t="n">
        <v>1.44376250131551</v>
      </c>
      <c r="Y14" s="5" t="n">
        <f aca="false">AVERAGE(W14:X14)</f>
        <v>1.14425821687167</v>
      </c>
      <c r="Z14" s="6" t="n">
        <f aca="false">_xlfn.STDEV.P(W14:X14)</f>
        <v>0.299504284443838</v>
      </c>
    </row>
    <row r="15" customFormat="false" ht="15" hidden="false" customHeight="false" outlineLevel="0" collapsed="false">
      <c r="B15" s="0" t="n">
        <v>68</v>
      </c>
      <c r="C15" s="0" t="n">
        <v>6.81714543364205</v>
      </c>
      <c r="D15" s="0" t="n">
        <v>7.95435416436397</v>
      </c>
      <c r="E15" s="0" t="n">
        <f aca="false">AVERAGE(C15:D15)</f>
        <v>7.38574979900301</v>
      </c>
      <c r="F15" s="0" t="n">
        <f aca="false">_xlfn.STDEV.P(C15:D15)</f>
        <v>0.568604365360964</v>
      </c>
      <c r="G15" s="0" t="n">
        <v>2.54816268224417</v>
      </c>
      <c r="H15" s="0" t="n">
        <v>3.81842798488268</v>
      </c>
      <c r="I15" s="0" t="n">
        <f aca="false">AVERAGE(G15:H15)</f>
        <v>3.18329533356342</v>
      </c>
      <c r="J15" s="0" t="n">
        <f aca="false">_xlfn.STDEV.P(G15:H15)</f>
        <v>0.635132651319256</v>
      </c>
      <c r="K15" s="0" t="n">
        <v>6.40432107469803</v>
      </c>
      <c r="L15" s="0" t="n">
        <v>6.83456503225471</v>
      </c>
      <c r="M15" s="0" t="n">
        <f aca="false">AVERAGE(K15:L15)</f>
        <v>6.61944305347637</v>
      </c>
      <c r="N15" s="0" t="n">
        <f aca="false">_xlfn.STDEV.P(K15:L15)</f>
        <v>0.21512197877834</v>
      </c>
      <c r="O15" s="0" t="n">
        <v>1.15387664673058</v>
      </c>
      <c r="P15" s="0" t="n">
        <v>1.90602308755207</v>
      </c>
      <c r="Q15" s="0" t="n">
        <f aca="false">AVERAGE(O15:P15)</f>
        <v>1.52994986714133</v>
      </c>
      <c r="R15" s="0" t="n">
        <f aca="false">_xlfn.STDEV.P(O15:P15)</f>
        <v>0.376073220410745</v>
      </c>
      <c r="S15" s="0" t="n">
        <v>1.17765608039041</v>
      </c>
      <c r="T15" s="0" t="n">
        <v>1.21263018336222</v>
      </c>
      <c r="U15" s="0" t="n">
        <f aca="false">AVERAGE(S15:T15)</f>
        <v>1.19514313187632</v>
      </c>
      <c r="V15" s="0" t="n">
        <f aca="false">_xlfn.STDEV.P(S15:T15)</f>
        <v>0.017487051485905</v>
      </c>
      <c r="W15" s="4" t="n">
        <v>0.80009957424948</v>
      </c>
      <c r="X15" s="5" t="n">
        <v>1.56831172201838</v>
      </c>
      <c r="Y15" s="5" t="n">
        <f aca="false">AVERAGE(W15:X15)</f>
        <v>1.18420564813393</v>
      </c>
      <c r="Z15" s="6" t="n">
        <f aca="false">_xlfn.STDEV.P(W15:X15)</f>
        <v>0.38410607388445</v>
      </c>
    </row>
    <row r="16" customFormat="false" ht="15" hidden="false" customHeight="false" outlineLevel="0" collapsed="false">
      <c r="B16" s="0" t="n">
        <v>72</v>
      </c>
      <c r="C16" s="0" t="n">
        <v>6.77650814815866</v>
      </c>
      <c r="D16" s="0" t="n">
        <v>7.7730247791277</v>
      </c>
      <c r="E16" s="0" t="n">
        <f aca="false">AVERAGE(C16:D16)</f>
        <v>7.27476646364318</v>
      </c>
      <c r="F16" s="0" t="n">
        <f aca="false">_xlfn.STDEV.P(C16:D16)</f>
        <v>0.498258315484521</v>
      </c>
      <c r="G16" s="0" t="n">
        <v>2.49882041882625</v>
      </c>
      <c r="H16" s="0" t="n">
        <v>3.50823925679294</v>
      </c>
      <c r="I16" s="0" t="n">
        <f aca="false">AVERAGE(G16:H16)</f>
        <v>3.00352983780959</v>
      </c>
      <c r="J16" s="0" t="n">
        <f aca="false">_xlfn.STDEV.P(G16:H16)</f>
        <v>0.504709418983347</v>
      </c>
      <c r="K16" s="0" t="n">
        <v>6.83081621991916</v>
      </c>
      <c r="L16" s="0" t="n">
        <v>7.0846354398623</v>
      </c>
      <c r="M16" s="0" t="n">
        <f aca="false">AVERAGE(K16:L16)</f>
        <v>6.95772582989073</v>
      </c>
      <c r="N16" s="0" t="n">
        <f aca="false">_xlfn.STDEV.P(K16:L16)</f>
        <v>0.12690960997157</v>
      </c>
      <c r="O16" s="0" t="n">
        <v>1.11024207582896</v>
      </c>
      <c r="P16" s="0" t="n">
        <v>1.58002782187269</v>
      </c>
      <c r="Q16" s="0" t="n">
        <f aca="false">AVERAGE(O16:P16)</f>
        <v>1.34513494885082</v>
      </c>
      <c r="R16" s="0" t="n">
        <f aca="false">_xlfn.STDEV.P(O16:P16)</f>
        <v>0.234892873021865</v>
      </c>
      <c r="S16" s="0" t="n">
        <v>1.16017977569408</v>
      </c>
      <c r="T16" s="0" t="n">
        <v>1.18096534099267</v>
      </c>
      <c r="U16" s="0" t="n">
        <f aca="false">AVERAGE(S16:T16)</f>
        <v>1.17057255834338</v>
      </c>
      <c r="V16" s="0" t="n">
        <f aca="false">_xlfn.STDEV.P(S16:T16)</f>
        <v>0.010392782649295</v>
      </c>
      <c r="W16" s="4" t="n">
        <v>0.782471485522381</v>
      </c>
      <c r="X16" s="5" t="n">
        <v>1.42275802026798</v>
      </c>
      <c r="Y16" s="5" t="n">
        <f aca="false">AVERAGE(W16:X16)</f>
        <v>1.10261475289518</v>
      </c>
      <c r="Z16" s="6" t="n">
        <f aca="false">_xlfn.STDEV.P(W16:X16)</f>
        <v>0.320143267372799</v>
      </c>
    </row>
    <row r="17" customFormat="false" ht="15" hidden="false" customHeight="false" outlineLevel="0" collapsed="false">
      <c r="B17" s="0" t="n">
        <v>77.5</v>
      </c>
      <c r="C17" s="0" t="n">
        <v>6.95251109737314</v>
      </c>
      <c r="D17" s="0" t="n">
        <v>7.80338787483936</v>
      </c>
      <c r="E17" s="0" t="n">
        <f aca="false">AVERAGE(C17:D17)</f>
        <v>7.37794948610625</v>
      </c>
      <c r="F17" s="0" t="n">
        <f aca="false">_xlfn.STDEV.P(C17:D17)</f>
        <v>0.425438388733113</v>
      </c>
      <c r="G17" s="0" t="n">
        <v>2.55562191810919</v>
      </c>
      <c r="H17" s="0" t="n">
        <v>3.48364906045659</v>
      </c>
      <c r="I17" s="0" t="n">
        <f aca="false">AVERAGE(G17:H17)</f>
        <v>3.01963548928289</v>
      </c>
      <c r="J17" s="0" t="n">
        <f aca="false">_xlfn.STDEV.P(G17:H17)</f>
        <v>0.464013571173702</v>
      </c>
      <c r="K17" s="0" t="n">
        <v>7.84998308587641</v>
      </c>
      <c r="L17" s="0" t="n">
        <v>8.01460601901569</v>
      </c>
      <c r="M17" s="0" t="n">
        <f aca="false">AVERAGE(K17:L17)</f>
        <v>7.93229455244605</v>
      </c>
      <c r="N17" s="0" t="n">
        <f aca="false">_xlfn.STDEV.P(K17:L17)</f>
        <v>0.0823114665696396</v>
      </c>
      <c r="O17" s="0" t="n">
        <v>1.05215421274618</v>
      </c>
      <c r="P17" s="0" t="n">
        <v>1.52680677799394</v>
      </c>
      <c r="Q17" s="0" t="n">
        <f aca="false">AVERAGE(O17:P17)</f>
        <v>1.28948049537006</v>
      </c>
      <c r="R17" s="0" t="n">
        <f aca="false">_xlfn.STDEV.P(O17:P17)</f>
        <v>0.23732628262388</v>
      </c>
      <c r="S17" s="0" t="n">
        <v>1.16825462943999</v>
      </c>
      <c r="T17" s="0" t="n">
        <v>1.19221324109209</v>
      </c>
      <c r="U17" s="0" t="n">
        <f aca="false">AVERAGE(S17:T17)</f>
        <v>1.18023393526604</v>
      </c>
      <c r="V17" s="0" t="n">
        <f aca="false">_xlfn.STDEV.P(S17:T17)</f>
        <v>0.01197930582605</v>
      </c>
      <c r="W17" s="4" t="n">
        <v>0.794776483399597</v>
      </c>
      <c r="X17" s="5" t="n">
        <v>1.4173703993695</v>
      </c>
      <c r="Y17" s="5" t="n">
        <f aca="false">AVERAGE(W17:X17)</f>
        <v>1.10607344138455</v>
      </c>
      <c r="Z17" s="6" t="n">
        <f aca="false">_xlfn.STDEV.P(W17:X17)</f>
        <v>0.311296957984951</v>
      </c>
    </row>
    <row r="18" customFormat="false" ht="15" hidden="false" customHeight="false" outlineLevel="0" collapsed="false">
      <c r="B18" s="0" t="n">
        <v>95</v>
      </c>
      <c r="C18" s="0" t="n">
        <v>7.34131035926286</v>
      </c>
      <c r="D18" s="0" t="n">
        <v>8.38450414306795</v>
      </c>
      <c r="E18" s="0" t="n">
        <f aca="false">AVERAGE(C18:D18)</f>
        <v>7.86290725116541</v>
      </c>
      <c r="F18" s="0" t="n">
        <f aca="false">_xlfn.STDEV.P(C18:D18)</f>
        <v>0.521596891902547</v>
      </c>
      <c r="G18" s="0" t="n">
        <v>2.72594020350381</v>
      </c>
      <c r="H18" s="0" t="n">
        <v>3.72903292623851</v>
      </c>
      <c r="I18" s="0" t="n">
        <f aca="false">AVERAGE(G18:H18)</f>
        <v>3.22748656487116</v>
      </c>
      <c r="J18" s="0" t="n">
        <f aca="false">_xlfn.STDEV.P(G18:H18)</f>
        <v>0.501546361367351</v>
      </c>
      <c r="K18" s="0" t="n">
        <v>10.533052023866</v>
      </c>
      <c r="L18" s="0" t="n">
        <v>10.9574324335314</v>
      </c>
      <c r="M18" s="0" t="n">
        <f aca="false">AVERAGE(K18:L18)</f>
        <v>10.7452422286987</v>
      </c>
      <c r="N18" s="0" t="n">
        <f aca="false">_xlfn.STDEV.P(K18:L18)</f>
        <v>0.2121902048327</v>
      </c>
      <c r="O18" s="0" t="n">
        <v>0.994173994438004</v>
      </c>
      <c r="P18" s="0" t="n">
        <v>1.56081207907194</v>
      </c>
      <c r="Q18" s="0" t="n">
        <f aca="false">AVERAGE(O18:P18)</f>
        <v>1.27749303675497</v>
      </c>
      <c r="R18" s="0" t="n">
        <f aca="false">_xlfn.STDEV.P(O18:P18)</f>
        <v>0.283319042316968</v>
      </c>
      <c r="S18" s="0" t="n">
        <v>1.1690984938901</v>
      </c>
      <c r="T18" s="0" t="n">
        <v>1.26206326257403</v>
      </c>
      <c r="U18" s="0" t="n">
        <f aca="false">AVERAGE(S18:T18)</f>
        <v>1.21558087823207</v>
      </c>
      <c r="V18" s="0" t="n">
        <f aca="false">_xlfn.STDEV.P(S18:T18)</f>
        <v>0.0464823843419651</v>
      </c>
      <c r="W18" s="4" t="n">
        <v>0.758744216987993</v>
      </c>
      <c r="X18" s="5" t="n">
        <v>1.4967985059746</v>
      </c>
      <c r="Y18" s="5" t="n">
        <f aca="false">AVERAGE(W18:X18)</f>
        <v>1.1277713614813</v>
      </c>
      <c r="Z18" s="6" t="n">
        <f aca="false">_xlfn.STDEV.P(W18:X18)</f>
        <v>0.369027144493304</v>
      </c>
    </row>
    <row r="19" customFormat="false" ht="15" hidden="false" customHeight="false" outlineLevel="0" collapsed="false">
      <c r="B19" s="0" t="n">
        <v>101</v>
      </c>
      <c r="C19" s="0" t="n">
        <v>7.1629167348925</v>
      </c>
      <c r="D19" s="0" t="n">
        <v>8.30059178020963</v>
      </c>
      <c r="E19" s="0" t="n">
        <f aca="false">AVERAGE(C19:D19)</f>
        <v>7.73175425755106</v>
      </c>
      <c r="F19" s="0" t="n">
        <f aca="false">_xlfn.STDEV.P(C19:D19)</f>
        <v>0.568837522658565</v>
      </c>
      <c r="G19" s="0" t="n">
        <v>2.74806282250211</v>
      </c>
      <c r="H19" s="0" t="n">
        <v>3.6468873037237</v>
      </c>
      <c r="I19" s="0" t="n">
        <f aca="false">AVERAGE(G19:H19)</f>
        <v>3.19747506311291</v>
      </c>
      <c r="J19" s="0" t="n">
        <f aca="false">_xlfn.STDEV.P(G19:H19)</f>
        <v>0.449412240610794</v>
      </c>
      <c r="K19" s="0" t="n">
        <v>11.1203104897609</v>
      </c>
      <c r="L19" s="0" t="n">
        <v>11.5108085654904</v>
      </c>
      <c r="M19" s="0" t="n">
        <f aca="false">AVERAGE(K19:L19)</f>
        <v>11.3155595276257</v>
      </c>
      <c r="N19" s="0" t="n">
        <f aca="false">_xlfn.STDEV.P(K19:L19)</f>
        <v>0.19524903786475</v>
      </c>
      <c r="O19" s="0" t="n">
        <v>0.97226663181505</v>
      </c>
      <c r="P19" s="0" t="n">
        <v>1.5012325537029</v>
      </c>
      <c r="Q19" s="0" t="n">
        <f aca="false">AVERAGE(O19:P19)</f>
        <v>1.23674959275897</v>
      </c>
      <c r="R19" s="0" t="n">
        <f aca="false">_xlfn.STDEV.P(O19:P19)</f>
        <v>0.264482960943925</v>
      </c>
      <c r="S19" s="0" t="n">
        <v>1.12563575377179</v>
      </c>
      <c r="T19" s="0" t="n">
        <v>1.25123748089201</v>
      </c>
      <c r="U19" s="0" t="n">
        <f aca="false">AVERAGE(S19:T19)</f>
        <v>1.1884366173319</v>
      </c>
      <c r="V19" s="0" t="n">
        <f aca="false">_xlfn.STDEV.P(S19:T19)</f>
        <v>0.0628008635601099</v>
      </c>
      <c r="W19" s="4" t="n">
        <v>0.744222785555377</v>
      </c>
      <c r="X19" s="5" t="n">
        <v>1.47913574060725</v>
      </c>
      <c r="Y19" s="5" t="n">
        <f aca="false">AVERAGE(W19:X19)</f>
        <v>1.11167926308131</v>
      </c>
      <c r="Z19" s="6" t="n">
        <f aca="false">_xlfn.STDEV.P(W19:X19)</f>
        <v>0.367456477525936</v>
      </c>
    </row>
    <row r="20" customFormat="false" ht="15" hidden="false" customHeight="false" outlineLevel="0" collapsed="false">
      <c r="B20" s="0" t="n">
        <v>109.5</v>
      </c>
      <c r="C20" s="0" t="n">
        <v>7.33528825767952</v>
      </c>
      <c r="D20" s="0" t="n">
        <v>8.22898694234046</v>
      </c>
      <c r="E20" s="0" t="n">
        <f aca="false">AVERAGE(C20:D20)</f>
        <v>7.78213760000999</v>
      </c>
      <c r="F20" s="0" t="n">
        <f aca="false">_xlfn.STDEV.P(C20:D20)</f>
        <v>0.446849342330473</v>
      </c>
      <c r="G20" s="0" t="n">
        <v>2.79320509447664</v>
      </c>
      <c r="H20" s="0" t="n">
        <v>3.6004272863321</v>
      </c>
      <c r="I20" s="0" t="n">
        <f aca="false">AVERAGE(G20:H20)</f>
        <v>3.19681619040437</v>
      </c>
      <c r="J20" s="0" t="n">
        <f aca="false">_xlfn.STDEV.P(G20:H20)</f>
        <v>0.403611095927727</v>
      </c>
      <c r="K20" s="0" t="n">
        <v>12.3359294579633</v>
      </c>
      <c r="L20" s="0" t="n">
        <v>12.3953945177476</v>
      </c>
      <c r="M20" s="0" t="n">
        <f aca="false">AVERAGE(K20:L20)</f>
        <v>12.3656619878555</v>
      </c>
      <c r="N20" s="0" t="n">
        <f aca="false">_xlfn.STDEV.P(K20:L20)</f>
        <v>0.0297325298921507</v>
      </c>
      <c r="O20" s="0" t="n">
        <v>0.928671849856184</v>
      </c>
      <c r="P20" s="0" t="n">
        <v>1.43321779826645</v>
      </c>
      <c r="Q20" s="0" t="n">
        <f aca="false">AVERAGE(O20:P20)</f>
        <v>1.18094482406132</v>
      </c>
      <c r="R20" s="0" t="n">
        <f aca="false">_xlfn.STDEV.P(O20:P20)</f>
        <v>0.252272974205133</v>
      </c>
      <c r="S20" s="0" t="n">
        <v>1.13304227008503</v>
      </c>
      <c r="T20" s="0" t="n">
        <v>1.22421166159913</v>
      </c>
      <c r="U20" s="0" t="n">
        <f aca="false">AVERAGE(S20:T20)</f>
        <v>1.17862696584208</v>
      </c>
      <c r="V20" s="0" t="n">
        <f aca="false">_xlfn.STDEV.P(S20:T20)</f>
        <v>0.04558469575705</v>
      </c>
      <c r="W20" s="4" t="n">
        <v>0.746104497487447</v>
      </c>
      <c r="X20" s="5" t="n">
        <v>1.469831705528</v>
      </c>
      <c r="Y20" s="5" t="n">
        <f aca="false">AVERAGE(W20:X20)</f>
        <v>1.10796810150772</v>
      </c>
      <c r="Z20" s="6" t="n">
        <f aca="false">_xlfn.STDEV.P(W20:X20)</f>
        <v>0.361863604020276</v>
      </c>
    </row>
    <row r="21" customFormat="false" ht="15" hidden="false" customHeight="false" outlineLevel="0" collapsed="false">
      <c r="B21" s="0" t="n">
        <v>120</v>
      </c>
      <c r="C21" s="0" t="n">
        <v>7.48358355612725</v>
      </c>
      <c r="D21" s="0" t="n">
        <v>8.28268460871836</v>
      </c>
      <c r="E21" s="0" t="n">
        <f aca="false">AVERAGE(C21:D21)</f>
        <v>7.8831340824228</v>
      </c>
      <c r="F21" s="0" t="n">
        <f aca="false">_xlfn.STDEV.P(C21:D21)</f>
        <v>0.399550526295556</v>
      </c>
      <c r="G21" s="0" t="n">
        <v>2.78756114609066</v>
      </c>
      <c r="H21" s="0" t="n">
        <v>3.5091174317965</v>
      </c>
      <c r="I21" s="0" t="n">
        <f aca="false">AVERAGE(G21:H21)</f>
        <v>3.14833928894358</v>
      </c>
      <c r="J21" s="0" t="n">
        <f aca="false">_xlfn.STDEV.P(G21:H21)</f>
        <v>0.360778142852918</v>
      </c>
      <c r="K21" s="0" t="n">
        <v>13.9708235518509</v>
      </c>
      <c r="L21" s="0" t="n">
        <v>13.2249059979258</v>
      </c>
      <c r="M21" s="0" t="n">
        <f aca="false">AVERAGE(K21:L21)</f>
        <v>13.5978647748884</v>
      </c>
      <c r="N21" s="0" t="n">
        <f aca="false">_xlfn.STDEV.P(K21:L21)</f>
        <v>0.37295877696255</v>
      </c>
      <c r="O21" s="0" t="n">
        <v>0.858338537210703</v>
      </c>
      <c r="P21" s="0" t="n">
        <v>1.27145638806626</v>
      </c>
      <c r="Q21" s="0" t="n">
        <f aca="false">AVERAGE(O21:P21)</f>
        <v>1.06489746263848</v>
      </c>
      <c r="R21" s="0" t="n">
        <f aca="false">_xlfn.STDEV.P(O21:P21)</f>
        <v>0.206558925427778</v>
      </c>
      <c r="S21" s="0" t="n">
        <v>1.12914994814543</v>
      </c>
      <c r="T21" s="0" t="n">
        <v>1.22427486808272</v>
      </c>
      <c r="U21" s="0" t="n">
        <f aca="false">AVERAGE(S21:T21)</f>
        <v>1.17671240811408</v>
      </c>
      <c r="V21" s="0" t="n">
        <f aca="false">_xlfn.STDEV.P(S21:T21)</f>
        <v>0.0475624599686451</v>
      </c>
      <c r="W21" s="4" t="n">
        <v>0.731236297119481</v>
      </c>
      <c r="X21" s="5" t="n">
        <v>1.39388828795181</v>
      </c>
      <c r="Y21" s="5" t="n">
        <f aca="false">AVERAGE(W21:X21)</f>
        <v>1.06256229253565</v>
      </c>
      <c r="Z21" s="6" t="n">
        <f aca="false">_xlfn.STDEV.P(W21:X21)</f>
        <v>0.331325995416164</v>
      </c>
    </row>
    <row r="22" customFormat="false" ht="15" hidden="false" customHeight="false" outlineLevel="0" collapsed="false">
      <c r="B22" s="0" t="n">
        <v>130.25</v>
      </c>
      <c r="C22" s="0" t="n">
        <v>7.30578602577384</v>
      </c>
      <c r="D22" s="0" t="n">
        <v>8.31179343591376</v>
      </c>
      <c r="E22" s="0" t="n">
        <f aca="false">AVERAGE(C22:D22)</f>
        <v>7.8087897308438</v>
      </c>
      <c r="F22" s="0" t="n">
        <f aca="false">_xlfn.STDEV.P(C22:D22)</f>
        <v>0.503003705069958</v>
      </c>
      <c r="G22" s="0" t="n">
        <v>2.70102239602896</v>
      </c>
      <c r="H22" s="0" t="n">
        <v>3.4761619459696</v>
      </c>
      <c r="I22" s="0" t="n">
        <f aca="false">AVERAGE(G22:H22)</f>
        <v>3.08859217099928</v>
      </c>
      <c r="J22" s="0" t="n">
        <f aca="false">_xlfn.STDEV.P(G22:H22)</f>
        <v>0.387569774970321</v>
      </c>
      <c r="K22" s="0" t="n">
        <v>14.9380478598365</v>
      </c>
      <c r="L22" s="0" t="n">
        <v>13.7643254512514</v>
      </c>
      <c r="M22" s="0" t="n">
        <f aca="false">AVERAGE(K22:L22)</f>
        <v>14.351186655544</v>
      </c>
      <c r="N22" s="0" t="n">
        <f aca="false">_xlfn.STDEV.P(K22:L22)</f>
        <v>0.58686120429255</v>
      </c>
      <c r="O22" s="0" t="n">
        <v>0.78498050133131</v>
      </c>
      <c r="P22" s="0" t="n">
        <v>1.20216825747776</v>
      </c>
      <c r="Q22" s="0" t="n">
        <f aca="false">AVERAGE(O22:P22)</f>
        <v>0.993574379404535</v>
      </c>
      <c r="R22" s="0" t="n">
        <f aca="false">_xlfn.STDEV.P(O22:P22)</f>
        <v>0.208593878073225</v>
      </c>
      <c r="S22" s="0" t="n">
        <v>1.0956505292983</v>
      </c>
      <c r="T22" s="0" t="n">
        <v>1.22448175687376</v>
      </c>
      <c r="U22" s="0" t="n">
        <f aca="false">AVERAGE(S22:T22)</f>
        <v>1.16006614308603</v>
      </c>
      <c r="V22" s="0" t="n">
        <f aca="false">_xlfn.STDEV.P(S22:T22)</f>
        <v>0.06441561378773</v>
      </c>
      <c r="W22" s="4" t="n">
        <v>0.685432886058348</v>
      </c>
      <c r="X22" s="5" t="n">
        <v>1.36612815495261</v>
      </c>
      <c r="Y22" s="5" t="n">
        <f aca="false">AVERAGE(W22:X22)</f>
        <v>1.02578052050548</v>
      </c>
      <c r="Z22" s="6" t="n">
        <f aca="false">_xlfn.STDEV.P(W22:X22)</f>
        <v>0.340347634447131</v>
      </c>
    </row>
    <row r="23" customFormat="false" ht="15" hidden="false" customHeight="false" outlineLevel="0" collapsed="false">
      <c r="B23" s="0" t="n">
        <v>144</v>
      </c>
      <c r="C23" s="0" t="n">
        <v>7.41066607154522</v>
      </c>
      <c r="D23" s="0" t="n">
        <v>8.33291041545048</v>
      </c>
      <c r="E23" s="0" t="n">
        <f aca="false">AVERAGE(C23:D23)</f>
        <v>7.87178824349785</v>
      </c>
      <c r="F23" s="0" t="n">
        <f aca="false">_xlfn.STDEV.P(C23:D23)</f>
        <v>0.461122171952634</v>
      </c>
      <c r="G23" s="0" t="n">
        <v>2.73032400958325</v>
      </c>
      <c r="H23" s="0" t="n">
        <v>3.5588852484792</v>
      </c>
      <c r="I23" s="0" t="n">
        <f aca="false">AVERAGE(G23:H23)</f>
        <v>3.14460462903123</v>
      </c>
      <c r="J23" s="0" t="n">
        <f aca="false">_xlfn.STDEV.P(G23:H23)</f>
        <v>0.414280619447975</v>
      </c>
      <c r="K23" s="0" t="n">
        <v>16.9511729635474</v>
      </c>
      <c r="L23" s="0" t="n">
        <v>14.5918928002581</v>
      </c>
      <c r="M23" s="0" t="n">
        <f aca="false">AVERAGE(K23:L23)</f>
        <v>15.7715328819028</v>
      </c>
      <c r="N23" s="0" t="n">
        <f aca="false">_xlfn.STDEV.P(K23:L23)</f>
        <v>1.17964008164465</v>
      </c>
      <c r="O23" s="0" t="n">
        <v>0.774274536112744</v>
      </c>
      <c r="P23" s="0" t="n">
        <v>1.31937415197837</v>
      </c>
      <c r="Q23" s="0" t="n">
        <f aca="false">AVERAGE(O23:P23)</f>
        <v>1.04682434404556</v>
      </c>
      <c r="R23" s="0" t="n">
        <f aca="false">_xlfn.STDEV.P(O23:P23)</f>
        <v>0.272549807932813</v>
      </c>
      <c r="S23" s="0" t="n">
        <v>1.09134126741597</v>
      </c>
      <c r="T23" s="0" t="n">
        <v>1.21900048689299</v>
      </c>
      <c r="U23" s="0" t="n">
        <f aca="false">AVERAGE(S23:T23)</f>
        <v>1.15517087715448</v>
      </c>
      <c r="V23" s="0" t="n">
        <f aca="false">_xlfn.STDEV.P(S23:T23)</f>
        <v>0.06382960973851</v>
      </c>
      <c r="W23" s="7" t="n">
        <v>0.665327134479879</v>
      </c>
      <c r="X23" s="8" t="n">
        <v>1.33635381363812</v>
      </c>
      <c r="Y23" s="8" t="n">
        <f aca="false">AVERAGE(W23:X23)</f>
        <v>1.000840474059</v>
      </c>
      <c r="Z23" s="9" t="n">
        <f aca="false">_xlfn.STDEV.P(W23:X23)</f>
        <v>0.33551333957912</v>
      </c>
    </row>
    <row r="25" customFormat="false" ht="15" hidden="false" customHeight="false" outlineLevel="0" collapsed="false">
      <c r="E25" s="0" t="n">
        <f aca="false">E45/E23</f>
        <v>1.79997845112573</v>
      </c>
      <c r="I25" s="0" t="n">
        <f aca="false">I45/I23</f>
        <v>2.5142887512098</v>
      </c>
      <c r="M25" s="0" t="n">
        <f aca="false">M23/M45</f>
        <v>2.25413557879223</v>
      </c>
      <c r="Q25" s="0" t="n">
        <f aca="false">Q23/Q45</f>
        <v>3.64341932702914</v>
      </c>
      <c r="U25" s="0" t="n">
        <f aca="false">U23/U45</f>
        <v>2.20479492414471</v>
      </c>
      <c r="Y25" s="0" t="n">
        <f aca="false">Y23/Y45</f>
        <v>3.53720667563603</v>
      </c>
    </row>
    <row r="26" customFormat="false" ht="15" hidden="false" customHeight="false" outlineLevel="0" collapsed="false">
      <c r="C26" s="0" t="s">
        <v>9</v>
      </c>
    </row>
    <row r="27" customFormat="false" ht="15" hidden="false" customHeight="false" outlineLevel="0" collapsed="false">
      <c r="C27" s="0" t="s">
        <v>1</v>
      </c>
      <c r="G27" s="0" t="s">
        <v>8</v>
      </c>
      <c r="K27" s="0" t="s">
        <v>2</v>
      </c>
      <c r="O27" s="0" t="s">
        <v>3</v>
      </c>
      <c r="S27" s="0" t="s">
        <v>4</v>
      </c>
      <c r="W27" s="0" t="s">
        <v>5</v>
      </c>
    </row>
    <row r="28" customFormat="false" ht="15" hidden="false" customHeight="false" outlineLevel="0" collapsed="false">
      <c r="C28" s="0" t="n">
        <v>27</v>
      </c>
      <c r="D28" s="0" t="n">
        <v>28</v>
      </c>
      <c r="E28" s="0" t="s">
        <v>6</v>
      </c>
      <c r="F28" s="0" t="s">
        <v>7</v>
      </c>
      <c r="K28" s="0" t="n">
        <v>27</v>
      </c>
      <c r="L28" s="0" t="n">
        <v>28</v>
      </c>
      <c r="O28" s="0" t="n">
        <v>27</v>
      </c>
      <c r="P28" s="0" t="n">
        <v>28</v>
      </c>
      <c r="S28" s="0" t="n">
        <v>27</v>
      </c>
      <c r="T28" s="0" t="n">
        <v>28</v>
      </c>
      <c r="W28" s="0" t="n">
        <v>27</v>
      </c>
      <c r="X28" s="0" t="n">
        <v>28</v>
      </c>
      <c r="Y28" s="0" t="s">
        <v>6</v>
      </c>
      <c r="Z28" s="0" t="s">
        <v>7</v>
      </c>
    </row>
    <row r="29" customFormat="false" ht="15" hidden="false" customHeight="false" outlineLevel="0" collapsed="false">
      <c r="B29" s="0" t="n">
        <v>0</v>
      </c>
      <c r="C29" s="0" t="n">
        <v>0.011502533617287</v>
      </c>
      <c r="D29" s="0" t="n">
        <v>0.012725934967664</v>
      </c>
      <c r="E29" s="0" t="n">
        <f aca="false">AVERAGE(C29:D29)</f>
        <v>0.0121142342924755</v>
      </c>
      <c r="F29" s="0" t="n">
        <f aca="false">_xlfn.STDEV.P(C29:D29)</f>
        <v>0.000611700675188499</v>
      </c>
      <c r="G29" s="0" t="n">
        <v>0</v>
      </c>
      <c r="H29" s="0" t="n">
        <v>0</v>
      </c>
      <c r="I29" s="0" t="n">
        <f aca="false">AVERAGE(G29:H29)</f>
        <v>0</v>
      </c>
      <c r="J29" s="0" t="n">
        <f aca="false">_xlfn.STDEV.P(G29:H29)</f>
        <v>0</v>
      </c>
      <c r="K29" s="0" t="n">
        <v>0.0534810321382608</v>
      </c>
      <c r="L29" s="0" t="n">
        <v>0</v>
      </c>
      <c r="M29" s="0" t="n">
        <f aca="false">AVERAGE(K29:L29)</f>
        <v>0.0267405160691304</v>
      </c>
      <c r="N29" s="0" t="n">
        <f aca="false">_xlfn.STDEV.P(K29:L29)</f>
        <v>0.0267405160691304</v>
      </c>
      <c r="O29" s="0" t="n">
        <v>0</v>
      </c>
      <c r="P29" s="0" t="n">
        <v>0</v>
      </c>
      <c r="Q29" s="0" t="n">
        <f aca="false">AVERAGE(O29:P29)</f>
        <v>0</v>
      </c>
      <c r="R29" s="0" t="n">
        <f aca="false">_xlfn.STDEV.P(O29:P29)</f>
        <v>0</v>
      </c>
      <c r="S29" s="0" t="n">
        <v>0</v>
      </c>
      <c r="T29" s="0" t="n">
        <v>0</v>
      </c>
      <c r="U29" s="0" t="n">
        <f aca="false">AVERAGE(S29:T29)</f>
        <v>0</v>
      </c>
      <c r="V29" s="0" t="n">
        <f aca="false">_xlfn.STDEV.P(S29:T29)</f>
        <v>0</v>
      </c>
      <c r="W29" s="0" t="n">
        <v>0</v>
      </c>
      <c r="X29" s="0" t="n">
        <v>0</v>
      </c>
      <c r="Y29" s="0" t="n">
        <f aca="false">AVERAGE(W29:X29)</f>
        <v>0</v>
      </c>
      <c r="Z29" s="0" t="n">
        <f aca="false">_xlfn.STDEV.P(W29:X29)</f>
        <v>0</v>
      </c>
    </row>
    <row r="30" customFormat="false" ht="15" hidden="false" customHeight="false" outlineLevel="0" collapsed="false">
      <c r="B30" s="0" t="n">
        <v>12</v>
      </c>
      <c r="C30" s="0" t="n">
        <v>0.714319945019198</v>
      </c>
      <c r="D30" s="0" t="n">
        <v>0.714319945019198</v>
      </c>
      <c r="E30" s="0" t="n">
        <f aca="false">AVERAGE(C30:D30)</f>
        <v>0.714319945019198</v>
      </c>
      <c r="F30" s="0" t="n">
        <f aca="false">_xlfn.STDEV.P(C30:D30)</f>
        <v>0</v>
      </c>
      <c r="H30" s="0" t="n">
        <v>0.20324178039383</v>
      </c>
      <c r="I30" s="0" t="n">
        <f aca="false">AVERAGE(G30:H30)</f>
        <v>0.20324178039383</v>
      </c>
      <c r="J30" s="0" t="n">
        <f aca="false">_xlfn.STDEV.P(G30:H30)</f>
        <v>0</v>
      </c>
      <c r="L30" s="0" t="n">
        <v>0.00298348378309076</v>
      </c>
      <c r="M30" s="0" t="n">
        <f aca="false">AVERAGE(K30:L30)</f>
        <v>0.00298348378309076</v>
      </c>
      <c r="N30" s="0" t="n">
        <f aca="false">_xlfn.STDEV.P(K30:L30)</f>
        <v>0</v>
      </c>
      <c r="O30" s="0" t="n">
        <v>0.0393036863613986</v>
      </c>
      <c r="P30" s="0" t="n">
        <v>0.0393036863613986</v>
      </c>
      <c r="Q30" s="0" t="n">
        <f aca="false">AVERAGE(O30:P30)</f>
        <v>0.0393036863613986</v>
      </c>
      <c r="R30" s="0" t="n">
        <f aca="false">_xlfn.STDEV.P(O30:P30)</f>
        <v>0</v>
      </c>
      <c r="T30" s="0" t="n">
        <v>0.0416269152</v>
      </c>
      <c r="U30" s="0" t="n">
        <f aca="false">AVERAGE(S30:T30)</f>
        <v>0.0416269152</v>
      </c>
      <c r="V30" s="0" t="n">
        <f aca="false">_xlfn.STDEV.P(S30:T30)</f>
        <v>0</v>
      </c>
      <c r="W30" s="0" t="n">
        <v>0</v>
      </c>
      <c r="X30" s="0" t="n">
        <v>0.0166340393442779</v>
      </c>
      <c r="Y30" s="0" t="n">
        <f aca="false">AVERAGE(W30:X30)</f>
        <v>0.00831701967213895</v>
      </c>
      <c r="Z30" s="0" t="n">
        <f aca="false">_xlfn.STDEV.P(W30:X30)</f>
        <v>0.00831701967213895</v>
      </c>
    </row>
    <row r="31" customFormat="false" ht="15" hidden="false" customHeight="false" outlineLevel="0" collapsed="false">
      <c r="B31" s="0" t="n">
        <v>20.5</v>
      </c>
      <c r="C31" s="0" t="n">
        <v>3.85945834123608</v>
      </c>
      <c r="D31" s="0" t="n">
        <v>2.53939912291248</v>
      </c>
      <c r="E31" s="0" t="n">
        <f aca="false">AVERAGE(C31:D31)</f>
        <v>3.19942873207428</v>
      </c>
      <c r="F31" s="0" t="n">
        <f aca="false">_xlfn.STDEV.P(C31:D31)</f>
        <v>0.660029609161798</v>
      </c>
      <c r="G31" s="0" t="n">
        <v>1.52309646810508</v>
      </c>
      <c r="H31" s="0" t="n">
        <v>1.26513001062067</v>
      </c>
      <c r="I31" s="0" t="n">
        <f aca="false">AVERAGE(G31:H31)</f>
        <v>1.39411323936288</v>
      </c>
      <c r="J31" s="0" t="n">
        <f aca="false">_xlfn.STDEV.P(G31:H31)</f>
        <v>0.128983228742207</v>
      </c>
      <c r="K31" s="0" t="n">
        <v>0.256920248774152</v>
      </c>
      <c r="L31" s="0" t="n">
        <v>0.130623838959021</v>
      </c>
      <c r="M31" s="0" t="n">
        <f aca="false">AVERAGE(K31:L31)</f>
        <v>0.193772043866587</v>
      </c>
      <c r="N31" s="0" t="n">
        <f aca="false">_xlfn.STDEV.P(K31:L31)</f>
        <v>0.0631482049075655</v>
      </c>
      <c r="O31" s="0" t="n">
        <v>0.444565902342828</v>
      </c>
      <c r="P31" s="0" t="n">
        <v>0.344998474322849</v>
      </c>
      <c r="Q31" s="0" t="n">
        <f aca="false">AVERAGE(O31:P31)</f>
        <v>0.394782188332838</v>
      </c>
      <c r="R31" s="0" t="n">
        <f aca="false">_xlfn.STDEV.P(O31:P31)</f>
        <v>0.0497837140099895</v>
      </c>
      <c r="S31" s="0" t="n">
        <v>0.192878616350979</v>
      </c>
      <c r="T31" s="0" t="n">
        <v>0.146361007982431</v>
      </c>
      <c r="U31" s="0" t="n">
        <f aca="false">AVERAGE(S31:T31)</f>
        <v>0.169619812166705</v>
      </c>
      <c r="V31" s="0" t="n">
        <f aca="false">_xlfn.STDEV.P(S31:T31)</f>
        <v>0.023258804184274</v>
      </c>
      <c r="W31" s="0" t="n">
        <v>0.220464903736211</v>
      </c>
      <c r="X31" s="0" t="n">
        <v>0.326653714648349</v>
      </c>
      <c r="Y31" s="0" t="n">
        <f aca="false">AVERAGE(W31:X31)</f>
        <v>0.27355930919228</v>
      </c>
      <c r="Z31" s="0" t="n">
        <f aca="false">_xlfn.STDEV.P(W31:X31)</f>
        <v>0.053094405456069</v>
      </c>
    </row>
    <row r="32" customFormat="false" ht="15" hidden="false" customHeight="false" outlineLevel="0" collapsed="false">
      <c r="B32" s="0" t="n">
        <v>26.5</v>
      </c>
      <c r="C32" s="0" t="n">
        <v>5.36344656042677</v>
      </c>
      <c r="D32" s="0" t="n">
        <v>4.0194080662186</v>
      </c>
      <c r="E32" s="0" t="n">
        <f aca="false">AVERAGE(C32:D32)</f>
        <v>4.69142731332268</v>
      </c>
      <c r="F32" s="0" t="n">
        <f aca="false">_xlfn.STDEV.P(C32:D32)</f>
        <v>0.672019247104088</v>
      </c>
      <c r="G32" s="0" t="n">
        <v>2.50866944193712</v>
      </c>
      <c r="H32" s="0" t="n">
        <v>2.14822448330526</v>
      </c>
      <c r="I32" s="0" t="n">
        <f aca="false">AVERAGE(G32:H32)</f>
        <v>2.32844696262119</v>
      </c>
      <c r="J32" s="0" t="n">
        <f aca="false">_xlfn.STDEV.P(G32:H32)</f>
        <v>0.180222479315928</v>
      </c>
      <c r="K32" s="0" t="n">
        <v>0.303965153779278</v>
      </c>
      <c r="L32" s="0" t="n">
        <v>0.293023475278368</v>
      </c>
      <c r="M32" s="0" t="n">
        <f aca="false">AVERAGE(K32:L32)</f>
        <v>0.298494314528823</v>
      </c>
      <c r="N32" s="0" t="n">
        <f aca="false">_xlfn.STDEV.P(K32:L32)</f>
        <v>0.005470839250455</v>
      </c>
      <c r="O32" s="0" t="n">
        <v>0.427558296243727</v>
      </c>
      <c r="P32" s="0" t="n">
        <v>0.426101970718632</v>
      </c>
      <c r="Q32" s="0" t="n">
        <f aca="false">AVERAGE(O32:P32)</f>
        <v>0.42683013348118</v>
      </c>
      <c r="R32" s="0" t="n">
        <f aca="false">_xlfn.STDEV.P(O32:P32)</f>
        <v>0.000728162762547502</v>
      </c>
      <c r="S32" s="0" t="n">
        <v>0.337882874357981</v>
      </c>
      <c r="T32" s="0" t="n">
        <v>0.321182828640535</v>
      </c>
      <c r="U32" s="0" t="n">
        <f aca="false">AVERAGE(S32:T32)</f>
        <v>0.329532851499258</v>
      </c>
      <c r="V32" s="0" t="n">
        <f aca="false">_xlfn.STDEV.P(S32:T32)</f>
        <v>0.00835002285872299</v>
      </c>
      <c r="W32" s="0" t="n">
        <v>0.291477483586769</v>
      </c>
      <c r="X32" s="0" t="n">
        <v>0.349391792553532</v>
      </c>
      <c r="Y32" s="0" t="n">
        <f aca="false">AVERAGE(W32:X32)</f>
        <v>0.32043463807015</v>
      </c>
      <c r="Z32" s="0" t="n">
        <f aca="false">_xlfn.STDEV.P(W32:X32)</f>
        <v>0.0289571544833815</v>
      </c>
    </row>
    <row r="33" customFormat="false" ht="15" hidden="false" customHeight="false" outlineLevel="0" collapsed="false">
      <c r="B33" s="0" t="n">
        <v>31.5</v>
      </c>
      <c r="C33" s="0" t="n">
        <v>7.03448932725479</v>
      </c>
      <c r="D33" s="0" t="n">
        <v>5.24393167479007</v>
      </c>
      <c r="E33" s="0" t="n">
        <f aca="false">AVERAGE(C33:D33)</f>
        <v>6.13921050102243</v>
      </c>
      <c r="F33" s="0" t="n">
        <f aca="false">_xlfn.STDEV.P(C33:D33)</f>
        <v>0.895278826232361</v>
      </c>
      <c r="G33" s="0" t="n">
        <v>3.40659674939055</v>
      </c>
      <c r="H33" s="0" t="n">
        <v>3.041186289559</v>
      </c>
      <c r="I33" s="0" t="n">
        <f aca="false">AVERAGE(G33:H33)</f>
        <v>3.22389151947478</v>
      </c>
      <c r="J33" s="0" t="n">
        <f aca="false">_xlfn.STDEV.P(G33:H33)</f>
        <v>0.182705229915773</v>
      </c>
      <c r="K33" s="0" t="n">
        <v>0.363005764818435</v>
      </c>
      <c r="L33" s="0" t="n">
        <v>0.321799365696211</v>
      </c>
      <c r="M33" s="0" t="n">
        <f aca="false">AVERAGE(K33:L33)</f>
        <v>0.342402565257323</v>
      </c>
      <c r="N33" s="0" t="n">
        <f aca="false">_xlfn.STDEV.P(K33:L33)</f>
        <v>0.020603199561112</v>
      </c>
      <c r="O33" s="0" t="n">
        <v>0.444881407195965</v>
      </c>
      <c r="P33" s="0" t="n">
        <v>0.459533745075032</v>
      </c>
      <c r="Q33" s="0" t="n">
        <f aca="false">AVERAGE(O33:P33)</f>
        <v>0.452207576135499</v>
      </c>
      <c r="R33" s="0" t="n">
        <f aca="false">_xlfn.STDEV.P(O33:P33)</f>
        <v>0.0073261689395335</v>
      </c>
      <c r="S33" s="0" t="n">
        <v>0.402895134762698</v>
      </c>
      <c r="T33" s="0" t="n">
        <v>0.387612775191293</v>
      </c>
      <c r="U33" s="0" t="n">
        <f aca="false">AVERAGE(S33:T33)</f>
        <v>0.395253954976996</v>
      </c>
      <c r="V33" s="0" t="n">
        <f aca="false">_xlfn.STDEV.P(S33:T33)</f>
        <v>0.00764117978570247</v>
      </c>
      <c r="W33" s="0" t="n">
        <v>0.26632425122669</v>
      </c>
      <c r="X33" s="0" t="n">
        <v>0.281740532471571</v>
      </c>
      <c r="Y33" s="0" t="n">
        <f aca="false">AVERAGE(W33:X33)</f>
        <v>0.274032391849131</v>
      </c>
      <c r="Z33" s="0" t="n">
        <f aca="false">_xlfn.STDEV.P(W33:X33)</f>
        <v>0.00770814062244052</v>
      </c>
    </row>
    <row r="34" customFormat="false" ht="15" hidden="false" customHeight="false" outlineLevel="0" collapsed="false">
      <c r="B34" s="0" t="n">
        <v>48</v>
      </c>
      <c r="C34" s="0" t="n">
        <v>11.6131937612111</v>
      </c>
      <c r="D34" s="0" t="n">
        <v>9.24844203658445</v>
      </c>
      <c r="E34" s="0" t="n">
        <f aca="false">AVERAGE(C34:D34)</f>
        <v>10.4308178988978</v>
      </c>
      <c r="F34" s="0" t="n">
        <f aca="false">_xlfn.STDEV.P(C34:D34)</f>
        <v>1.18237586231331</v>
      </c>
      <c r="G34" s="0" t="n">
        <v>5.32848922903334</v>
      </c>
      <c r="H34" s="0" t="n">
        <v>5.53817518552606</v>
      </c>
      <c r="I34" s="0" t="n">
        <f aca="false">AVERAGE(G34:H34)</f>
        <v>5.4333322072797</v>
      </c>
      <c r="J34" s="0" t="n">
        <f aca="false">_xlfn.STDEV.P(G34:H34)</f>
        <v>0.10484297824636</v>
      </c>
      <c r="K34" s="0" t="n">
        <v>0.94634669236809</v>
      </c>
      <c r="L34" s="0" t="n">
        <v>0.617863171696151</v>
      </c>
      <c r="M34" s="0" t="n">
        <f aca="false">AVERAGE(K34:L34)</f>
        <v>0.78210493203212</v>
      </c>
      <c r="N34" s="0" t="n">
        <f aca="false">_xlfn.STDEV.P(K34:L34)</f>
        <v>0.164241760335969</v>
      </c>
      <c r="O34" s="0" t="n">
        <v>0.328610981076546</v>
      </c>
      <c r="P34" s="0" t="n">
        <v>0.392447929141164</v>
      </c>
      <c r="Q34" s="0" t="n">
        <f aca="false">AVERAGE(O34:P34)</f>
        <v>0.360529455108855</v>
      </c>
      <c r="R34" s="0" t="n">
        <f aca="false">_xlfn.STDEV.P(O34:P34)</f>
        <v>0.031918474032309</v>
      </c>
      <c r="S34" s="0" t="n">
        <v>0.425561586698714</v>
      </c>
      <c r="T34" s="0" t="n">
        <v>0.513954236077449</v>
      </c>
      <c r="U34" s="0" t="n">
        <f aca="false">AVERAGE(S34:T34)</f>
        <v>0.469757911388082</v>
      </c>
      <c r="V34" s="0" t="n">
        <f aca="false">_xlfn.STDEV.P(S34:T34)</f>
        <v>0.0441963246893675</v>
      </c>
      <c r="W34" s="0" t="n">
        <v>0.266111148257551</v>
      </c>
      <c r="X34" s="0" t="n">
        <v>0.257303316196736</v>
      </c>
      <c r="Y34" s="0" t="n">
        <f aca="false">AVERAGE(W34:X34)</f>
        <v>0.261707232227144</v>
      </c>
      <c r="Z34" s="0" t="n">
        <f aca="false">_xlfn.STDEV.P(W34:X34)</f>
        <v>0.00440391603040749</v>
      </c>
    </row>
    <row r="35" customFormat="false" ht="15" hidden="false" customHeight="false" outlineLevel="0" collapsed="false">
      <c r="B35" s="0" t="n">
        <v>57.5</v>
      </c>
      <c r="C35" s="0" t="n">
        <v>12.997454870813</v>
      </c>
      <c r="D35" s="0" t="n">
        <v>10.6889398362905</v>
      </c>
      <c r="E35" s="0" t="n">
        <f aca="false">AVERAGE(C35:D35)</f>
        <v>11.8431973535517</v>
      </c>
      <c r="F35" s="0" t="n">
        <f aca="false">_xlfn.STDEV.P(C35:D35)</f>
        <v>1.15425751726125</v>
      </c>
      <c r="G35" s="0" t="n">
        <v>5.90718050773597</v>
      </c>
      <c r="H35" s="0" t="n">
        <v>6.41384675878517</v>
      </c>
      <c r="I35" s="0" t="n">
        <f aca="false">AVERAGE(G35:H35)</f>
        <v>6.16051363326057</v>
      </c>
      <c r="J35" s="0" t="n">
        <f aca="false">_xlfn.STDEV.P(G35:H35)</f>
        <v>0.253333125524601</v>
      </c>
      <c r="K35" s="0" t="n">
        <v>1.33436180981361</v>
      </c>
      <c r="L35" s="0" t="n">
        <v>0.921295461023113</v>
      </c>
      <c r="M35" s="0" t="n">
        <f aca="false">AVERAGE(K35:L35)</f>
        <v>1.12782863541836</v>
      </c>
      <c r="N35" s="0" t="n">
        <f aca="false">_xlfn.STDEV.P(K35:L35)</f>
        <v>0.206533174395248</v>
      </c>
      <c r="O35" s="0" t="n">
        <v>0.247322341285467</v>
      </c>
      <c r="P35" s="0" t="n">
        <v>0.318098827596992</v>
      </c>
      <c r="Q35" s="0" t="n">
        <f aca="false">AVERAGE(O35:P35)</f>
        <v>0.282710584441229</v>
      </c>
      <c r="R35" s="0" t="n">
        <f aca="false">_xlfn.STDEV.P(O35:P35)</f>
        <v>0.0353882431557625</v>
      </c>
      <c r="S35" s="0" t="n">
        <v>0.400806212086229</v>
      </c>
      <c r="T35" s="0" t="n">
        <v>0.511597290298724</v>
      </c>
      <c r="U35" s="0" t="n">
        <f aca="false">AVERAGE(S35:T35)</f>
        <v>0.456201751192477</v>
      </c>
      <c r="V35" s="0" t="n">
        <f aca="false">_xlfn.STDEV.P(S35:T35)</f>
        <v>0.0553955391062475</v>
      </c>
      <c r="W35" s="0" t="n">
        <v>0.322479104138659</v>
      </c>
      <c r="X35" s="0" t="n">
        <v>0.260216980266141</v>
      </c>
      <c r="Y35" s="0" t="n">
        <f aca="false">AVERAGE(W35:X35)</f>
        <v>0.2913480422024</v>
      </c>
      <c r="Z35" s="0" t="n">
        <f aca="false">_xlfn.STDEV.P(W35:X35)</f>
        <v>0.031131061936259</v>
      </c>
    </row>
    <row r="36" customFormat="false" ht="15" hidden="false" customHeight="false" outlineLevel="0" collapsed="false">
      <c r="B36" s="0" t="n">
        <v>70.5</v>
      </c>
      <c r="C36" s="0" t="n">
        <v>14.1632956566777</v>
      </c>
      <c r="D36" s="0" t="n">
        <v>11.9312404309204</v>
      </c>
      <c r="E36" s="0" t="n">
        <f aca="false">AVERAGE(C36:D36)</f>
        <v>13.0472680437991</v>
      </c>
      <c r="F36" s="0" t="n">
        <f aca="false">_xlfn.STDEV.P(C36:D36)</f>
        <v>1.11602761287865</v>
      </c>
      <c r="G36" s="0" t="n">
        <v>6.38893513323797</v>
      </c>
      <c r="H36" s="0" t="n">
        <v>7.2428847415911</v>
      </c>
      <c r="I36" s="0" t="n">
        <f aca="false">AVERAGE(G36:H36)</f>
        <v>6.81590993741454</v>
      </c>
      <c r="J36" s="0" t="n">
        <f aca="false">_xlfn.STDEV.P(G36:H36)</f>
        <v>0.426974804176567</v>
      </c>
      <c r="K36" s="0" t="n">
        <v>1.92947743728976</v>
      </c>
      <c r="L36" s="0" t="n">
        <v>1.34750952803493</v>
      </c>
      <c r="M36" s="0" t="n">
        <f aca="false">AVERAGE(K36:L36)</f>
        <v>1.63849348266235</v>
      </c>
      <c r="N36" s="0" t="n">
        <f aca="false">_xlfn.STDEV.P(K36:L36)</f>
        <v>0.290983954627415</v>
      </c>
      <c r="O36" s="0" t="n">
        <v>0.191545358292062</v>
      </c>
      <c r="P36" s="0" t="n">
        <v>0.244242677881711</v>
      </c>
      <c r="Q36" s="0" t="n">
        <f aca="false">AVERAGE(O36:P36)</f>
        <v>0.217894018086886</v>
      </c>
      <c r="R36" s="0" t="n">
        <f aca="false">_xlfn.STDEV.P(O36:P36)</f>
        <v>0.0263486597948245</v>
      </c>
      <c r="S36" s="0" t="n">
        <v>0.390624102051883</v>
      </c>
      <c r="T36" s="0" t="n">
        <v>0.524513690245652</v>
      </c>
      <c r="U36" s="0" t="n">
        <f aca="false">AVERAGE(S36:T36)</f>
        <v>0.457568896148768</v>
      </c>
      <c r="V36" s="0" t="n">
        <f aca="false">_xlfn.STDEV.P(S36:T36)</f>
        <v>0.0669447940968845</v>
      </c>
      <c r="W36" s="0" t="n">
        <v>0.356512711599527</v>
      </c>
      <c r="X36" s="0" t="n">
        <v>0.30985031259718</v>
      </c>
      <c r="Y36" s="0" t="n">
        <f aca="false">AVERAGE(W36:X36)</f>
        <v>0.333181512098353</v>
      </c>
      <c r="Z36" s="0" t="n">
        <f aca="false">_xlfn.STDEV.P(W36:X36)</f>
        <v>0.0233311995011735</v>
      </c>
    </row>
    <row r="37" customFormat="false" ht="15" hidden="false" customHeight="false" outlineLevel="0" collapsed="false">
      <c r="B37" s="0" t="n">
        <v>76.5</v>
      </c>
      <c r="C37" s="0" t="n">
        <v>14.4039830786083</v>
      </c>
      <c r="D37" s="0" t="n">
        <v>12.407872925175</v>
      </c>
      <c r="E37" s="0" t="n">
        <f aca="false">AVERAGE(C37:D37)</f>
        <v>13.4059280018917</v>
      </c>
      <c r="F37" s="0" t="n">
        <f aca="false">_xlfn.STDEV.P(C37:D37)</f>
        <v>0.998055076716636</v>
      </c>
      <c r="G37" s="0" t="n">
        <v>6.57542477628484</v>
      </c>
      <c r="H37" s="0" t="n">
        <v>7.55588077702043</v>
      </c>
      <c r="I37" s="0" t="n">
        <f aca="false">AVERAGE(G37:H37)</f>
        <v>7.06565277665263</v>
      </c>
      <c r="J37" s="0" t="n">
        <f aca="false">_xlfn.STDEV.P(G37:H37)</f>
        <v>0.490228000367795</v>
      </c>
      <c r="K37" s="0" t="n">
        <v>2.31231686500714</v>
      </c>
      <c r="L37" s="0" t="n">
        <v>1.60301251588443</v>
      </c>
      <c r="M37" s="0" t="n">
        <f aca="false">AVERAGE(K37:L37)</f>
        <v>1.95766469044579</v>
      </c>
      <c r="N37" s="0" t="n">
        <f aca="false">_xlfn.STDEV.P(K37:L37)</f>
        <v>0.354652174561355</v>
      </c>
      <c r="O37" s="0" t="n">
        <v>0.170433619743582</v>
      </c>
      <c r="P37" s="0" t="n">
        <v>0.211967530831176</v>
      </c>
      <c r="Q37" s="0" t="n">
        <f aca="false">AVERAGE(O37:P37)</f>
        <v>0.191200575287379</v>
      </c>
      <c r="R37" s="0" t="n">
        <f aca="false">_xlfn.STDEV.P(O37:P37)</f>
        <v>0.020766955543797</v>
      </c>
      <c r="S37" s="0" t="n">
        <v>0.383779028478309</v>
      </c>
      <c r="T37" s="0" t="n">
        <v>0.527775598795673</v>
      </c>
      <c r="U37" s="0" t="n">
        <f aca="false">AVERAGE(S37:T37)</f>
        <v>0.455777313636991</v>
      </c>
      <c r="V37" s="0" t="n">
        <f aca="false">_xlfn.STDEV.P(S37:T37)</f>
        <v>0.071998285158682</v>
      </c>
      <c r="W37" s="0" t="n">
        <v>0.379295776040995</v>
      </c>
      <c r="X37" s="0" t="n">
        <v>0.32304717562652</v>
      </c>
      <c r="Y37" s="0" t="n">
        <f aca="false">AVERAGE(W37:X37)</f>
        <v>0.351171475833757</v>
      </c>
      <c r="Z37" s="0" t="n">
        <f aca="false">_xlfn.STDEV.P(W37:X37)</f>
        <v>0.0281243002072375</v>
      </c>
    </row>
    <row r="38" customFormat="false" ht="15" hidden="false" customHeight="false" outlineLevel="0" collapsed="false">
      <c r="B38" s="0" t="n">
        <v>85.75</v>
      </c>
      <c r="C38" s="0" t="n">
        <v>14.7602519445209</v>
      </c>
      <c r="D38" s="0" t="n">
        <v>12.908375182181</v>
      </c>
      <c r="E38" s="0" t="n">
        <f aca="false">AVERAGE(C38:D38)</f>
        <v>13.8343135633509</v>
      </c>
      <c r="F38" s="0" t="n">
        <f aca="false">_xlfn.STDEV.P(C38:D38)</f>
        <v>0.925938381169996</v>
      </c>
      <c r="G38" s="0" t="n">
        <v>6.70643403631688</v>
      </c>
      <c r="H38" s="0" t="n">
        <v>7.84747487123186</v>
      </c>
      <c r="I38" s="0" t="n">
        <f aca="false">AVERAGE(G38:H38)</f>
        <v>7.27695445377437</v>
      </c>
      <c r="J38" s="0" t="n">
        <f aca="false">_xlfn.STDEV.P(G38:H38)</f>
        <v>0.570520417457494</v>
      </c>
      <c r="K38" s="0" t="n">
        <v>2.92305349639058</v>
      </c>
      <c r="L38" s="0" t="n">
        <v>1.96704398267046</v>
      </c>
      <c r="M38" s="0" t="n">
        <f aca="false">AVERAGE(K38:L38)</f>
        <v>2.44504873953052</v>
      </c>
      <c r="N38" s="0" t="n">
        <f aca="false">_xlfn.STDEV.P(K38:L38)</f>
        <v>0.47800475686006</v>
      </c>
      <c r="O38" s="0" t="n">
        <v>0.151581678514471</v>
      </c>
      <c r="P38" s="0" t="n">
        <v>0.179308432671677</v>
      </c>
      <c r="Q38" s="0" t="n">
        <f aca="false">AVERAGE(O38:P38)</f>
        <v>0.165445055593074</v>
      </c>
      <c r="R38" s="0" t="n">
        <f aca="false">_xlfn.STDEV.P(O38:P38)</f>
        <v>0.013863377078603</v>
      </c>
      <c r="S38" s="0" t="n">
        <v>0.378860717072099</v>
      </c>
      <c r="T38" s="0" t="n">
        <v>0.530129198372142</v>
      </c>
      <c r="U38" s="0" t="n">
        <f aca="false">AVERAGE(S38:T38)</f>
        <v>0.454494957722121</v>
      </c>
      <c r="V38" s="0" t="n">
        <f aca="false">_xlfn.STDEV.P(S38:T38)</f>
        <v>0.0756342406500215</v>
      </c>
      <c r="W38" s="0" t="n">
        <v>0.369984364206377</v>
      </c>
      <c r="X38" s="0" t="n">
        <v>0.333213131851045</v>
      </c>
      <c r="Y38" s="0" t="n">
        <f aca="false">AVERAGE(W38:X38)</f>
        <v>0.351598748028711</v>
      </c>
      <c r="Z38" s="0" t="n">
        <f aca="false">_xlfn.STDEV.P(W38:X38)</f>
        <v>0.018385616177666</v>
      </c>
    </row>
    <row r="39" customFormat="false" ht="15" hidden="false" customHeight="false" outlineLevel="0" collapsed="false">
      <c r="B39" s="0" t="n">
        <v>94.5</v>
      </c>
      <c r="C39" s="0" t="n">
        <v>14.8616502102131</v>
      </c>
      <c r="D39" s="0" t="n">
        <v>13.3382969887911</v>
      </c>
      <c r="E39" s="0" t="n">
        <f aca="false">AVERAGE(C39:D39)</f>
        <v>14.0999735995021</v>
      </c>
      <c r="F39" s="0" t="n">
        <f aca="false">_xlfn.STDEV.P(C39:D39)</f>
        <v>0.761676610710954</v>
      </c>
      <c r="G39" s="0" t="n">
        <v>6.89102948664764</v>
      </c>
      <c r="H39" s="0" t="n">
        <v>8.28427106345401</v>
      </c>
      <c r="I39" s="0" t="n">
        <f aca="false">AVERAGE(G39:H39)</f>
        <v>7.58765027505083</v>
      </c>
      <c r="J39" s="0" t="n">
        <f aca="false">_xlfn.STDEV.P(G39:H39)</f>
        <v>0.696620788403189</v>
      </c>
      <c r="K39" s="0" t="n">
        <v>3.67400578200786</v>
      </c>
      <c r="L39" s="0" t="n">
        <v>2.41985503392958</v>
      </c>
      <c r="M39" s="0" t="n">
        <f aca="false">AVERAGE(K39:L39)</f>
        <v>3.04693040796872</v>
      </c>
      <c r="N39" s="0" t="n">
        <f aca="false">_xlfn.STDEV.P(K39:L39)</f>
        <v>0.62707537403914</v>
      </c>
      <c r="O39" s="0" t="n">
        <v>0.147026902236645</v>
      </c>
      <c r="P39" s="0" t="n">
        <v>0.1567436666537</v>
      </c>
      <c r="Q39" s="0" t="n">
        <f aca="false">AVERAGE(O39:P39)</f>
        <v>0.151885284445173</v>
      </c>
      <c r="R39" s="0" t="n">
        <f aca="false">_xlfn.STDEV.P(O39:P39)</f>
        <v>0.0048583822085275</v>
      </c>
      <c r="S39" s="0" t="n">
        <v>0.384095964370313</v>
      </c>
      <c r="T39" s="0" t="n">
        <v>0.536438131434922</v>
      </c>
      <c r="U39" s="0" t="n">
        <f aca="false">AVERAGE(S39:T39)</f>
        <v>0.460267047902618</v>
      </c>
      <c r="V39" s="0" t="n">
        <f aca="false">_xlfn.STDEV.P(S39:T39)</f>
        <v>0.0761710835323045</v>
      </c>
      <c r="W39" s="0" t="n">
        <v>0.330545879897165</v>
      </c>
      <c r="X39" s="0" t="n">
        <v>0.348773854278518</v>
      </c>
      <c r="Y39" s="0" t="n">
        <f aca="false">AVERAGE(W39:X39)</f>
        <v>0.339659867087842</v>
      </c>
      <c r="Z39" s="0" t="n">
        <f aca="false">_xlfn.STDEV.P(W39:X39)</f>
        <v>0.00911398719067649</v>
      </c>
    </row>
    <row r="40" customFormat="false" ht="15" hidden="false" customHeight="false" outlineLevel="0" collapsed="false">
      <c r="B40" s="0" t="n">
        <v>100.5</v>
      </c>
      <c r="C40" s="0" t="n">
        <v>14.7461175701115</v>
      </c>
      <c r="D40" s="0" t="n">
        <v>13.5211687924568</v>
      </c>
      <c r="E40" s="0" t="n">
        <f aca="false">AVERAGE(C40:D40)</f>
        <v>14.1336431812842</v>
      </c>
      <c r="F40" s="0" t="n">
        <f aca="false">_xlfn.STDEV.P(C40:D40)</f>
        <v>0.612474388827318</v>
      </c>
      <c r="G40" s="0" t="n">
        <v>6.83122574412449</v>
      </c>
      <c r="H40" s="0" t="n">
        <v>8.50908252788298</v>
      </c>
      <c r="I40" s="0" t="n">
        <f aca="false">AVERAGE(G40:H40)</f>
        <v>7.67015413600374</v>
      </c>
      <c r="J40" s="0" t="n">
        <f aca="false">_xlfn.STDEV.P(G40:H40)</f>
        <v>0.838928391879247</v>
      </c>
      <c r="K40" s="0" t="n">
        <v>4.1366477604707</v>
      </c>
      <c r="L40" s="0" t="n">
        <v>2.69635138887211</v>
      </c>
      <c r="M40" s="0" t="n">
        <f aca="false">AVERAGE(K40:L40)</f>
        <v>3.4164995746714</v>
      </c>
      <c r="N40" s="0" t="n">
        <f aca="false">_xlfn.STDEV.P(K40:L40)</f>
        <v>0.720148185799295</v>
      </c>
      <c r="O40" s="0" t="n">
        <v>0.138933809610858</v>
      </c>
      <c r="P40" s="0" t="n">
        <v>0.137870603176354</v>
      </c>
      <c r="Q40" s="0" t="n">
        <f aca="false">AVERAGE(O40:P40)</f>
        <v>0.138402206393606</v>
      </c>
      <c r="R40" s="0" t="n">
        <f aca="false">_xlfn.STDEV.P(O40:P40)</f>
        <v>0.000531603217252</v>
      </c>
      <c r="S40" s="0" t="n">
        <v>0.384247286402098</v>
      </c>
      <c r="T40" s="0" t="n">
        <v>0.533574488692372</v>
      </c>
      <c r="U40" s="0" t="n">
        <f aca="false">AVERAGE(S40:T40)</f>
        <v>0.458910887547235</v>
      </c>
      <c r="V40" s="0" t="n">
        <f aca="false">_xlfn.STDEV.P(S40:T40)</f>
        <v>0.074663601145137</v>
      </c>
      <c r="W40" s="0" t="n">
        <v>0.323527843740183</v>
      </c>
      <c r="X40" s="0" t="n">
        <v>0.351622597361697</v>
      </c>
      <c r="Y40" s="0" t="n">
        <f aca="false">AVERAGE(W40:X40)</f>
        <v>0.33757522055094</v>
      </c>
      <c r="Z40" s="0" t="n">
        <f aca="false">_xlfn.STDEV.P(W40:X40)</f>
        <v>0.014047376810757</v>
      </c>
    </row>
    <row r="41" customFormat="false" ht="15" hidden="false" customHeight="false" outlineLevel="0" collapsed="false">
      <c r="B41" s="0" t="n">
        <v>108.5</v>
      </c>
      <c r="C41" s="0" t="n">
        <v>14.5964135060388</v>
      </c>
      <c r="D41" s="0" t="n">
        <v>13.628743488677</v>
      </c>
      <c r="E41" s="0" t="n">
        <f aca="false">AVERAGE(C41:D41)</f>
        <v>14.1125784973579</v>
      </c>
      <c r="F41" s="0" t="n">
        <f aca="false">_xlfn.STDEV.P(C41:D41)</f>
        <v>0.483835008680908</v>
      </c>
      <c r="G41" s="0" t="n">
        <v>6.83267236661282</v>
      </c>
      <c r="H41" s="0" t="n">
        <v>8.6568960335088</v>
      </c>
      <c r="I41" s="0" t="n">
        <f aca="false">AVERAGE(G41:H41)</f>
        <v>7.74478420006081</v>
      </c>
      <c r="J41" s="0" t="n">
        <f aca="false">_xlfn.STDEV.P(G41:H41)</f>
        <v>0.912111833447992</v>
      </c>
      <c r="K41" s="0" t="n">
        <v>4.9796393076711</v>
      </c>
      <c r="L41" s="0" t="n">
        <v>3.07276074363879</v>
      </c>
      <c r="M41" s="0" t="n">
        <f aca="false">AVERAGE(K41:L41)</f>
        <v>4.02620002565495</v>
      </c>
      <c r="N41" s="0" t="n">
        <f aca="false">_xlfn.STDEV.P(K41:L41)</f>
        <v>0.953439282016155</v>
      </c>
      <c r="O41" s="0" t="n">
        <v>0.137825967192133</v>
      </c>
      <c r="P41" s="0" t="n">
        <v>0.129805171032279</v>
      </c>
      <c r="Q41" s="0" t="n">
        <f aca="false">AVERAGE(O41:P41)</f>
        <v>0.133815569112206</v>
      </c>
      <c r="R41" s="0" t="n">
        <f aca="false">_xlfn.STDEV.P(O41:P41)</f>
        <v>0.00401039807992699</v>
      </c>
      <c r="S41" s="0" t="n">
        <v>0.392716597944804</v>
      </c>
      <c r="T41" s="0" t="n">
        <v>0.529965130474523</v>
      </c>
      <c r="U41" s="0" t="n">
        <f aca="false">AVERAGE(S41:T41)</f>
        <v>0.461340864209664</v>
      </c>
      <c r="V41" s="0" t="n">
        <f aca="false">_xlfn.STDEV.P(S41:T41)</f>
        <v>0.0686242662648595</v>
      </c>
      <c r="W41" s="0" t="n">
        <v>0.321870645459171</v>
      </c>
      <c r="X41" s="0" t="n">
        <v>0.337279334323495</v>
      </c>
      <c r="Y41" s="0" t="n">
        <f aca="false">AVERAGE(W41:X41)</f>
        <v>0.329574989891333</v>
      </c>
      <c r="Z41" s="0" t="n">
        <f aca="false">_xlfn.STDEV.P(W41:X41)</f>
        <v>0.007704344432162</v>
      </c>
    </row>
    <row r="42" customFormat="false" ht="15" hidden="false" customHeight="false" outlineLevel="0" collapsed="false">
      <c r="B42" s="0" t="n">
        <v>119.25</v>
      </c>
      <c r="C42" s="0" t="n">
        <v>14.5612709372719</v>
      </c>
      <c r="D42" s="0" t="n">
        <v>13.8110742680697</v>
      </c>
      <c r="E42" s="0" t="n">
        <f aca="false">AVERAGE(C42:D42)</f>
        <v>14.1861726026708</v>
      </c>
      <c r="F42" s="0" t="n">
        <f aca="false">_xlfn.STDEV.P(C42:D42)</f>
        <v>0.375098334601064</v>
      </c>
      <c r="G42" s="0" t="n">
        <v>6.87045601674844</v>
      </c>
      <c r="H42" s="0" t="n">
        <v>9.02419556650522</v>
      </c>
      <c r="I42" s="0" t="n">
        <f aca="false">AVERAGE(G42:H42)</f>
        <v>7.94732579162683</v>
      </c>
      <c r="J42" s="0" t="n">
        <f aca="false">_xlfn.STDEV.P(G42:H42)</f>
        <v>1.07686977487839</v>
      </c>
      <c r="K42" s="0" t="n">
        <v>6.09389411467117</v>
      </c>
      <c r="L42" s="0" t="n">
        <v>3.92838608632446</v>
      </c>
      <c r="M42" s="0" t="n">
        <f aca="false">AVERAGE(K42:L42)</f>
        <v>5.01114010049782</v>
      </c>
      <c r="N42" s="0" t="n">
        <f aca="false">_xlfn.STDEV.P(K42:L42)</f>
        <v>1.08275401417336</v>
      </c>
      <c r="O42" s="0" t="n">
        <v>0.127334595009878</v>
      </c>
      <c r="P42" s="0" t="n">
        <v>0.301802953035596</v>
      </c>
      <c r="Q42" s="0" t="n">
        <f aca="false">AVERAGE(O42:P42)</f>
        <v>0.214568774022737</v>
      </c>
      <c r="R42" s="0" t="n">
        <f aca="false">_xlfn.STDEV.P(O42:P42)</f>
        <v>0.087234179012859</v>
      </c>
      <c r="S42" s="0" t="n">
        <v>0.413116441817421</v>
      </c>
      <c r="T42" s="0" t="n">
        <v>0.524716208079328</v>
      </c>
      <c r="U42" s="0" t="n">
        <f aca="false">AVERAGE(S42:T42)</f>
        <v>0.468916324948375</v>
      </c>
      <c r="V42" s="0" t="n">
        <f aca="false">_xlfn.STDEV.P(S42:T42)</f>
        <v>0.0557998831309535</v>
      </c>
      <c r="W42" s="0" t="n">
        <v>0.310035010409356</v>
      </c>
      <c r="X42" s="0" t="n">
        <v>0.286110786244616</v>
      </c>
      <c r="Y42" s="0" t="n">
        <f aca="false">AVERAGE(W42:X42)</f>
        <v>0.298072898326986</v>
      </c>
      <c r="Z42" s="0" t="n">
        <f aca="false">_xlfn.STDEV.P(W42:X42)</f>
        <v>0.01196211208237</v>
      </c>
    </row>
    <row r="43" customFormat="false" ht="15" hidden="false" customHeight="false" outlineLevel="0" collapsed="false">
      <c r="B43" s="0" t="n">
        <v>126.5</v>
      </c>
      <c r="C43" s="0" t="n">
        <v>14.529655147406</v>
      </c>
      <c r="D43" s="0" t="n">
        <v>13.5934583811067</v>
      </c>
      <c r="E43" s="0" t="n">
        <f aca="false">AVERAGE(C43:D43)</f>
        <v>14.0615567642564</v>
      </c>
      <c r="F43" s="0" t="n">
        <f aca="false">_xlfn.STDEV.P(C43:D43)</f>
        <v>0.468098383149666</v>
      </c>
      <c r="G43" s="0" t="n">
        <v>6.81912418236824</v>
      </c>
      <c r="H43" s="0" t="n">
        <v>8.93096829620699</v>
      </c>
      <c r="I43" s="0" t="n">
        <f aca="false">AVERAGE(G43:H43)</f>
        <v>7.87504623928762</v>
      </c>
      <c r="J43" s="0" t="n">
        <f aca="false">_xlfn.STDEV.P(G43:H43)</f>
        <v>1.05592205691938</v>
      </c>
      <c r="K43" s="0" t="n">
        <v>6.77599539770257</v>
      </c>
      <c r="L43" s="0" t="n">
        <v>4.04164544762549</v>
      </c>
      <c r="M43" s="0" t="n">
        <f aca="false">AVERAGE(K43:L43)</f>
        <v>5.40882042266403</v>
      </c>
      <c r="N43" s="0" t="n">
        <f aca="false">_xlfn.STDEV.P(K43:L43)</f>
        <v>1.36717497503854</v>
      </c>
      <c r="O43" s="0" t="n">
        <v>0.11162211590186</v>
      </c>
      <c r="P43" s="0" t="n">
        <v>0.128709091126412</v>
      </c>
      <c r="Q43" s="0" t="n">
        <f aca="false">AVERAGE(O43:P43)</f>
        <v>0.120165603514136</v>
      </c>
      <c r="R43" s="0" t="n">
        <f aca="false">_xlfn.STDEV.P(O43:P43)</f>
        <v>0.00854348761227601</v>
      </c>
      <c r="S43" s="0" t="n">
        <v>0.4247524149</v>
      </c>
      <c r="T43" s="0" t="n">
        <v>0.527751212319829</v>
      </c>
      <c r="U43" s="0" t="n">
        <f aca="false">AVERAGE(S43:T43)</f>
        <v>0.476251813609915</v>
      </c>
      <c r="V43" s="0" t="n">
        <f aca="false">_xlfn.STDEV.P(S43:T43)</f>
        <v>0.0514993987099145</v>
      </c>
      <c r="W43" s="0" t="n">
        <v>0.301902461054925</v>
      </c>
      <c r="X43" s="0" t="n">
        <v>0.259679474143572</v>
      </c>
      <c r="Y43" s="0" t="n">
        <f aca="false">AVERAGE(W43:X43)</f>
        <v>0.280790967599248</v>
      </c>
      <c r="Z43" s="0" t="n">
        <f aca="false">_xlfn.STDEV.P(W43:X43)</f>
        <v>0.0211114934556765</v>
      </c>
    </row>
    <row r="44" customFormat="false" ht="15" hidden="false" customHeight="false" outlineLevel="0" collapsed="false">
      <c r="B44" s="0" t="n">
        <v>133</v>
      </c>
      <c r="C44" s="0" t="n">
        <v>14.6477501332216</v>
      </c>
      <c r="D44" s="0" t="n">
        <v>13.4356009334524</v>
      </c>
      <c r="E44" s="0" t="n">
        <f aca="false">AVERAGE(C44:D44)</f>
        <v>14.041675533337</v>
      </c>
      <c r="F44" s="0" t="n">
        <f aca="false">_xlfn.STDEV.P(C44:D44)</f>
        <v>0.606074599884623</v>
      </c>
      <c r="G44" s="0" t="n">
        <v>6.82312640874491</v>
      </c>
      <c r="H44" s="0" t="n">
        <v>8.830849111787</v>
      </c>
      <c r="I44" s="0" t="n">
        <f aca="false">AVERAGE(G44:H44)</f>
        <v>7.82698776026596</v>
      </c>
      <c r="J44" s="0" t="n">
        <f aca="false">_xlfn.STDEV.P(G44:H44)</f>
        <v>1.00386135152104</v>
      </c>
      <c r="K44" s="0" t="n">
        <v>7.5085883847254</v>
      </c>
      <c r="L44" s="0" t="n">
        <v>4.37942620997548</v>
      </c>
      <c r="M44" s="0" t="n">
        <f aca="false">AVERAGE(K44:L44)</f>
        <v>5.94400729735044</v>
      </c>
      <c r="N44" s="0" t="n">
        <f aca="false">_xlfn.STDEV.P(K44:L44)</f>
        <v>1.56458108737496</v>
      </c>
      <c r="O44" s="0" t="n">
        <v>0.213695566577174</v>
      </c>
      <c r="P44" s="0" t="n">
        <v>0.123320562459114</v>
      </c>
      <c r="Q44" s="0" t="n">
        <f aca="false">AVERAGE(O44:P44)</f>
        <v>0.168508064518144</v>
      </c>
      <c r="R44" s="0" t="n">
        <f aca="false">_xlfn.STDEV.P(O44:P44)</f>
        <v>0.04518750205903</v>
      </c>
      <c r="S44" s="0" t="n">
        <v>0.4465776378</v>
      </c>
      <c r="T44" s="0" t="n">
        <v>0.541898861212933</v>
      </c>
      <c r="U44" s="0" t="n">
        <f aca="false">AVERAGE(S44:T44)</f>
        <v>0.494238249506467</v>
      </c>
      <c r="V44" s="0" t="n">
        <f aca="false">_xlfn.STDEV.P(S44:T44)</f>
        <v>0.0476606117064665</v>
      </c>
      <c r="W44" s="0" t="n">
        <v>0.296132910576079</v>
      </c>
      <c r="X44" s="0" t="n">
        <v>0.260111017299866</v>
      </c>
      <c r="Y44" s="0" t="n">
        <f aca="false">AVERAGE(W44:X44)</f>
        <v>0.278121963937972</v>
      </c>
      <c r="Z44" s="0" t="n">
        <f aca="false">_xlfn.STDEV.P(W44:X44)</f>
        <v>0.0180109466381065</v>
      </c>
    </row>
    <row r="45" customFormat="false" ht="15" hidden="false" customHeight="false" outlineLevel="0" collapsed="false">
      <c r="B45" s="0" t="n">
        <v>144</v>
      </c>
      <c r="C45" s="0" t="n">
        <v>14.9309743749992</v>
      </c>
      <c r="D45" s="0" t="n">
        <v>13.4071240452427</v>
      </c>
      <c r="E45" s="0" t="n">
        <f aca="false">AVERAGE(C45:D45)</f>
        <v>14.169049210121</v>
      </c>
      <c r="F45" s="0" t="n">
        <f aca="false">_xlfn.STDEV.P(C45:D45)</f>
        <v>0.761925164878262</v>
      </c>
      <c r="G45" s="0" t="n">
        <v>6.76771112668083</v>
      </c>
      <c r="H45" s="0" t="n">
        <v>9.04517696487013</v>
      </c>
      <c r="I45" s="0" t="n">
        <f aca="false">AVERAGE(G45:H45)</f>
        <v>7.90644404577548</v>
      </c>
      <c r="J45" s="0" t="n">
        <f aca="false">_xlfn.STDEV.P(G45:H45)</f>
        <v>1.13873291909465</v>
      </c>
      <c r="K45" s="0" t="n">
        <v>8.5341164373248</v>
      </c>
      <c r="L45" s="0" t="n">
        <v>5.45930350625566</v>
      </c>
      <c r="M45" s="0" t="n">
        <f aca="false">AVERAGE(K45:L45)</f>
        <v>6.99670997179023</v>
      </c>
      <c r="N45" s="0" t="n">
        <f aca="false">_xlfn.STDEV.P(K45:L45)</f>
        <v>1.53740646553457</v>
      </c>
      <c r="O45" s="0" t="n">
        <v>0.198563334285418</v>
      </c>
      <c r="P45" s="0" t="n">
        <v>0.376075075452141</v>
      </c>
      <c r="Q45" s="0" t="n">
        <f aca="false">AVERAGE(O45:P45)</f>
        <v>0.287319204868779</v>
      </c>
      <c r="R45" s="0" t="n">
        <f aca="false">_xlfn.STDEV.P(O45:P45)</f>
        <v>0.0887558705833615</v>
      </c>
      <c r="S45" s="0" t="n">
        <v>0.4835126304</v>
      </c>
      <c r="T45" s="0" t="n">
        <v>0.564358865043138</v>
      </c>
      <c r="U45" s="0" t="n">
        <f aca="false">AVERAGE(S45:T45)</f>
        <v>0.523935747721569</v>
      </c>
      <c r="V45" s="0" t="n">
        <f aca="false">_xlfn.STDEV.P(S45:T45)</f>
        <v>0.040423117321569</v>
      </c>
      <c r="W45" s="0" t="n">
        <v>0.292106697674492</v>
      </c>
      <c r="X45" s="0" t="n">
        <v>0.273786429777008</v>
      </c>
      <c r="Y45" s="0" t="n">
        <f aca="false">AVERAGE(W45:X45)</f>
        <v>0.28294656372575</v>
      </c>
      <c r="Z45" s="0" t="n">
        <f aca="false">_xlfn.STDEV.P(W45:X45)</f>
        <v>0.00916013394874202</v>
      </c>
    </row>
    <row r="49" customFormat="false" ht="15" hidden="false" customHeight="false" outlineLevel="0" collapsed="false">
      <c r="W49" s="0" t="n">
        <f aca="false">14.16/7.87</f>
        <v>1.7992376111817</v>
      </c>
      <c r="X49" s="0" t="n">
        <f aca="false">7.91/3.14</f>
        <v>2.51910828025478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RowHeight="14.25"/>
  <cols>
    <col collapsed="false" hidden="false" max="1025" min="1" style="10" width="8.36734693877551"/>
  </cols>
  <sheetData>
    <row r="1" customFormat="false" ht="14.25" hidden="false" customHeight="false" outlineLevel="0" collapsed="false">
      <c r="B1" s="0"/>
      <c r="C1" s="10" t="s">
        <v>10</v>
      </c>
      <c r="D1" s="0"/>
      <c r="E1" s="0"/>
      <c r="F1" s="0"/>
      <c r="H1" s="0"/>
      <c r="J1" s="0"/>
      <c r="L1" s="0"/>
      <c r="N1" s="0"/>
      <c r="O1" s="0"/>
      <c r="P1" s="10" t="s">
        <v>11</v>
      </c>
      <c r="Q1" s="0"/>
      <c r="R1" s="0"/>
      <c r="S1" s="0"/>
      <c r="U1" s="0"/>
      <c r="W1" s="0"/>
      <c r="Y1" s="10" t="n">
        <v>180.2</v>
      </c>
      <c r="AA1" s="0"/>
    </row>
    <row r="2" customFormat="false" ht="14.25" hidden="false" customHeight="false" outlineLevel="0" collapsed="false">
      <c r="B2" s="0"/>
      <c r="C2" s="0"/>
      <c r="D2" s="0"/>
      <c r="E2" s="0"/>
      <c r="F2" s="0"/>
      <c r="H2" s="0"/>
      <c r="J2" s="0"/>
      <c r="L2" s="0"/>
      <c r="N2" s="0"/>
      <c r="O2" s="0"/>
      <c r="P2" s="0"/>
      <c r="Q2" s="0"/>
      <c r="R2" s="0"/>
      <c r="S2" s="0"/>
      <c r="U2" s="0"/>
      <c r="W2" s="0"/>
      <c r="Y2" s="0"/>
      <c r="AA2" s="0"/>
    </row>
    <row r="3" customFormat="false" ht="14.25" hidden="false" customHeight="false" outlineLevel="0" collapsed="false">
      <c r="B3" s="0"/>
      <c r="C3" s="10" t="n">
        <v>25</v>
      </c>
      <c r="D3" s="0"/>
      <c r="E3" s="10" t="n">
        <v>26</v>
      </c>
      <c r="F3" s="0"/>
      <c r="H3" s="10" t="s">
        <v>6</v>
      </c>
      <c r="J3" s="10" t="s">
        <v>12</v>
      </c>
      <c r="L3" s="0"/>
      <c r="N3" s="0"/>
      <c r="O3" s="0"/>
      <c r="P3" s="10" t="n">
        <v>27</v>
      </c>
      <c r="Q3" s="0"/>
      <c r="R3" s="10" t="n">
        <v>28</v>
      </c>
      <c r="S3" s="0"/>
      <c r="U3" s="10" t="s">
        <v>6</v>
      </c>
      <c r="W3" s="10" t="s">
        <v>12</v>
      </c>
      <c r="Y3" s="0"/>
      <c r="AA3" s="0"/>
    </row>
    <row r="4" customFormat="false" ht="14.25" hidden="false" customHeight="false" outlineLevel="0" collapsed="false">
      <c r="B4" s="10" t="n">
        <v>0</v>
      </c>
      <c r="C4" s="10" t="n">
        <v>78.4662244808795</v>
      </c>
      <c r="D4" s="10" t="n">
        <v>82.7681365450193</v>
      </c>
      <c r="E4" s="10" t="n">
        <v>103.172013270507</v>
      </c>
      <c r="F4" s="10" t="n">
        <v>117.034970756469</v>
      </c>
      <c r="H4" s="10" t="n">
        <f aca="false">AVERAGE(C4:F4)</f>
        <v>95.3603362632186</v>
      </c>
      <c r="J4" s="10" t="n">
        <f aca="false">_xlfn.STDEV.P(C4:F4)</f>
        <v>15.6107862128992</v>
      </c>
      <c r="L4" s="10" t="n">
        <f aca="false">(H4/$Y$1)*1000</f>
        <v>529.191655178794</v>
      </c>
      <c r="N4" s="10" t="n">
        <f aca="false">(J4/$Y$1)*1000</f>
        <v>86.6303341448348</v>
      </c>
      <c r="O4" s="10" t="n">
        <v>0</v>
      </c>
      <c r="P4" s="10" t="n">
        <v>95.8498758150354</v>
      </c>
      <c r="Q4" s="10" t="n">
        <v>93.7985010550926</v>
      </c>
      <c r="R4" s="10" t="n">
        <v>114.854548926206</v>
      </c>
      <c r="S4" s="10" t="n">
        <v>106.050137746795</v>
      </c>
      <c r="U4" s="10" t="n">
        <f aca="false">AVERAGE(P4:S4)</f>
        <v>102.638265885782</v>
      </c>
      <c r="W4" s="10" t="n">
        <f aca="false">_xlfn.STDEV.P(P4:S4)</f>
        <v>8.44248368275352</v>
      </c>
      <c r="Y4" s="10" t="n">
        <f aca="false">(U4/Y$1)*1000</f>
        <v>569.579721896684</v>
      </c>
      <c r="AA4" s="10" t="n">
        <f aca="false">(W4/Y$1)*1000</f>
        <v>46.8506308698864</v>
      </c>
    </row>
    <row r="5" customFormat="false" ht="14.25" hidden="false" customHeight="false" outlineLevel="0" collapsed="false">
      <c r="B5" s="10" t="n">
        <v>11</v>
      </c>
      <c r="C5" s="10" t="n">
        <v>73.6888167963757</v>
      </c>
      <c r="D5" s="10" t="n">
        <v>91.8680690726343</v>
      </c>
      <c r="E5" s="10" t="n">
        <v>113.779923402066</v>
      </c>
      <c r="F5" s="10" t="n">
        <v>104.958219784687</v>
      </c>
      <c r="H5" s="10" t="n">
        <f aca="false">AVERAGE(C5:F5)</f>
        <v>96.0737572639408</v>
      </c>
      <c r="J5" s="10" t="n">
        <f aca="false">_xlfn.STDEV.P(C5:F5)</f>
        <v>15.0931720199265</v>
      </c>
      <c r="L5" s="10" t="n">
        <f aca="false">(H5/$Y$1)*1000</f>
        <v>533.150706237186</v>
      </c>
      <c r="N5" s="10" t="n">
        <f aca="false">(J5/$Y$1)*1000</f>
        <v>83.7578913425445</v>
      </c>
      <c r="O5" s="10" t="n">
        <v>12</v>
      </c>
      <c r="P5" s="10" t="n">
        <v>115.182253397618</v>
      </c>
      <c r="Q5" s="10" t="n">
        <v>113.032153063071</v>
      </c>
      <c r="R5" s="10" t="n">
        <v>105.423544225057</v>
      </c>
      <c r="S5" s="10" t="n">
        <v>98.2946736400883</v>
      </c>
      <c r="U5" s="10" t="n">
        <f aca="false">AVERAGE(P5:S5)</f>
        <v>107.983156081459</v>
      </c>
      <c r="W5" s="10" t="n">
        <f aca="false">_xlfn.STDEV.P(P5:S5)</f>
        <v>6.66591474517998</v>
      </c>
      <c r="Y5" s="10" t="n">
        <f aca="false">(U5/Y$1)*1000</f>
        <v>599.240599786118</v>
      </c>
      <c r="AA5" s="10" t="n">
        <f aca="false">(W5/Y$1)*1000</f>
        <v>36.9917577423972</v>
      </c>
    </row>
    <row r="6" customFormat="false" ht="14.25" hidden="false" customHeight="false" outlineLevel="0" collapsed="false">
      <c r="B6" s="10" t="n">
        <v>22</v>
      </c>
      <c r="C6" s="10" t="n">
        <v>68.1328595348869</v>
      </c>
      <c r="D6" s="10" t="n">
        <v>87.1998266600563</v>
      </c>
      <c r="E6" s="10" t="n">
        <v>91.9112465051772</v>
      </c>
      <c r="F6" s="10" t="n">
        <v>89.4428596463551</v>
      </c>
      <c r="H6" s="10" t="n">
        <f aca="false">AVERAGE(C6:F6)</f>
        <v>84.1716980866189</v>
      </c>
      <c r="J6" s="10" t="n">
        <f aca="false">_xlfn.STDEV.P(C6:F6)</f>
        <v>9.40876796740467</v>
      </c>
      <c r="L6" s="10" t="n">
        <f aca="false">(H6/$Y$1)*1000</f>
        <v>467.101543210982</v>
      </c>
      <c r="N6" s="10" t="n">
        <f aca="false">(J6/$Y$1)*1000</f>
        <v>52.2129187980281</v>
      </c>
      <c r="O6" s="10" t="n">
        <v>20.5</v>
      </c>
      <c r="P6" s="10" t="n">
        <v>95.7644977540147</v>
      </c>
      <c r="Q6" s="10" t="n">
        <v>89.2532124210752</v>
      </c>
      <c r="R6" s="10" t="n">
        <v>101.815178803577</v>
      </c>
      <c r="S6" s="10" t="n">
        <v>97.5417882264219</v>
      </c>
      <c r="U6" s="10" t="n">
        <f aca="false">AVERAGE(P6:S6)</f>
        <v>96.0936693012722</v>
      </c>
      <c r="W6" s="10" t="n">
        <f aca="false">_xlfn.STDEV.P(P6:S6)</f>
        <v>4.52031314301611</v>
      </c>
      <c r="Y6" s="10" t="n">
        <f aca="false">(U6/Y$1)*1000</f>
        <v>533.261205889413</v>
      </c>
      <c r="AA6" s="10" t="n">
        <f aca="false">(W6/Y$1)*1000</f>
        <v>25.0849785960938</v>
      </c>
    </row>
    <row r="7" customFormat="false" ht="14.25" hidden="false" customHeight="false" outlineLevel="0" collapsed="false">
      <c r="B7" s="10" t="n">
        <v>26</v>
      </c>
      <c r="C7" s="10" t="n">
        <v>52.5502033284399</v>
      </c>
      <c r="D7" s="10" t="n">
        <v>92.4111349621577</v>
      </c>
      <c r="E7" s="10" t="n">
        <v>83.1299495760071</v>
      </c>
      <c r="F7" s="10" t="n">
        <v>84.6984217645837</v>
      </c>
      <c r="H7" s="10" t="n">
        <f aca="false">AVERAGE(C7:F7)</f>
        <v>78.1974274077971</v>
      </c>
      <c r="J7" s="10" t="n">
        <f aca="false">_xlfn.STDEV.P(C7:F7)</f>
        <v>15.2184286966863</v>
      </c>
      <c r="L7" s="10" t="n">
        <f aca="false">(H7/$Y$1)*1000</f>
        <v>433.947987834612</v>
      </c>
      <c r="N7" s="10" t="n">
        <f aca="false">(J7/$Y$1)*1000</f>
        <v>84.452989437771</v>
      </c>
      <c r="O7" s="10" t="n">
        <v>26.5</v>
      </c>
      <c r="P7" s="10" t="n">
        <v>67.5728230956508</v>
      </c>
      <c r="Q7" s="10" t="n">
        <v>67.6027399364397</v>
      </c>
      <c r="R7" s="10" t="n">
        <v>91.176980348576</v>
      </c>
      <c r="S7" s="10" t="n">
        <v>93.5627333367213</v>
      </c>
      <c r="U7" s="10" t="n">
        <f aca="false">AVERAGE(P7:S7)</f>
        <v>79.978819179347</v>
      </c>
      <c r="W7" s="10" t="n">
        <f aca="false">_xlfn.STDEV.P(P7:S7)</f>
        <v>12.4197183307669</v>
      </c>
      <c r="Y7" s="10" t="n">
        <f aca="false">(U7/Y$1)*1000</f>
        <v>443.833624746654</v>
      </c>
      <c r="AA7" s="10" t="n">
        <f aca="false">(W7/Y$1)*1000</f>
        <v>68.9218553316698</v>
      </c>
    </row>
    <row r="8" customFormat="false" ht="14.25" hidden="false" customHeight="false" outlineLevel="0" collapsed="false">
      <c r="B8" s="10" t="n">
        <v>30</v>
      </c>
      <c r="C8" s="10" t="n">
        <v>54.7542516715967</v>
      </c>
      <c r="D8" s="10" t="n">
        <v>69.8019766419264</v>
      </c>
      <c r="E8" s="10" t="n">
        <v>77.9724398930634</v>
      </c>
      <c r="F8" s="10" t="n">
        <v>93.6824448208804</v>
      </c>
      <c r="H8" s="10" t="n">
        <f aca="false">AVERAGE(C8:F8)</f>
        <v>74.0527782568667</v>
      </c>
      <c r="J8" s="10" t="n">
        <f aca="false">_xlfn.STDEV.P(C8:F8)</f>
        <v>14.0640499100417</v>
      </c>
      <c r="L8" s="10" t="n">
        <f aca="false">(H8/$Y$1)*1000</f>
        <v>410.947715076952</v>
      </c>
      <c r="N8" s="10" t="n">
        <f aca="false">(J8/$Y$1)*1000</f>
        <v>78.0468918426289</v>
      </c>
      <c r="O8" s="10" t="n">
        <v>31.5</v>
      </c>
      <c r="P8" s="10" t="n">
        <v>56.8814647158635</v>
      </c>
      <c r="Q8" s="10" t="n">
        <v>63.4719146121214</v>
      </c>
      <c r="R8" s="10" t="n">
        <v>79.9972870752955</v>
      </c>
      <c r="S8" s="10" t="n">
        <v>86.6321519736477</v>
      </c>
      <c r="U8" s="10" t="n">
        <f aca="false">AVERAGE(P8:S8)</f>
        <v>71.745704594232</v>
      </c>
      <c r="W8" s="10" t="n">
        <f aca="false">_xlfn.STDEV.P(P8:S8)</f>
        <v>12.032208409636</v>
      </c>
      <c r="Y8" s="10" t="n">
        <f aca="false">(U8/Y$1)*1000</f>
        <v>398.144864562886</v>
      </c>
      <c r="AA8" s="10" t="n">
        <f aca="false">(W8/Y$1)*1000</f>
        <v>66.7714118181798</v>
      </c>
    </row>
    <row r="9" customFormat="false" ht="14.25" hidden="false" customHeight="false" outlineLevel="0" collapsed="false">
      <c r="B9" s="10" t="n">
        <v>34</v>
      </c>
      <c r="C9" s="10" t="n">
        <v>52.5855415319637</v>
      </c>
      <c r="D9" s="10" t="n">
        <v>75.1776824411965</v>
      </c>
      <c r="E9" s="10" t="n">
        <v>55.9842746467577</v>
      </c>
      <c r="F9" s="10" t="n">
        <v>60.7875908456331</v>
      </c>
      <c r="H9" s="10" t="n">
        <f aca="false">AVERAGE(C9:F9)</f>
        <v>61.1337723663877</v>
      </c>
      <c r="J9" s="10" t="n">
        <f aca="false">_xlfn.STDEV.P(C9:F9)</f>
        <v>8.6159855646017</v>
      </c>
      <c r="L9" s="10" t="n">
        <f aca="false">(H9/$Y$1)*1000</f>
        <v>339.255118570409</v>
      </c>
      <c r="N9" s="10" t="n">
        <f aca="false">(J9/$Y$1)*1000</f>
        <v>47.8134604028951</v>
      </c>
      <c r="O9" s="10" t="n">
        <v>48</v>
      </c>
      <c r="P9" s="10" t="n">
        <v>51.0071779621839</v>
      </c>
      <c r="Q9" s="10" t="n">
        <v>57.842945952911</v>
      </c>
      <c r="R9" s="10" t="n">
        <v>63.7909892256126</v>
      </c>
      <c r="S9" s="10" t="n">
        <v>71.7885662219008</v>
      </c>
      <c r="U9" s="10" t="n">
        <f aca="false">AVERAGE(P9:S9)</f>
        <v>61.1074198406521</v>
      </c>
      <c r="W9" s="10" t="n">
        <f aca="false">_xlfn.STDEV.P(P9:S9)</f>
        <v>7.64787729420502</v>
      </c>
      <c r="Y9" s="10" t="n">
        <f aca="false">(U9/Y$1)*1000</f>
        <v>339.108878139024</v>
      </c>
      <c r="AA9" s="10" t="n">
        <f aca="false">(W9/Y$1)*1000</f>
        <v>42.4410504672865</v>
      </c>
    </row>
    <row r="10" customFormat="false" ht="14.25" hidden="false" customHeight="false" outlineLevel="0" collapsed="false">
      <c r="B10" s="10" t="n">
        <v>40</v>
      </c>
      <c r="C10" s="10" t="n">
        <v>60.3793364253682</v>
      </c>
      <c r="D10" s="10" t="n">
        <v>65.8799880367207</v>
      </c>
      <c r="E10" s="10" t="n">
        <v>50.1941116741482</v>
      </c>
      <c r="F10" s="10" t="n">
        <v>66.3764130632832</v>
      </c>
      <c r="H10" s="10" t="n">
        <f aca="false">AVERAGE(C10:F10)</f>
        <v>60.7074622998801</v>
      </c>
      <c r="J10" s="10" t="n">
        <f aca="false">_xlfn.STDEV.P(C10:F10)</f>
        <v>6.51018880727103</v>
      </c>
      <c r="L10" s="10" t="n">
        <f aca="false">(H10/$Y$1)*1000</f>
        <v>336.889357934962</v>
      </c>
      <c r="N10" s="10" t="n">
        <f aca="false">(J10/$Y$1)*1000</f>
        <v>36.127573847231</v>
      </c>
      <c r="O10" s="10" t="n">
        <v>57.5</v>
      </c>
      <c r="P10" s="10" t="n">
        <v>57.8588248914836</v>
      </c>
      <c r="Q10" s="10" t="n">
        <v>42.1470754329962</v>
      </c>
      <c r="R10" s="10" t="n">
        <v>54.610201176122</v>
      </c>
      <c r="S10" s="10" t="n">
        <v>68.0211154483958</v>
      </c>
      <c r="U10" s="10" t="n">
        <f aca="false">AVERAGE(P10:S10)</f>
        <v>55.6593042372494</v>
      </c>
      <c r="W10" s="10" t="n">
        <f aca="false">_xlfn.STDEV.P(P10:S10)</f>
        <v>9.23760266546173</v>
      </c>
      <c r="Y10" s="10" t="n">
        <f aca="false">(U10/Y$1)*1000</f>
        <v>308.875162248887</v>
      </c>
      <c r="AA10" s="10" t="n">
        <f aca="false">(W10/Y$1)*1000</f>
        <v>51.2630558571683</v>
      </c>
    </row>
    <row r="11" customFormat="false" ht="14.25" hidden="false" customHeight="false" outlineLevel="0" collapsed="false">
      <c r="B11" s="10" t="n">
        <v>46</v>
      </c>
      <c r="C11" s="10" t="n">
        <v>42.6895824666007</v>
      </c>
      <c r="D11" s="10" t="n">
        <v>61.6938551383113</v>
      </c>
      <c r="E11" s="10" t="n">
        <v>49.7783845763222</v>
      </c>
      <c r="F11" s="10" t="n">
        <v>47.8259334020834</v>
      </c>
      <c r="H11" s="10" t="n">
        <f aca="false">AVERAGE(C11:F11)</f>
        <v>50.4969388958294</v>
      </c>
      <c r="J11" s="10" t="n">
        <f aca="false">_xlfn.STDEV.P(C11:F11)</f>
        <v>6.96376942488544</v>
      </c>
      <c r="L11" s="10" t="n">
        <f aca="false">(H11/$Y$1)*1000</f>
        <v>280.227185881406</v>
      </c>
      <c r="N11" s="10" t="n">
        <f aca="false">(J11/$Y$1)*1000</f>
        <v>38.6446693944808</v>
      </c>
      <c r="O11" s="10" t="n">
        <v>70.5</v>
      </c>
      <c r="P11" s="10" t="n">
        <v>44.8241724245169</v>
      </c>
      <c r="Q11" s="10" t="n">
        <v>42.2095556043362</v>
      </c>
      <c r="R11" s="10" t="n">
        <v>42.4490053954199</v>
      </c>
      <c r="S11" s="10" t="n">
        <v>40.5175281281774</v>
      </c>
      <c r="U11" s="10" t="n">
        <f aca="false">AVERAGE(P11:S11)</f>
        <v>42.5000653881126</v>
      </c>
      <c r="W11" s="10" t="n">
        <f aca="false">_xlfn.STDEV.P(P11:S11)</f>
        <v>1.53451381233754</v>
      </c>
      <c r="Y11" s="10" t="n">
        <f aca="false">(U11/Y$1)*1000</f>
        <v>235.849419467883</v>
      </c>
      <c r="AA11" s="10" t="n">
        <f aca="false">(W11/Y$1)*1000</f>
        <v>8.51561494082987</v>
      </c>
    </row>
    <row r="12" customFormat="false" ht="14.25" hidden="false" customHeight="false" outlineLevel="0" collapsed="false">
      <c r="B12" s="10" t="n">
        <v>50</v>
      </c>
      <c r="C12" s="10" t="n">
        <v>41.7826068209654</v>
      </c>
      <c r="D12" s="10" t="n">
        <v>57.5454736314569</v>
      </c>
      <c r="E12" s="10" t="n">
        <v>51.467384143441</v>
      </c>
      <c r="F12" s="10" t="n">
        <v>40.103060808617</v>
      </c>
      <c r="H12" s="10" t="n">
        <f aca="false">AVERAGE(C12:F12)</f>
        <v>47.72463135112</v>
      </c>
      <c r="J12" s="10" t="n">
        <f aca="false">_xlfn.STDEV.P(C12:F12)</f>
        <v>7.13885730721289</v>
      </c>
      <c r="L12" s="10" t="n">
        <f aca="false">(H12/$Y$1)*1000</f>
        <v>264.842571315872</v>
      </c>
      <c r="N12" s="10" t="n">
        <f aca="false">(J12/$Y$1)*1000</f>
        <v>39.6163002620027</v>
      </c>
      <c r="O12" s="10" t="n">
        <v>76.5</v>
      </c>
      <c r="P12" s="10" t="n">
        <v>29.4288510897586</v>
      </c>
      <c r="Q12" s="10" t="n">
        <v>39.6547724657334</v>
      </c>
      <c r="R12" s="10" t="n">
        <v>35.5267086959494</v>
      </c>
      <c r="S12" s="10" t="n">
        <v>37.4810838528727</v>
      </c>
      <c r="U12" s="10" t="n">
        <f aca="false">AVERAGE(P12:S12)</f>
        <v>35.5228540260785</v>
      </c>
      <c r="W12" s="10" t="n">
        <f aca="false">_xlfn.STDEV.P(P12:S12)</f>
        <v>3.80934051683694</v>
      </c>
      <c r="Y12" s="10" t="n">
        <f aca="false">(U12/Y$1)*1000</f>
        <v>197.130155527628</v>
      </c>
      <c r="AA12" s="10" t="n">
        <f aca="false">(W12/Y$1)*1000</f>
        <v>21.1395145218476</v>
      </c>
    </row>
    <row r="13" customFormat="false" ht="14.25" hidden="false" customHeight="false" outlineLevel="0" collapsed="false">
      <c r="B13" s="10" t="n">
        <v>54</v>
      </c>
      <c r="C13" s="10" t="n">
        <v>43.1400298271022</v>
      </c>
      <c r="D13" s="10" t="n">
        <v>60.4425177283317</v>
      </c>
      <c r="E13" s="10" t="n">
        <v>53.4154483058171</v>
      </c>
      <c r="F13" s="10" t="n">
        <v>36.562280444739</v>
      </c>
      <c r="H13" s="10" t="n">
        <f aca="false">AVERAGE(C13:F13)</f>
        <v>48.3900690764975</v>
      </c>
      <c r="J13" s="10" t="n">
        <f aca="false">_xlfn.STDEV.P(C13:F13)</f>
        <v>9.19205432617382</v>
      </c>
      <c r="L13" s="10" t="n">
        <f aca="false">(H13/$Y$1)*1000</f>
        <v>268.535344486668</v>
      </c>
      <c r="N13" s="10" t="n">
        <f aca="false">(J13/$Y$1)*1000</f>
        <v>51.0102903783231</v>
      </c>
      <c r="O13" s="10" t="n">
        <v>85.75</v>
      </c>
      <c r="P13" s="10" t="n">
        <v>26.9759002746105</v>
      </c>
      <c r="Q13" s="10" t="n">
        <v>37.0608673045605</v>
      </c>
      <c r="R13" s="10" t="n">
        <v>52.3368664704798</v>
      </c>
      <c r="S13" s="10" t="n">
        <v>41.3087135022724</v>
      </c>
      <c r="U13" s="10" t="n">
        <f aca="false">AVERAGE(P13:S13)</f>
        <v>39.4205868879808</v>
      </c>
      <c r="W13" s="10" t="n">
        <f aca="false">_xlfn.STDEV.P(P13:S13)</f>
        <v>9.09441864252812</v>
      </c>
      <c r="Y13" s="10" t="n">
        <f aca="false">(U13/Y$1)*1000</f>
        <v>218.760193606997</v>
      </c>
      <c r="AA13" s="10" t="n">
        <f aca="false">(W13/Y$1)*1000</f>
        <v>50.4684719341183</v>
      </c>
    </row>
    <row r="14" customFormat="false" ht="14.25" hidden="false" customHeight="false" outlineLevel="0" collapsed="false">
      <c r="B14" s="10" t="n">
        <v>58</v>
      </c>
      <c r="C14" s="10" t="n">
        <v>41.5321415667691</v>
      </c>
      <c r="D14" s="10" t="n">
        <v>60.6268876742435</v>
      </c>
      <c r="E14" s="10" t="n">
        <v>37.3616401851854</v>
      </c>
      <c r="F14" s="10" t="n">
        <v>49.1063636275731</v>
      </c>
      <c r="H14" s="10" t="n">
        <f aca="false">AVERAGE(C14:F14)</f>
        <v>47.1567582634428</v>
      </c>
      <c r="J14" s="10" t="n">
        <f aca="false">_xlfn.STDEV.P(C14:F14)</f>
        <v>8.84344387909864</v>
      </c>
      <c r="L14" s="10" t="n">
        <f aca="false">(H14/$Y$1)*1000</f>
        <v>261.691222327651</v>
      </c>
      <c r="N14" s="10" t="n">
        <f aca="false">(J14/$Y$1)*1000</f>
        <v>49.0757152003254</v>
      </c>
      <c r="O14" s="10" t="n">
        <v>94.5</v>
      </c>
      <c r="P14" s="10" t="n">
        <v>38.4218534309125</v>
      </c>
      <c r="Q14" s="10" t="n">
        <v>32.7513463889144</v>
      </c>
      <c r="R14" s="10" t="n">
        <v>21.9902587571344</v>
      </c>
      <c r="S14" s="10" t="n">
        <v>27.8719096562391</v>
      </c>
      <c r="U14" s="10" t="n">
        <f aca="false">AVERAGE(P14:S14)</f>
        <v>30.2588420583001</v>
      </c>
      <c r="W14" s="10" t="n">
        <f aca="false">_xlfn.STDEV.P(P14:S14)</f>
        <v>6.06040940464948</v>
      </c>
      <c r="Y14" s="10" t="n">
        <f aca="false">(U14/Y$1)*1000</f>
        <v>167.918102432298</v>
      </c>
      <c r="AA14" s="10" t="n">
        <f aca="false">(W14/Y$1)*1000</f>
        <v>33.6315727228051</v>
      </c>
    </row>
    <row r="15" customFormat="false" ht="14.25" hidden="false" customHeight="false" outlineLevel="0" collapsed="false">
      <c r="B15" s="10" t="n">
        <v>68</v>
      </c>
      <c r="C15" s="10" t="n">
        <v>39.1285700550151</v>
      </c>
      <c r="D15" s="10" t="n">
        <v>50.3489270138274</v>
      </c>
      <c r="E15" s="10" t="n">
        <v>40.7885891359957</v>
      </c>
      <c r="F15" s="10" t="n">
        <v>41.2880158022538</v>
      </c>
      <c r="H15" s="10" t="n">
        <f aca="false">AVERAGE(C15:F15)</f>
        <v>42.888525501773</v>
      </c>
      <c r="J15" s="10" t="n">
        <f aca="false">_xlfn.STDEV.P(C15:F15)</f>
        <v>4.38081669672551</v>
      </c>
      <c r="L15" s="10" t="n">
        <f aca="false">(H15/$Y$1)*1000</f>
        <v>238.005135969884</v>
      </c>
      <c r="N15" s="10" t="n">
        <f aca="false">(J15/$Y$1)*1000</f>
        <v>24.3108584723946</v>
      </c>
      <c r="O15" s="10" t="n">
        <v>100.5</v>
      </c>
      <c r="P15" s="10" t="n">
        <v>34.8276902044387</v>
      </c>
      <c r="Q15" s="10" t="n">
        <v>34.7607225069804</v>
      </c>
      <c r="R15" s="10" t="n">
        <v>30.3749136473225</v>
      </c>
      <c r="S15" s="10" t="n">
        <v>22.8482967639156</v>
      </c>
      <c r="U15" s="10" t="n">
        <f aca="false">AVERAGE(P15:S15)</f>
        <v>30.7029057806643</v>
      </c>
      <c r="W15" s="10" t="n">
        <f aca="false">_xlfn.STDEV.P(P15:S15)</f>
        <v>4.88062969227606</v>
      </c>
      <c r="Y15" s="10" t="n">
        <f aca="false">(U15/Y$1)*1000</f>
        <v>170.382385020335</v>
      </c>
      <c r="AA15" s="10" t="n">
        <f aca="false">(W15/Y$1)*1000</f>
        <v>27.0845154954276</v>
      </c>
    </row>
    <row r="16" customFormat="false" ht="14.25" hidden="false" customHeight="false" outlineLevel="0" collapsed="false">
      <c r="B16" s="10" t="n">
        <v>72</v>
      </c>
      <c r="C16" s="10" t="n">
        <v>35.7449370676107</v>
      </c>
      <c r="D16" s="10" t="n">
        <v>44.6593189710169</v>
      </c>
      <c r="E16" s="10" t="n">
        <v>33.4795964774658</v>
      </c>
      <c r="F16" s="10" t="n">
        <v>45.0211320020046</v>
      </c>
      <c r="H16" s="10" t="n">
        <f aca="false">AVERAGE(C16:F16)</f>
        <v>39.7262461295245</v>
      </c>
      <c r="J16" s="10" t="n">
        <f aca="false">_xlfn.STDEV.P(C16:F16)</f>
        <v>5.17789720311493</v>
      </c>
      <c r="L16" s="10" t="n">
        <f aca="false">(H16/$Y$1)*1000</f>
        <v>220.456415813122</v>
      </c>
      <c r="N16" s="10" t="n">
        <f aca="false">(J16/$Y$1)*1000</f>
        <v>28.7341687187288</v>
      </c>
      <c r="O16" s="10" t="n">
        <v>108.5</v>
      </c>
      <c r="P16" s="10" t="n">
        <v>31.655814692178</v>
      </c>
      <c r="Q16" s="10" t="n">
        <v>33.953773259085</v>
      </c>
      <c r="R16" s="10" t="n">
        <v>20.0127555809858</v>
      </c>
      <c r="S16" s="10" t="n">
        <v>20.7665449040947</v>
      </c>
      <c r="U16" s="10" t="n">
        <f aca="false">AVERAGE(P16:S16)</f>
        <v>26.5972221090859</v>
      </c>
      <c r="W16" s="10" t="n">
        <f aca="false">_xlfn.STDEV.P(P16:S16)</f>
        <v>6.26618304617616</v>
      </c>
      <c r="Y16" s="10" t="n">
        <f aca="false">(U16/Y$1)*1000</f>
        <v>147.598346887269</v>
      </c>
      <c r="AA16" s="10" t="n">
        <f aca="false">(W16/Y$1)*1000</f>
        <v>34.7734908222872</v>
      </c>
    </row>
    <row r="17" customFormat="false" ht="14.25" hidden="false" customHeight="false" outlineLevel="0" collapsed="false">
      <c r="B17" s="10" t="n">
        <v>77.5</v>
      </c>
      <c r="C17" s="10" t="n">
        <v>32.1225417375666</v>
      </c>
      <c r="D17" s="10" t="n">
        <v>40.4156931276708</v>
      </c>
      <c r="E17" s="10" t="n">
        <v>39.4992694391001</v>
      </c>
      <c r="F17" s="10" t="n">
        <v>50.8857587285986</v>
      </c>
      <c r="H17" s="10" t="n">
        <f aca="false">AVERAGE(C17:F17)</f>
        <v>40.730815758234</v>
      </c>
      <c r="J17" s="10" t="n">
        <f aca="false">_xlfn.STDEV.P(C17:F17)</f>
        <v>6.68657716912622</v>
      </c>
      <c r="L17" s="10" t="n">
        <f aca="false">(H17/$Y$1)*1000</f>
        <v>226.031164030155</v>
      </c>
      <c r="N17" s="10" t="n">
        <f aca="false">(J17/$Y$1)*1000</f>
        <v>37.1064215822765</v>
      </c>
      <c r="O17" s="10" t="n">
        <v>119.25</v>
      </c>
      <c r="P17" s="10" t="n">
        <v>28.686913438193</v>
      </c>
      <c r="Q17" s="10" t="n">
        <v>30.3395887622371</v>
      </c>
      <c r="R17" s="10" t="n">
        <v>21.2077032409593</v>
      </c>
      <c r="S17" s="10" t="n">
        <v>19.9485494380619</v>
      </c>
      <c r="U17" s="10" t="n">
        <f aca="false">AVERAGE(P17:S17)</f>
        <v>25.0456887198628</v>
      </c>
      <c r="W17" s="10" t="n">
        <f aca="false">_xlfn.STDEV.P(P17:S17)</f>
        <v>4.52755056576902</v>
      </c>
      <c r="Y17" s="10" t="n">
        <f aca="false">(U17/Y$1)*1000</f>
        <v>138.988283684033</v>
      </c>
      <c r="AA17" s="10" t="n">
        <f aca="false">(W17/Y$1)*1000</f>
        <v>25.1251418744119</v>
      </c>
    </row>
    <row r="18" customFormat="false" ht="14.25" hidden="false" customHeight="false" outlineLevel="0" collapsed="false">
      <c r="B18" s="10" t="n">
        <v>95</v>
      </c>
      <c r="C18" s="10" t="n">
        <v>34.1907445191254</v>
      </c>
      <c r="D18" s="10" t="n">
        <v>30.9441345162174</v>
      </c>
      <c r="E18" s="10" t="n">
        <v>39.0597601190713</v>
      </c>
      <c r="F18" s="10" t="n">
        <v>29.0206607098082</v>
      </c>
      <c r="H18" s="10" t="n">
        <f aca="false">AVERAGE(C18:F18)</f>
        <v>33.3038249660556</v>
      </c>
      <c r="J18" s="10" t="n">
        <f aca="false">_xlfn.STDEV.P(C18:F18)</f>
        <v>3.80233648052063</v>
      </c>
      <c r="L18" s="10" t="n">
        <f aca="false">(H18/$Y$1)*1000</f>
        <v>184.815898812739</v>
      </c>
      <c r="N18" s="10" t="n">
        <f aca="false">(J18/$Y$1)*1000</f>
        <v>21.100646395786</v>
      </c>
      <c r="O18" s="10" t="n">
        <v>126.5</v>
      </c>
      <c r="P18" s="10" t="n">
        <v>30.3800915620745</v>
      </c>
      <c r="Q18" s="10" t="n">
        <v>31.0952191217023</v>
      </c>
      <c r="R18" s="10" t="n">
        <v>18.6502736125944</v>
      </c>
      <c r="S18" s="10" t="n">
        <v>18.4646741349307</v>
      </c>
      <c r="U18" s="10" t="n">
        <f aca="false">AVERAGE(P18:S18)</f>
        <v>24.6475646078255</v>
      </c>
      <c r="W18" s="10" t="n">
        <f aca="false">_xlfn.STDEV.P(P18:S18)</f>
        <v>6.09569003257221</v>
      </c>
      <c r="Y18" s="10" t="n">
        <f aca="false">(U18/Y$1)*1000</f>
        <v>136.778937890263</v>
      </c>
      <c r="AA18" s="10" t="n">
        <f aca="false">(W18/Y$1)*1000</f>
        <v>33.8273586713219</v>
      </c>
    </row>
    <row r="19" customFormat="false" ht="14.25" hidden="false" customHeight="false" outlineLevel="0" collapsed="false">
      <c r="B19" s="10" t="n">
        <v>101</v>
      </c>
      <c r="C19" s="10" t="n">
        <v>32.7553021026113</v>
      </c>
      <c r="D19" s="10" t="n">
        <v>33.4890631872747</v>
      </c>
      <c r="E19" s="10" t="n">
        <v>51.439099461695</v>
      </c>
      <c r="F19" s="10" t="n">
        <v>42.5648671496451</v>
      </c>
      <c r="H19" s="10" t="n">
        <f aca="false">AVERAGE(C19:F19)</f>
        <v>40.0620829753065</v>
      </c>
      <c r="J19" s="10" t="n">
        <f aca="false">_xlfn.STDEV.P(C19:F19)</f>
        <v>7.62059821487652</v>
      </c>
      <c r="L19" s="10" t="n">
        <f aca="false">(H19/$Y$1)*1000</f>
        <v>222.320105301368</v>
      </c>
      <c r="N19" s="10" t="n">
        <f aca="false">(J19/$Y$1)*1000</f>
        <v>42.2896682290595</v>
      </c>
      <c r="O19" s="10" t="n">
        <v>133</v>
      </c>
      <c r="P19" s="10" t="n">
        <v>33.1541881566146</v>
      </c>
      <c r="Q19" s="10" t="n">
        <v>29.5601399949131</v>
      </c>
      <c r="R19" s="10" t="n">
        <v>17.8869339133875</v>
      </c>
      <c r="S19" s="10" t="n">
        <v>17.9976262243065</v>
      </c>
      <c r="U19" s="10" t="n">
        <f aca="false">AVERAGE(P19:S19)</f>
        <v>24.6497220723054</v>
      </c>
      <c r="W19" s="10" t="n">
        <f aca="false">_xlfn.STDEV.P(P19:S19)</f>
        <v>6.82685561600648</v>
      </c>
      <c r="Y19" s="10" t="n">
        <f aca="false">(U19/Y$1)*1000</f>
        <v>136.79091050114</v>
      </c>
      <c r="AA19" s="10" t="n">
        <f aca="false">(W19/Y$1)*1000</f>
        <v>37.8848813318894</v>
      </c>
    </row>
    <row r="20" customFormat="false" ht="14.25" hidden="false" customHeight="false" outlineLevel="0" collapsed="false">
      <c r="B20" s="10" t="n">
        <v>109.5</v>
      </c>
      <c r="C20" s="10" t="n">
        <v>28.0079357155837</v>
      </c>
      <c r="D20" s="10" t="n">
        <v>38.5217739274942</v>
      </c>
      <c r="E20" s="10" t="n">
        <v>42.5153400946694</v>
      </c>
      <c r="F20" s="10" t="n">
        <v>37.1421741443725</v>
      </c>
      <c r="H20" s="10" t="n">
        <f aca="false">AVERAGE(C20:F20)</f>
        <v>36.5468059705299</v>
      </c>
      <c r="J20" s="10" t="n">
        <f aca="false">_xlfn.STDEV.P(C20:F20)</f>
        <v>5.3101475147891</v>
      </c>
      <c r="L20" s="10" t="n">
        <f aca="false">(H20/$Y$1)*1000</f>
        <v>202.812463765427</v>
      </c>
      <c r="N20" s="10" t="n">
        <f aca="false">(J20/$Y$1)*1000</f>
        <v>29.4680772185855</v>
      </c>
      <c r="O20" s="10" t="n">
        <v>144</v>
      </c>
      <c r="P20" s="10" t="n">
        <v>29.3373745958078</v>
      </c>
      <c r="Q20" s="10" t="n">
        <v>32.4239871118201</v>
      </c>
      <c r="R20" s="10" t="n">
        <v>17.752193065065</v>
      </c>
      <c r="S20" s="10" t="n">
        <v>22.141108673574</v>
      </c>
      <c r="U20" s="10" t="n">
        <f aca="false">AVERAGE(P20:S20)</f>
        <v>25.4136658615667</v>
      </c>
      <c r="W20" s="10" t="n">
        <f aca="false">_xlfn.STDEV.P(P20:S20)</f>
        <v>5.78679294219027</v>
      </c>
      <c r="Y20" s="10" t="n">
        <f aca="false">(U20/Y$1)*1000</f>
        <v>141.030332195154</v>
      </c>
      <c r="AA20" s="10" t="n">
        <f aca="false">(W20/Y$1)*1000</f>
        <v>32.1131683806341</v>
      </c>
    </row>
    <row r="21" customFormat="false" ht="14.25" hidden="false" customHeight="false" outlineLevel="0" collapsed="false">
      <c r="B21" s="10" t="n">
        <v>120</v>
      </c>
      <c r="C21" s="10" t="n">
        <v>27.9168365805256</v>
      </c>
      <c r="D21" s="10" t="n">
        <v>44.4368512905085</v>
      </c>
      <c r="E21" s="10" t="n">
        <v>30.7765044839921</v>
      </c>
      <c r="F21" s="10" t="n">
        <v>27.8774977765471</v>
      </c>
      <c r="H21" s="10" t="n">
        <f aca="false">AVERAGE(C21:F21)</f>
        <v>32.7519225328933</v>
      </c>
      <c r="J21" s="10" t="n">
        <f aca="false">_xlfn.STDEV.P(C21:F21)</f>
        <v>6.84795424580458</v>
      </c>
      <c r="L21" s="10" t="n">
        <f aca="false">(H21/$Y$1)*1000</f>
        <v>181.753177208065</v>
      </c>
      <c r="N21" s="10" t="n">
        <f aca="false">(J21/$Y$1)*1000</f>
        <v>38.0019658479722</v>
      </c>
    </row>
    <row r="22" customFormat="false" ht="14.25" hidden="false" customHeight="false" outlineLevel="0" collapsed="false">
      <c r="B22" s="10" t="n">
        <v>130.25</v>
      </c>
      <c r="C22" s="10" t="n">
        <v>29.0921760509732</v>
      </c>
      <c r="D22" s="10" t="n">
        <v>39.9028745304636</v>
      </c>
      <c r="E22" s="10" t="n">
        <v>29.5017311948516</v>
      </c>
      <c r="F22" s="10" t="n">
        <v>27.8030340225627</v>
      </c>
      <c r="H22" s="10" t="n">
        <f aca="false">AVERAGE(C22:F22)</f>
        <v>31.5749539497128</v>
      </c>
      <c r="J22" s="10" t="n">
        <f aca="false">_xlfn.STDEV.P(C22:F22)</f>
        <v>4.84881634581751</v>
      </c>
      <c r="L22" s="10" t="n">
        <f aca="false">(H22/$Y$1)*1000</f>
        <v>175.221720031702</v>
      </c>
      <c r="N22" s="10" t="n">
        <f aca="false">(J22/$Y$1)*1000</f>
        <v>26.9079708424945</v>
      </c>
    </row>
    <row r="23" customFormat="false" ht="14.25" hidden="false" customHeight="false" outlineLevel="0" collapsed="false">
      <c r="B23" s="10" t="n">
        <v>144</v>
      </c>
      <c r="C23" s="10" t="n">
        <v>24.1358782723324</v>
      </c>
      <c r="D23" s="10" t="n">
        <v>34.4738319027582</v>
      </c>
      <c r="E23" s="10" t="n">
        <v>31.9652692510887</v>
      </c>
      <c r="F23" s="10" t="n">
        <v>27.5256132460906</v>
      </c>
      <c r="H23" s="10" t="n">
        <f aca="false">AVERAGE(C23:F23)</f>
        <v>29.5251481680675</v>
      </c>
      <c r="J23" s="10" t="n">
        <f aca="false">_xlfn.STDEV.P(C23:F23)</f>
        <v>3.98390610830245</v>
      </c>
      <c r="L23" s="10" t="n">
        <f aca="false">(H23/$Y$1)*1000</f>
        <v>163.846549212361</v>
      </c>
      <c r="N23" s="10" t="n">
        <f aca="false">(J23/$Y$1)*1000</f>
        <v>22.1082469939093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4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N28" activeCellId="0" sqref="N28"/>
    </sheetView>
  </sheetViews>
  <sheetFormatPr defaultRowHeight="14.25"/>
  <cols>
    <col collapsed="false" hidden="false" max="1025" min="1" style="10" width="8.36734693877551"/>
  </cols>
  <sheetData>
    <row r="1" customFormat="false" ht="14.25" hidden="false" customHeight="false" outlineLevel="0" collapsed="false">
      <c r="B1" s="0"/>
      <c r="C1" s="10" t="s">
        <v>10</v>
      </c>
      <c r="D1" s="0"/>
      <c r="E1" s="0"/>
      <c r="F1" s="0"/>
      <c r="H1" s="0"/>
      <c r="I1" s="0"/>
      <c r="J1" s="0"/>
      <c r="K1" s="0"/>
      <c r="M1" s="0"/>
      <c r="N1" s="10" t="s">
        <v>11</v>
      </c>
      <c r="O1" s="0"/>
      <c r="P1" s="0"/>
      <c r="Q1" s="0"/>
      <c r="S1" s="0"/>
      <c r="T1" s="0"/>
      <c r="U1" s="0"/>
    </row>
    <row r="2" customFormat="false" ht="14.25" hidden="false" customHeight="false" outlineLevel="0" collapsed="false">
      <c r="B2" s="0"/>
      <c r="C2" s="0"/>
      <c r="D2" s="0"/>
      <c r="E2" s="0"/>
      <c r="F2" s="0"/>
      <c r="H2" s="0"/>
      <c r="I2" s="0"/>
      <c r="J2" s="0"/>
      <c r="K2" s="0"/>
      <c r="M2" s="0"/>
      <c r="N2" s="0"/>
      <c r="O2" s="0"/>
      <c r="P2" s="0"/>
      <c r="Q2" s="0"/>
      <c r="S2" s="0"/>
      <c r="T2" s="0"/>
      <c r="U2" s="0"/>
    </row>
    <row r="3" customFormat="false" ht="14.25" hidden="false" customHeight="false" outlineLevel="0" collapsed="false">
      <c r="B3" s="0"/>
      <c r="C3" s="10" t="n">
        <v>25</v>
      </c>
      <c r="D3" s="0"/>
      <c r="E3" s="10" t="n">
        <v>26</v>
      </c>
      <c r="F3" s="0"/>
      <c r="H3" s="10" t="s">
        <v>6</v>
      </c>
      <c r="I3" s="0"/>
      <c r="J3" s="10" t="s">
        <v>12</v>
      </c>
      <c r="K3" s="0"/>
      <c r="M3" s="0"/>
      <c r="N3" s="10" t="n">
        <v>27</v>
      </c>
      <c r="O3" s="0"/>
      <c r="P3" s="10" t="n">
        <v>28</v>
      </c>
      <c r="Q3" s="0"/>
      <c r="S3" s="10" t="s">
        <v>6</v>
      </c>
      <c r="T3" s="0"/>
      <c r="U3" s="10" t="s">
        <v>12</v>
      </c>
    </row>
    <row r="4" customFormat="false" ht="14.25" hidden="false" customHeight="false" outlineLevel="0" collapsed="false">
      <c r="B4" s="10" t="n">
        <v>0</v>
      </c>
      <c r="C4" s="10" t="n">
        <v>78.4662244808795</v>
      </c>
      <c r="D4" s="10" t="n">
        <v>82.7681365450193</v>
      </c>
      <c r="E4" s="10" t="n">
        <v>103.172013270507</v>
      </c>
      <c r="F4" s="10" t="n">
        <v>117.034970756469</v>
      </c>
      <c r="H4" s="10" t="n">
        <f aca="false">AVERAGE(C4:F4)</f>
        <v>95.3603362632186</v>
      </c>
      <c r="I4" s="0"/>
      <c r="J4" s="10" t="n">
        <f aca="false">_xlfn.STDEV.P(C4:F4)</f>
        <v>15.6107862128992</v>
      </c>
      <c r="K4" s="0"/>
      <c r="M4" s="10" t="n">
        <v>0</v>
      </c>
      <c r="N4" s="10" t="n">
        <v>95.8498758150354</v>
      </c>
      <c r="O4" s="10" t="n">
        <v>93.7985010550926</v>
      </c>
      <c r="P4" s="10" t="n">
        <v>114.854548926206</v>
      </c>
      <c r="Q4" s="10" t="n">
        <v>106.050137746795</v>
      </c>
      <c r="S4" s="10" t="n">
        <f aca="false">AVERAGE(N4:Q4)</f>
        <v>102.638265885782</v>
      </c>
      <c r="T4" s="0"/>
      <c r="U4" s="10" t="n">
        <f aca="false">_xlfn.STDEV.P(N4:Q4)</f>
        <v>8.44248368275352</v>
      </c>
    </row>
    <row r="5" customFormat="false" ht="14.25" hidden="false" customHeight="false" outlineLevel="0" collapsed="false">
      <c r="B5" s="10" t="n">
        <v>11</v>
      </c>
      <c r="C5" s="10" t="n">
        <v>73.6888167963757</v>
      </c>
      <c r="D5" s="10" t="n">
        <v>91.8680690726343</v>
      </c>
      <c r="E5" s="10" t="n">
        <v>113.779923402066</v>
      </c>
      <c r="F5" s="10" t="n">
        <v>104.958219784687</v>
      </c>
      <c r="H5" s="10" t="n">
        <f aca="false">AVERAGE(C5:F5)</f>
        <v>96.0737572639408</v>
      </c>
      <c r="I5" s="0"/>
      <c r="J5" s="10" t="n">
        <f aca="false">_xlfn.STDEV.P(C5:F5)</f>
        <v>15.0931720199265</v>
      </c>
      <c r="K5" s="0"/>
      <c r="M5" s="10" t="n">
        <v>12</v>
      </c>
      <c r="N5" s="10" t="n">
        <v>115.182253397618</v>
      </c>
      <c r="O5" s="10" t="n">
        <v>113.032153063071</v>
      </c>
      <c r="P5" s="10" t="n">
        <v>105.423544225057</v>
      </c>
      <c r="Q5" s="10" t="n">
        <v>98.2946736400883</v>
      </c>
      <c r="S5" s="10" t="n">
        <f aca="false">AVERAGE(N5:Q5)</f>
        <v>107.983156081459</v>
      </c>
      <c r="T5" s="0"/>
      <c r="U5" s="10" t="n">
        <f aca="false">_xlfn.STDEV.P(N5:Q5)</f>
        <v>6.66591474517998</v>
      </c>
    </row>
    <row r="6" customFormat="false" ht="14.25" hidden="false" customHeight="false" outlineLevel="0" collapsed="false">
      <c r="B6" s="10" t="n">
        <v>22</v>
      </c>
      <c r="C6" s="10" t="n">
        <v>68.1328595348869</v>
      </c>
      <c r="D6" s="10" t="n">
        <v>87.1998266600563</v>
      </c>
      <c r="E6" s="10" t="n">
        <v>91.9112465051772</v>
      </c>
      <c r="F6" s="10" t="n">
        <v>89.4428596463551</v>
      </c>
      <c r="H6" s="10" t="n">
        <f aca="false">AVERAGE(C6:F6)</f>
        <v>84.1716980866189</v>
      </c>
      <c r="I6" s="0"/>
      <c r="J6" s="10" t="n">
        <f aca="false">_xlfn.STDEV.P(C6:F6)</f>
        <v>9.40876796740467</v>
      </c>
      <c r="K6" s="0"/>
      <c r="M6" s="10" t="n">
        <v>20.5</v>
      </c>
      <c r="N6" s="10" t="n">
        <v>95.7644977540147</v>
      </c>
      <c r="O6" s="10" t="n">
        <v>89.2532124210752</v>
      </c>
      <c r="P6" s="10" t="n">
        <v>101.815178803577</v>
      </c>
      <c r="Q6" s="10" t="n">
        <v>97.5417882264219</v>
      </c>
      <c r="S6" s="10" t="n">
        <f aca="false">AVERAGE(N6:Q6)</f>
        <v>96.0936693012722</v>
      </c>
      <c r="T6" s="0"/>
      <c r="U6" s="10" t="n">
        <f aca="false">_xlfn.STDEV.P(N6:Q6)</f>
        <v>4.52031314301611</v>
      </c>
    </row>
    <row r="7" customFormat="false" ht="14.25" hidden="false" customHeight="false" outlineLevel="0" collapsed="false">
      <c r="B7" s="10" t="n">
        <v>26</v>
      </c>
      <c r="C7" s="10" t="n">
        <v>52.5502033284399</v>
      </c>
      <c r="D7" s="10" t="n">
        <v>92.4111349621577</v>
      </c>
      <c r="E7" s="10" t="n">
        <v>83.1299495760071</v>
      </c>
      <c r="F7" s="10" t="n">
        <v>84.6984217645837</v>
      </c>
      <c r="H7" s="10" t="n">
        <f aca="false">AVERAGE(C7:F7)</f>
        <v>78.1974274077971</v>
      </c>
      <c r="I7" s="0"/>
      <c r="J7" s="10" t="n">
        <f aca="false">_xlfn.STDEV.P(C7:F7)</f>
        <v>15.2184286966863</v>
      </c>
      <c r="K7" s="0"/>
      <c r="M7" s="10" t="n">
        <v>26.5</v>
      </c>
      <c r="N7" s="10" t="n">
        <v>67.5728230956508</v>
      </c>
      <c r="O7" s="10" t="n">
        <v>67.6027399364397</v>
      </c>
      <c r="P7" s="10" t="n">
        <v>91.176980348576</v>
      </c>
      <c r="Q7" s="10" t="n">
        <v>93.5627333367213</v>
      </c>
      <c r="S7" s="10" t="n">
        <f aca="false">AVERAGE(N7:Q7)</f>
        <v>79.978819179347</v>
      </c>
      <c r="T7" s="0"/>
      <c r="U7" s="10" t="n">
        <f aca="false">_xlfn.STDEV.P(N7:Q7)</f>
        <v>12.4197183307669</v>
      </c>
    </row>
    <row r="8" customFormat="false" ht="14.25" hidden="false" customHeight="false" outlineLevel="0" collapsed="false">
      <c r="B8" s="10" t="n">
        <v>30</v>
      </c>
      <c r="C8" s="10" t="n">
        <v>54.7542516715967</v>
      </c>
      <c r="D8" s="10" t="n">
        <v>69.8019766419264</v>
      </c>
      <c r="E8" s="10" t="n">
        <v>77.9724398930634</v>
      </c>
      <c r="F8" s="10" t="n">
        <v>93.6824448208804</v>
      </c>
      <c r="H8" s="10" t="n">
        <f aca="false">AVERAGE(C8:F8)</f>
        <v>74.0527782568667</v>
      </c>
      <c r="I8" s="0"/>
      <c r="J8" s="10" t="n">
        <f aca="false">_xlfn.STDEV.P(C8:F8)</f>
        <v>14.0640499100417</v>
      </c>
      <c r="K8" s="0"/>
      <c r="M8" s="10" t="n">
        <v>31.5</v>
      </c>
      <c r="N8" s="10" t="n">
        <v>56.8814647158635</v>
      </c>
      <c r="O8" s="10" t="n">
        <v>63.4719146121214</v>
      </c>
      <c r="P8" s="10" t="n">
        <v>79.9972870752955</v>
      </c>
      <c r="Q8" s="10" t="n">
        <v>86.6321519736477</v>
      </c>
      <c r="S8" s="10" t="n">
        <f aca="false">AVERAGE(N8:Q8)</f>
        <v>71.745704594232</v>
      </c>
      <c r="T8" s="0"/>
      <c r="U8" s="10" t="n">
        <f aca="false">_xlfn.STDEV.P(N8:Q8)</f>
        <v>12.032208409636</v>
      </c>
    </row>
    <row r="9" customFormat="false" ht="14.25" hidden="false" customHeight="false" outlineLevel="0" collapsed="false">
      <c r="B9" s="10" t="n">
        <v>34</v>
      </c>
      <c r="C9" s="10" t="n">
        <v>52.5855415319637</v>
      </c>
      <c r="D9" s="10" t="n">
        <v>75.1776824411965</v>
      </c>
      <c r="E9" s="10" t="n">
        <v>55.9842746467577</v>
      </c>
      <c r="F9" s="10" t="n">
        <v>60.7875908456331</v>
      </c>
      <c r="H9" s="10" t="n">
        <f aca="false">AVERAGE(C9:F9)</f>
        <v>61.1337723663877</v>
      </c>
      <c r="I9" s="0"/>
      <c r="J9" s="10" t="n">
        <f aca="false">_xlfn.STDEV.P(C9:F9)</f>
        <v>8.6159855646017</v>
      </c>
      <c r="K9" s="0"/>
      <c r="M9" s="10" t="n">
        <v>48</v>
      </c>
      <c r="N9" s="10" t="n">
        <v>51.0071779621839</v>
      </c>
      <c r="O9" s="10" t="n">
        <v>57.842945952911</v>
      </c>
      <c r="P9" s="10" t="n">
        <v>63.7909892256126</v>
      </c>
      <c r="Q9" s="10" t="n">
        <v>71.7885662219008</v>
      </c>
      <c r="S9" s="10" t="n">
        <f aca="false">AVERAGE(N9:Q9)</f>
        <v>61.1074198406521</v>
      </c>
      <c r="T9" s="0"/>
      <c r="U9" s="10" t="n">
        <f aca="false">_xlfn.STDEV.P(N9:Q9)</f>
        <v>7.64787729420502</v>
      </c>
    </row>
    <row r="10" customFormat="false" ht="14.25" hidden="false" customHeight="false" outlineLevel="0" collapsed="false">
      <c r="B10" s="10" t="n">
        <v>40</v>
      </c>
      <c r="C10" s="10" t="n">
        <v>60.3793364253682</v>
      </c>
      <c r="D10" s="10" t="n">
        <v>65.8799880367207</v>
      </c>
      <c r="E10" s="10" t="n">
        <v>50.1941116741482</v>
      </c>
      <c r="F10" s="10" t="n">
        <v>66.3764130632832</v>
      </c>
      <c r="H10" s="10" t="n">
        <f aca="false">AVERAGE(C10:F10)</f>
        <v>60.7074622998801</v>
      </c>
      <c r="I10" s="0"/>
      <c r="J10" s="10" t="n">
        <f aca="false">_xlfn.STDEV.P(C10:F10)</f>
        <v>6.51018880727103</v>
      </c>
      <c r="K10" s="0"/>
      <c r="M10" s="10" t="n">
        <v>57.5</v>
      </c>
      <c r="N10" s="10" t="n">
        <v>57.8588248914836</v>
      </c>
      <c r="O10" s="10" t="n">
        <v>42.1470754329962</v>
      </c>
      <c r="P10" s="10" t="n">
        <v>54.610201176122</v>
      </c>
      <c r="Q10" s="10" t="n">
        <v>68.0211154483958</v>
      </c>
      <c r="S10" s="10" t="n">
        <f aca="false">AVERAGE(N10:Q10)</f>
        <v>55.6593042372494</v>
      </c>
      <c r="T10" s="0"/>
      <c r="U10" s="10" t="n">
        <f aca="false">_xlfn.STDEV.P(N10:Q10)</f>
        <v>9.23760266546173</v>
      </c>
    </row>
    <row r="11" customFormat="false" ht="14.25" hidden="false" customHeight="false" outlineLevel="0" collapsed="false">
      <c r="B11" s="10" t="n">
        <v>46</v>
      </c>
      <c r="C11" s="10" t="n">
        <v>42.6895824666007</v>
      </c>
      <c r="D11" s="10" t="n">
        <v>61.6938551383113</v>
      </c>
      <c r="E11" s="10" t="n">
        <v>49.7783845763222</v>
      </c>
      <c r="F11" s="10" t="n">
        <v>47.8259334020834</v>
      </c>
      <c r="H11" s="10" t="n">
        <f aca="false">AVERAGE(C11:F11)</f>
        <v>50.4969388958294</v>
      </c>
      <c r="I11" s="0"/>
      <c r="J11" s="10" t="n">
        <f aca="false">_xlfn.STDEV.P(C11:F11)</f>
        <v>6.96376942488544</v>
      </c>
      <c r="K11" s="0"/>
      <c r="M11" s="10" t="n">
        <v>70.5</v>
      </c>
      <c r="N11" s="10" t="n">
        <v>44.8241724245169</v>
      </c>
      <c r="O11" s="10" t="n">
        <v>42.2095556043362</v>
      </c>
      <c r="P11" s="10" t="n">
        <v>42.4490053954199</v>
      </c>
      <c r="Q11" s="10" t="n">
        <v>40.5175281281774</v>
      </c>
      <c r="S11" s="10" t="n">
        <f aca="false">AVERAGE(N11:Q11)</f>
        <v>42.5000653881126</v>
      </c>
      <c r="T11" s="0"/>
      <c r="U11" s="10" t="n">
        <f aca="false">_xlfn.STDEV.P(N11:Q11)</f>
        <v>1.53451381233754</v>
      </c>
    </row>
    <row r="12" customFormat="false" ht="14.25" hidden="false" customHeight="false" outlineLevel="0" collapsed="false">
      <c r="B12" s="10" t="n">
        <v>50</v>
      </c>
      <c r="C12" s="10" t="n">
        <v>41.7826068209654</v>
      </c>
      <c r="D12" s="10" t="n">
        <v>57.5454736314569</v>
      </c>
      <c r="E12" s="10" t="n">
        <v>51.467384143441</v>
      </c>
      <c r="F12" s="10" t="n">
        <v>40.103060808617</v>
      </c>
      <c r="H12" s="10" t="n">
        <f aca="false">AVERAGE(C12:F12)</f>
        <v>47.72463135112</v>
      </c>
      <c r="I12" s="0"/>
      <c r="J12" s="10" t="n">
        <f aca="false">_xlfn.STDEV.P(C12:F12)</f>
        <v>7.13885730721289</v>
      </c>
      <c r="K12" s="0"/>
      <c r="M12" s="10" t="n">
        <v>76.5</v>
      </c>
      <c r="N12" s="10" t="n">
        <v>29.4288510897586</v>
      </c>
      <c r="O12" s="10" t="n">
        <v>39.6547724657334</v>
      </c>
      <c r="P12" s="10" t="n">
        <v>35.5267086959494</v>
      </c>
      <c r="Q12" s="10" t="n">
        <v>37.4810838528727</v>
      </c>
      <c r="S12" s="10" t="n">
        <f aca="false">AVERAGE(N12:Q12)</f>
        <v>35.5228540260785</v>
      </c>
      <c r="T12" s="0"/>
      <c r="U12" s="10" t="n">
        <f aca="false">_xlfn.STDEV.P(N12:Q12)</f>
        <v>3.80934051683694</v>
      </c>
    </row>
    <row r="13" customFormat="false" ht="14.25" hidden="false" customHeight="false" outlineLevel="0" collapsed="false">
      <c r="B13" s="10" t="n">
        <v>54</v>
      </c>
      <c r="C13" s="10" t="n">
        <v>43.1400298271022</v>
      </c>
      <c r="D13" s="10" t="n">
        <v>60.4425177283317</v>
      </c>
      <c r="E13" s="10" t="n">
        <v>53.4154483058171</v>
      </c>
      <c r="F13" s="10" t="n">
        <v>36.562280444739</v>
      </c>
      <c r="H13" s="10" t="n">
        <f aca="false">AVERAGE(C13:F13)</f>
        <v>48.3900690764975</v>
      </c>
      <c r="I13" s="0"/>
      <c r="J13" s="10" t="n">
        <f aca="false">_xlfn.STDEV.P(C13:F13)</f>
        <v>9.19205432617382</v>
      </c>
      <c r="K13" s="0"/>
      <c r="M13" s="10" t="n">
        <v>85.75</v>
      </c>
      <c r="N13" s="10" t="n">
        <v>26.9759002746105</v>
      </c>
      <c r="O13" s="10" t="n">
        <v>37.0608673045605</v>
      </c>
      <c r="P13" s="10" t="n">
        <v>52.3368664704798</v>
      </c>
      <c r="Q13" s="10" t="n">
        <v>41.3087135022724</v>
      </c>
      <c r="S13" s="10" t="n">
        <f aca="false">AVERAGE(N13:Q13)</f>
        <v>39.4205868879808</v>
      </c>
      <c r="T13" s="0"/>
      <c r="U13" s="10" t="n">
        <f aca="false">_xlfn.STDEV.P(N13:Q13)</f>
        <v>9.09441864252812</v>
      </c>
    </row>
    <row r="14" customFormat="false" ht="14.25" hidden="false" customHeight="false" outlineLevel="0" collapsed="false">
      <c r="B14" s="10" t="n">
        <v>58</v>
      </c>
      <c r="C14" s="10" t="n">
        <v>41.5321415667691</v>
      </c>
      <c r="D14" s="10" t="n">
        <v>60.6268876742435</v>
      </c>
      <c r="E14" s="10" t="n">
        <v>37.3616401851854</v>
      </c>
      <c r="F14" s="10" t="n">
        <v>49.1063636275731</v>
      </c>
      <c r="H14" s="10" t="n">
        <f aca="false">AVERAGE(C14:F14)</f>
        <v>47.1567582634428</v>
      </c>
      <c r="I14" s="0"/>
      <c r="J14" s="10" t="n">
        <f aca="false">_xlfn.STDEV.P(C14:F14)</f>
        <v>8.84344387909864</v>
      </c>
      <c r="K14" s="0"/>
      <c r="M14" s="10" t="n">
        <v>94.5</v>
      </c>
      <c r="N14" s="10" t="n">
        <v>38.4218534309125</v>
      </c>
      <c r="O14" s="10" t="n">
        <v>32.7513463889144</v>
      </c>
      <c r="P14" s="10" t="n">
        <v>21.9902587571344</v>
      </c>
      <c r="Q14" s="10" t="n">
        <v>27.8719096562391</v>
      </c>
      <c r="S14" s="10" t="n">
        <f aca="false">AVERAGE(N14:Q14)</f>
        <v>30.2588420583001</v>
      </c>
      <c r="T14" s="0"/>
      <c r="U14" s="10" t="n">
        <f aca="false">_xlfn.STDEV.P(N14:Q14)</f>
        <v>6.06040940464948</v>
      </c>
    </row>
    <row r="15" customFormat="false" ht="14.25" hidden="false" customHeight="false" outlineLevel="0" collapsed="false">
      <c r="B15" s="10" t="n">
        <v>68</v>
      </c>
      <c r="C15" s="10" t="n">
        <v>39.1285700550151</v>
      </c>
      <c r="D15" s="10" t="n">
        <v>50.3489270138274</v>
      </c>
      <c r="E15" s="10" t="n">
        <v>40.7885891359957</v>
      </c>
      <c r="F15" s="10" t="n">
        <v>41.2880158022538</v>
      </c>
      <c r="H15" s="10" t="n">
        <f aca="false">AVERAGE(C15:F15)</f>
        <v>42.888525501773</v>
      </c>
      <c r="I15" s="0"/>
      <c r="J15" s="10" t="n">
        <f aca="false">_xlfn.STDEV.P(C15:F15)</f>
        <v>4.38081669672551</v>
      </c>
      <c r="K15" s="0"/>
      <c r="M15" s="10" t="n">
        <v>100.5</v>
      </c>
      <c r="N15" s="10" t="n">
        <v>34.8276902044387</v>
      </c>
      <c r="O15" s="10" t="n">
        <v>34.7607225069804</v>
      </c>
      <c r="P15" s="10" t="n">
        <v>30.3749136473225</v>
      </c>
      <c r="Q15" s="10" t="n">
        <v>22.8482967639156</v>
      </c>
      <c r="S15" s="10" t="n">
        <f aca="false">AVERAGE(N15:Q15)</f>
        <v>30.7029057806643</v>
      </c>
      <c r="T15" s="0"/>
      <c r="U15" s="10" t="n">
        <f aca="false">_xlfn.STDEV.P(N15:Q15)</f>
        <v>4.88062969227606</v>
      </c>
    </row>
    <row r="16" customFormat="false" ht="14.25" hidden="false" customHeight="false" outlineLevel="0" collapsed="false">
      <c r="B16" s="10" t="n">
        <v>72</v>
      </c>
      <c r="C16" s="10" t="n">
        <v>35.7449370676107</v>
      </c>
      <c r="D16" s="10" t="n">
        <v>44.6593189710169</v>
      </c>
      <c r="E16" s="10" t="n">
        <v>33.4795964774658</v>
      </c>
      <c r="F16" s="10" t="n">
        <v>45.0211320020046</v>
      </c>
      <c r="H16" s="10" t="n">
        <f aca="false">AVERAGE(C16:F16)</f>
        <v>39.7262461295245</v>
      </c>
      <c r="I16" s="0"/>
      <c r="J16" s="10" t="n">
        <f aca="false">_xlfn.STDEV.P(C16:F16)</f>
        <v>5.17789720311493</v>
      </c>
      <c r="K16" s="0"/>
      <c r="M16" s="10" t="n">
        <v>108.5</v>
      </c>
      <c r="N16" s="10" t="n">
        <v>31.655814692178</v>
      </c>
      <c r="O16" s="10" t="n">
        <v>33.953773259085</v>
      </c>
      <c r="P16" s="10" t="n">
        <v>20.0127555809858</v>
      </c>
      <c r="Q16" s="10" t="n">
        <v>20.7665449040947</v>
      </c>
      <c r="S16" s="10" t="n">
        <f aca="false">AVERAGE(N16:Q16)</f>
        <v>26.5972221090859</v>
      </c>
      <c r="T16" s="0"/>
      <c r="U16" s="10" t="n">
        <f aca="false">_xlfn.STDEV.P(N16:Q16)</f>
        <v>6.26618304617616</v>
      </c>
    </row>
    <row r="17" customFormat="false" ht="14.25" hidden="false" customHeight="false" outlineLevel="0" collapsed="false">
      <c r="B17" s="10" t="n">
        <v>77.5</v>
      </c>
      <c r="C17" s="10" t="n">
        <v>32.1225417375666</v>
      </c>
      <c r="D17" s="10" t="n">
        <v>40.4156931276708</v>
      </c>
      <c r="E17" s="10" t="n">
        <v>39.4992694391001</v>
      </c>
      <c r="F17" s="10" t="n">
        <v>50.8857587285986</v>
      </c>
      <c r="H17" s="10" t="n">
        <f aca="false">AVERAGE(C17:F17)</f>
        <v>40.730815758234</v>
      </c>
      <c r="I17" s="0"/>
      <c r="J17" s="10" t="n">
        <f aca="false">_xlfn.STDEV.P(C17:F17)</f>
        <v>6.68657716912622</v>
      </c>
      <c r="K17" s="0"/>
      <c r="M17" s="10" t="n">
        <v>119.25</v>
      </c>
      <c r="N17" s="10" t="n">
        <v>28.686913438193</v>
      </c>
      <c r="O17" s="10" t="n">
        <v>30.3395887622371</v>
      </c>
      <c r="P17" s="10" t="n">
        <v>21.2077032409593</v>
      </c>
      <c r="Q17" s="10" t="n">
        <v>19.9485494380619</v>
      </c>
      <c r="S17" s="10" t="n">
        <f aca="false">AVERAGE(N17:Q17)</f>
        <v>25.0456887198628</v>
      </c>
      <c r="T17" s="0"/>
      <c r="U17" s="10" t="n">
        <f aca="false">_xlfn.STDEV.P(N17:Q17)</f>
        <v>4.52755056576902</v>
      </c>
    </row>
    <row r="18" customFormat="false" ht="14.25" hidden="false" customHeight="false" outlineLevel="0" collapsed="false">
      <c r="B18" s="10" t="n">
        <v>95</v>
      </c>
      <c r="C18" s="10" t="n">
        <v>34.1907445191254</v>
      </c>
      <c r="D18" s="10" t="n">
        <v>30.9441345162174</v>
      </c>
      <c r="E18" s="10" t="n">
        <v>39.0597601190713</v>
      </c>
      <c r="F18" s="10" t="n">
        <v>29.0206607098082</v>
      </c>
      <c r="H18" s="10" t="n">
        <f aca="false">AVERAGE(C18:F18)</f>
        <v>33.3038249660556</v>
      </c>
      <c r="I18" s="0"/>
      <c r="J18" s="10" t="n">
        <f aca="false">_xlfn.STDEV.P(C18:F18)</f>
        <v>3.80233648052063</v>
      </c>
      <c r="K18" s="0"/>
      <c r="M18" s="10" t="n">
        <v>126.5</v>
      </c>
      <c r="N18" s="10" t="n">
        <v>30.3800915620745</v>
      </c>
      <c r="O18" s="10" t="n">
        <v>31.0952191217023</v>
      </c>
      <c r="P18" s="10" t="n">
        <v>18.6502736125944</v>
      </c>
      <c r="Q18" s="10" t="n">
        <v>18.4646741349307</v>
      </c>
      <c r="S18" s="10" t="n">
        <f aca="false">AVERAGE(N18:Q18)</f>
        <v>24.6475646078255</v>
      </c>
      <c r="T18" s="0"/>
      <c r="U18" s="10" t="n">
        <f aca="false">_xlfn.STDEV.P(N18:Q18)</f>
        <v>6.09569003257221</v>
      </c>
    </row>
    <row r="19" customFormat="false" ht="14.25" hidden="false" customHeight="false" outlineLevel="0" collapsed="false">
      <c r="B19" s="10" t="n">
        <v>101</v>
      </c>
      <c r="C19" s="10" t="n">
        <v>32.7553021026113</v>
      </c>
      <c r="D19" s="10" t="n">
        <v>33.4890631872747</v>
      </c>
      <c r="E19" s="10" t="n">
        <v>51.439099461695</v>
      </c>
      <c r="F19" s="10" t="n">
        <v>42.5648671496451</v>
      </c>
      <c r="H19" s="10" t="n">
        <f aca="false">AVERAGE(C19:F19)</f>
        <v>40.0620829753065</v>
      </c>
      <c r="I19" s="0"/>
      <c r="J19" s="10" t="n">
        <f aca="false">_xlfn.STDEV.P(C19:F19)</f>
        <v>7.62059821487652</v>
      </c>
      <c r="K19" s="0"/>
      <c r="M19" s="10" t="n">
        <v>133</v>
      </c>
      <c r="N19" s="10" t="n">
        <v>33.1541881566146</v>
      </c>
      <c r="O19" s="10" t="n">
        <v>29.5601399949131</v>
      </c>
      <c r="P19" s="10" t="n">
        <v>17.8869339133875</v>
      </c>
      <c r="Q19" s="10" t="n">
        <v>17.9976262243065</v>
      </c>
      <c r="S19" s="10" t="n">
        <f aca="false">AVERAGE(N19:Q19)</f>
        <v>24.6497220723054</v>
      </c>
      <c r="T19" s="0"/>
      <c r="U19" s="10" t="n">
        <f aca="false">_xlfn.STDEV.P(N19:Q19)</f>
        <v>6.82685561600648</v>
      </c>
    </row>
    <row r="20" customFormat="false" ht="14.25" hidden="false" customHeight="false" outlineLevel="0" collapsed="false">
      <c r="B20" s="10" t="n">
        <v>109.5</v>
      </c>
      <c r="C20" s="10" t="n">
        <v>28.0079357155837</v>
      </c>
      <c r="D20" s="10" t="n">
        <v>38.5217739274942</v>
      </c>
      <c r="E20" s="10" t="n">
        <v>42.5153400946694</v>
      </c>
      <c r="F20" s="10" t="n">
        <v>37.1421741443725</v>
      </c>
      <c r="H20" s="10" t="n">
        <f aca="false">AVERAGE(C20:F20)</f>
        <v>36.5468059705299</v>
      </c>
      <c r="I20" s="0"/>
      <c r="J20" s="10" t="n">
        <f aca="false">_xlfn.STDEV.P(C20:F20)</f>
        <v>5.3101475147891</v>
      </c>
      <c r="K20" s="0"/>
      <c r="M20" s="10" t="n">
        <v>144</v>
      </c>
      <c r="N20" s="10" t="n">
        <v>29.3373745958078</v>
      </c>
      <c r="O20" s="10" t="n">
        <v>32.4239871118201</v>
      </c>
      <c r="P20" s="10" t="n">
        <v>17.752193065065</v>
      </c>
      <c r="Q20" s="10" t="n">
        <v>22.141108673574</v>
      </c>
      <c r="S20" s="10" t="n">
        <f aca="false">AVERAGE(N20:Q20)</f>
        <v>25.4136658615667</v>
      </c>
      <c r="T20" s="0"/>
      <c r="U20" s="10" t="n">
        <f aca="false">_xlfn.STDEV.P(N20:Q20)</f>
        <v>5.78679294219027</v>
      </c>
    </row>
    <row r="21" customFormat="false" ht="14.25" hidden="false" customHeight="false" outlineLevel="0" collapsed="false">
      <c r="B21" s="10" t="n">
        <v>120</v>
      </c>
      <c r="C21" s="10" t="n">
        <v>27.9168365805256</v>
      </c>
      <c r="D21" s="10" t="n">
        <v>44.4368512905085</v>
      </c>
      <c r="E21" s="10" t="n">
        <v>30.7765044839921</v>
      </c>
      <c r="F21" s="10" t="n">
        <v>27.8774977765471</v>
      </c>
      <c r="H21" s="10" t="n">
        <f aca="false">AVERAGE(C21:F21)</f>
        <v>32.7519225328933</v>
      </c>
      <c r="I21" s="0"/>
      <c r="J21" s="10" t="n">
        <f aca="false">_xlfn.STDEV.P(C21:F21)</f>
        <v>6.84795424580458</v>
      </c>
      <c r="K21" s="0"/>
      <c r="N21" s="0"/>
      <c r="O21" s="0"/>
      <c r="P21" s="0"/>
      <c r="Q21" s="0"/>
      <c r="S21" s="0"/>
      <c r="T21" s="0"/>
    </row>
    <row r="22" customFormat="false" ht="14.25" hidden="false" customHeight="false" outlineLevel="0" collapsed="false">
      <c r="B22" s="10" t="n">
        <v>130.25</v>
      </c>
      <c r="C22" s="10" t="n">
        <v>29.0921760509732</v>
      </c>
      <c r="D22" s="10" t="n">
        <v>39.9028745304636</v>
      </c>
      <c r="E22" s="10" t="n">
        <v>29.5017311948516</v>
      </c>
      <c r="F22" s="10" t="n">
        <v>27.8030340225627</v>
      </c>
      <c r="H22" s="10" t="n">
        <f aca="false">AVERAGE(C22:F22)</f>
        <v>31.5749539497128</v>
      </c>
      <c r="I22" s="0"/>
      <c r="J22" s="10" t="n">
        <f aca="false">_xlfn.STDEV.P(C22:F22)</f>
        <v>4.84881634581751</v>
      </c>
      <c r="K22" s="0"/>
      <c r="N22" s="0"/>
      <c r="O22" s="0"/>
      <c r="P22" s="0"/>
      <c r="Q22" s="0"/>
      <c r="S22" s="10" t="n">
        <f aca="false">S4-S20</f>
        <v>77.2246000242153</v>
      </c>
      <c r="T22" s="0"/>
    </row>
    <row r="23" customFormat="false" ht="14.25" hidden="false" customHeight="false" outlineLevel="0" collapsed="false">
      <c r="B23" s="10" t="n">
        <v>144</v>
      </c>
      <c r="C23" s="10" t="n">
        <v>24.1358782723324</v>
      </c>
      <c r="D23" s="10" t="n">
        <v>34.4738319027582</v>
      </c>
      <c r="E23" s="10" t="n">
        <v>31.9652692510887</v>
      </c>
      <c r="F23" s="10" t="n">
        <v>27.5256132460906</v>
      </c>
      <c r="H23" s="10" t="n">
        <f aca="false">AVERAGE(C23:F23)</f>
        <v>29.5251481680675</v>
      </c>
      <c r="I23" s="0"/>
      <c r="J23" s="10" t="n">
        <f aca="false">_xlfn.STDEV.P(C23:F23)</f>
        <v>3.98390610830245</v>
      </c>
      <c r="K23" s="0"/>
      <c r="N23" s="0"/>
      <c r="O23" s="0"/>
      <c r="P23" s="0"/>
      <c r="Q23" s="0"/>
      <c r="S23" s="0"/>
      <c r="T23" s="0"/>
    </row>
    <row r="24" customFormat="false" ht="14.25" hidden="false" customHeight="false" outlineLevel="0" collapsed="false">
      <c r="C24" s="0"/>
      <c r="D24" s="0"/>
      <c r="E24" s="0"/>
      <c r="F24" s="0"/>
      <c r="H24" s="0"/>
      <c r="I24" s="0"/>
      <c r="K24" s="10" t="n">
        <f aca="false">H4-H23</f>
        <v>65.8351880951512</v>
      </c>
      <c r="N24" s="0"/>
      <c r="O24" s="0"/>
      <c r="P24" s="0"/>
      <c r="Q24" s="0"/>
      <c r="S24" s="0"/>
      <c r="T24" s="0"/>
    </row>
    <row r="25" customFormat="false" ht="13.8" hidden="false" customHeight="false" outlineLevel="0" collapsed="false">
      <c r="C25" s="10" t="s">
        <v>13</v>
      </c>
      <c r="D25" s="0"/>
      <c r="E25" s="0"/>
      <c r="F25" s="0"/>
      <c r="H25" s="10" t="s">
        <v>6</v>
      </c>
      <c r="I25" s="10" t="s">
        <v>6</v>
      </c>
      <c r="N25" s="10" t="s">
        <v>13</v>
      </c>
      <c r="O25" s="0"/>
      <c r="P25" s="0"/>
      <c r="Q25" s="0"/>
      <c r="S25" s="10" t="s">
        <v>6</v>
      </c>
      <c r="T25" s="10" t="s">
        <v>6</v>
      </c>
    </row>
    <row r="26" customFormat="false" ht="13.8" hidden="false" customHeight="false" outlineLevel="0" collapsed="false">
      <c r="C26" s="10" t="n">
        <f aca="false">(C4/180.156)*1000</f>
        <v>435.545996141563</v>
      </c>
      <c r="D26" s="10" t="n">
        <f aca="false">(D4/180.156)*1000</f>
        <v>459.424812634713</v>
      </c>
      <c r="E26" s="10" t="n">
        <f aca="false">(E4/180.156)*1000</f>
        <v>572.681527512306</v>
      </c>
      <c r="F26" s="10" t="n">
        <f aca="false">(F4/180.156)*1000</f>
        <v>649.631268214597</v>
      </c>
      <c r="H26" s="10" t="n">
        <f aca="false">AVERAGE(C26:D26)</f>
        <v>447.485404388138</v>
      </c>
      <c r="I26" s="10" t="n">
        <f aca="false">AVERAGE(D26:E26)</f>
        <v>516.053170073509</v>
      </c>
      <c r="N26" s="10" t="n">
        <f aca="false">(N4/180.156)*1000</f>
        <v>532.038210301269</v>
      </c>
      <c r="O26" s="10" t="n">
        <f aca="false">(O4/180.156)*1000</f>
        <v>520.651552294082</v>
      </c>
      <c r="P26" s="10" t="n">
        <f aca="false">(P4/180.156)*1000</f>
        <v>637.528302838684</v>
      </c>
      <c r="Q26" s="10" t="n">
        <f aca="false">(Q4/180.156)*1000</f>
        <v>588.657262299313</v>
      </c>
      <c r="S26" s="10" t="n">
        <f aca="false">AVERAGE(N26:O26)</f>
        <v>526.344881297676</v>
      </c>
      <c r="T26" s="10" t="n">
        <f aca="false">AVERAGE(O26:P26)</f>
        <v>579.089927566383</v>
      </c>
    </row>
    <row r="27" customFormat="false" ht="13.8" hidden="false" customHeight="false" outlineLevel="0" collapsed="false">
      <c r="C27" s="10" t="n">
        <f aca="false">(C5/180.156)*1000</f>
        <v>409.027824753967</v>
      </c>
      <c r="D27" s="10" t="n">
        <f aca="false">(D5/180.156)*1000</f>
        <v>509.936216793414</v>
      </c>
      <c r="E27" s="10" t="n">
        <f aca="false">(E5/180.156)*1000</f>
        <v>631.563330680444</v>
      </c>
      <c r="F27" s="10" t="n">
        <f aca="false">(F5/180.156)*1000</f>
        <v>582.59630422904</v>
      </c>
      <c r="H27" s="10" t="n">
        <f aca="false">AVERAGE(C27:D27)</f>
        <v>459.482020773691</v>
      </c>
      <c r="I27" s="10" t="n">
        <f aca="false">AVERAGE(D27:E27)</f>
        <v>570.749773736929</v>
      </c>
      <c r="N27" s="10" t="n">
        <f aca="false">(N5/180.156)*1000</f>
        <v>639.347306765348</v>
      </c>
      <c r="O27" s="10" t="n">
        <f aca="false">(O5/180.156)*1000</f>
        <v>627.412648277443</v>
      </c>
      <c r="P27" s="10" t="n">
        <f aca="false">(P5/180.156)*1000</f>
        <v>585.179201497907</v>
      </c>
      <c r="Q27" s="10" t="n">
        <f aca="false">(Q5/180.156)*1000</f>
        <v>545.60865938458</v>
      </c>
      <c r="S27" s="10" t="n">
        <f aca="false">AVERAGE(N27:O27)</f>
        <v>633.379977521396</v>
      </c>
      <c r="T27" s="10" t="n">
        <f aca="false">AVERAGE(O27:P27)</f>
        <v>606.295924887675</v>
      </c>
    </row>
    <row r="28" customFormat="false" ht="13.8" hidden="false" customHeight="false" outlineLevel="0" collapsed="false">
      <c r="C28" s="10" t="n">
        <f aca="false">(C6/180.156)*1000</f>
        <v>378.188123264764</v>
      </c>
      <c r="D28" s="10" t="n">
        <f aca="false">(D6/180.156)*1000</f>
        <v>484.023993983305</v>
      </c>
      <c r="E28" s="10" t="n">
        <f aca="false">(E6/180.156)*1000</f>
        <v>510.175883707327</v>
      </c>
      <c r="F28" s="10" t="n">
        <f aca="false">(F6/180.156)*1000</f>
        <v>496.474497914891</v>
      </c>
      <c r="H28" s="10" t="n">
        <f aca="false">AVERAGE(C28:D28)</f>
        <v>431.106058624035</v>
      </c>
      <c r="I28" s="10" t="n">
        <f aca="false">AVERAGE(D28:E28)</f>
        <v>497.099938845316</v>
      </c>
      <c r="N28" s="10" t="n">
        <f aca="false">(N6/180.156)*1000</f>
        <v>531.564298463635</v>
      </c>
      <c r="O28" s="10" t="n">
        <f aca="false">(O6/180.156)*1000</f>
        <v>495.421814544479</v>
      </c>
      <c r="P28" s="10" t="n">
        <f aca="false">(P6/180.156)*1000</f>
        <v>565.150085501327</v>
      </c>
      <c r="Q28" s="10" t="n">
        <f aca="false">(Q6/180.156)*1000</f>
        <v>541.429584506882</v>
      </c>
      <c r="S28" s="10" t="n">
        <f aca="false">AVERAGE(N28:O28)</f>
        <v>513.493056504057</v>
      </c>
      <c r="T28" s="10" t="n">
        <f aca="false">AVERAGE(O28:P28)</f>
        <v>530.285950022903</v>
      </c>
    </row>
    <row r="29" customFormat="false" ht="13.8" hidden="false" customHeight="false" outlineLevel="0" collapsed="false">
      <c r="C29" s="10" t="n">
        <f aca="false">(C7/180.156)*1000</f>
        <v>291.692773643064</v>
      </c>
      <c r="D29" s="10" t="n">
        <f aca="false">(D7/180.156)*1000</f>
        <v>512.950637015463</v>
      </c>
      <c r="E29" s="10" t="n">
        <f aca="false">(E7/180.156)*1000</f>
        <v>461.433144474828</v>
      </c>
      <c r="F29" s="10" t="n">
        <f aca="false">(F7/180.156)*1000</f>
        <v>470.139333491994</v>
      </c>
      <c r="H29" s="10" t="n">
        <f aca="false">AVERAGE(C29:D29)</f>
        <v>402.321705329264</v>
      </c>
      <c r="I29" s="10" t="n">
        <f aca="false">AVERAGE(D29:E29)</f>
        <v>487.191890745145</v>
      </c>
      <c r="N29" s="10" t="n">
        <f aca="false">(N7/180.156)*1000</f>
        <v>375.079503850279</v>
      </c>
      <c r="O29" s="10" t="n">
        <f aca="false">(O7/180.156)*1000</f>
        <v>375.24556460201</v>
      </c>
      <c r="P29" s="10" t="n">
        <f aca="false">(P7/180.156)*1000</f>
        <v>506.100159576012</v>
      </c>
      <c r="Q29" s="10" t="n">
        <f aca="false">(Q7/180.156)*1000</f>
        <v>519.342865831398</v>
      </c>
      <c r="S29" s="10" t="n">
        <f aca="false">AVERAGE(N29:O29)</f>
        <v>375.162534226145</v>
      </c>
      <c r="T29" s="10" t="n">
        <f aca="false">AVERAGE(O29:P29)</f>
        <v>440.672862089011</v>
      </c>
    </row>
    <row r="30" customFormat="false" ht="13.8" hidden="false" customHeight="false" outlineLevel="0" collapsed="false">
      <c r="C30" s="10" t="n">
        <f aca="false">(C8/180.156)*1000</f>
        <v>303.926883765163</v>
      </c>
      <c r="D30" s="10" t="n">
        <f aca="false">(D8/180.156)*1000</f>
        <v>387.452966550803</v>
      </c>
      <c r="E30" s="10" t="n">
        <f aca="false">(E8/180.156)*1000</f>
        <v>432.805123854123</v>
      </c>
      <c r="F30" s="10" t="n">
        <f aca="false">(F8/180.156)*1000</f>
        <v>520.007353742759</v>
      </c>
      <c r="H30" s="10" t="n">
        <f aca="false">AVERAGE(C30:D30)</f>
        <v>345.689925157983</v>
      </c>
      <c r="I30" s="10" t="n">
        <f aca="false">AVERAGE(D30:E30)</f>
        <v>410.129045202463</v>
      </c>
      <c r="N30" s="10" t="n">
        <f aca="false">(N8/180.156)*1000</f>
        <v>315.734500743042</v>
      </c>
      <c r="O30" s="10" t="n">
        <f aca="false">(O8/180.156)*1000</f>
        <v>352.316406959088</v>
      </c>
      <c r="P30" s="10" t="n">
        <f aca="false">(P8/180.156)*1000</f>
        <v>444.044534044359</v>
      </c>
      <c r="Q30" s="10" t="n">
        <f aca="false">(Q8/180.156)*1000</f>
        <v>480.872976607205</v>
      </c>
      <c r="S30" s="10" t="n">
        <f aca="false">AVERAGE(N30:O30)</f>
        <v>334.025453851065</v>
      </c>
      <c r="T30" s="10" t="n">
        <f aca="false">AVERAGE(O30:P30)</f>
        <v>398.180470501723</v>
      </c>
    </row>
    <row r="31" customFormat="false" ht="13.8" hidden="false" customHeight="false" outlineLevel="0" collapsed="false">
      <c r="C31" s="10" t="n">
        <f aca="false">(C9/180.156)*1000</f>
        <v>291.888926996401</v>
      </c>
      <c r="D31" s="10" t="n">
        <f aca="false">(D9/180.156)*1000</f>
        <v>417.292138153581</v>
      </c>
      <c r="E31" s="10" t="n">
        <f aca="false">(E9/180.156)*1000</f>
        <v>310.75442753368</v>
      </c>
      <c r="F31" s="10" t="n">
        <f aca="false">(F9/180.156)*1000</f>
        <v>337.416410475549</v>
      </c>
      <c r="H31" s="10" t="n">
        <f aca="false">AVERAGE(C31:D31)</f>
        <v>354.590532574991</v>
      </c>
      <c r="I31" s="10" t="n">
        <f aca="false">AVERAGE(D31:E31)</f>
        <v>364.02328284363</v>
      </c>
      <c r="N31" s="10" t="n">
        <f aca="false">(N9/180.156)*1000</f>
        <v>283.127833445369</v>
      </c>
      <c r="O31" s="10" t="n">
        <f aca="false">(O9/180.156)*1000</f>
        <v>321.071437825612</v>
      </c>
      <c r="P31" s="10" t="n">
        <f aca="false">(P9/180.156)*1000</f>
        <v>354.087508745824</v>
      </c>
      <c r="Q31" s="10" t="n">
        <f aca="false">(Q9/180.156)*1000</f>
        <v>398.480018550039</v>
      </c>
      <c r="S31" s="10" t="n">
        <f aca="false">AVERAGE(N31:O31)</f>
        <v>302.09963563549</v>
      </c>
      <c r="T31" s="10" t="n">
        <f aca="false">AVERAGE(O31:P31)</f>
        <v>337.579473285718</v>
      </c>
    </row>
    <row r="32" customFormat="false" ht="13.8" hidden="false" customHeight="false" outlineLevel="0" collapsed="false">
      <c r="C32" s="10" t="n">
        <f aca="false">(C10/180.156)*1000</f>
        <v>335.150294330293</v>
      </c>
      <c r="D32" s="10" t="n">
        <f aca="false">(D10/180.156)*1000</f>
        <v>365.683008263509</v>
      </c>
      <c r="E32" s="10" t="n">
        <f aca="false">(E10/180.156)*1000</f>
        <v>278.614709885589</v>
      </c>
      <c r="F32" s="10" t="n">
        <f aca="false">(F10/180.156)*1000</f>
        <v>368.438536952881</v>
      </c>
      <c r="H32" s="10" t="n">
        <f aca="false">AVERAGE(C32:D32)</f>
        <v>350.416651296901</v>
      </c>
      <c r="I32" s="10" t="n">
        <f aca="false">AVERAGE(D32:E32)</f>
        <v>322.148859074549</v>
      </c>
      <c r="N32" s="10" t="n">
        <f aca="false">(N10/180.156)*1000</f>
        <v>321.15957776307</v>
      </c>
      <c r="O32" s="10" t="n">
        <f aca="false">(O10/180.156)*1000</f>
        <v>233.947664429695</v>
      </c>
      <c r="P32" s="10" t="n">
        <f aca="false">(P10/180.156)*1000</f>
        <v>303.127296210629</v>
      </c>
      <c r="Q32" s="10" t="n">
        <f aca="false">(Q10/180.156)*1000</f>
        <v>377.567860345455</v>
      </c>
      <c r="S32" s="10" t="n">
        <f aca="false">AVERAGE(N32:O32)</f>
        <v>277.553621096382</v>
      </c>
      <c r="T32" s="10" t="n">
        <f aca="false">AVERAGE(O32:P32)</f>
        <v>268.537480320162</v>
      </c>
    </row>
    <row r="33" customFormat="false" ht="13.8" hidden="false" customHeight="false" outlineLevel="0" collapsed="false">
      <c r="C33" s="10" t="n">
        <f aca="false">(C11/180.156)*1000</f>
        <v>236.958982585097</v>
      </c>
      <c r="D33" s="10" t="n">
        <f aca="false">(D11/180.156)*1000</f>
        <v>342.446852385218</v>
      </c>
      <c r="E33" s="10" t="n">
        <f aca="false">(E11/180.156)*1000</f>
        <v>276.307114813396</v>
      </c>
      <c r="F33" s="10" t="n">
        <f aca="false">(F11/180.156)*1000</f>
        <v>265.469556396031</v>
      </c>
      <c r="H33" s="10" t="n">
        <f aca="false">AVERAGE(C33:D33)</f>
        <v>289.702917485157</v>
      </c>
      <c r="I33" s="10" t="n">
        <f aca="false">AVERAGE(D33:E33)</f>
        <v>309.376983599307</v>
      </c>
      <c r="N33" s="10" t="n">
        <f aca="false">(N11/180.156)*1000</f>
        <v>248.807546928867</v>
      </c>
      <c r="O33" s="10" t="n">
        <f aca="false">(O11/180.156)*1000</f>
        <v>234.294475922735</v>
      </c>
      <c r="P33" s="10" t="n">
        <f aca="false">(P11/180.156)*1000</f>
        <v>235.623600631785</v>
      </c>
      <c r="Q33" s="10" t="n">
        <f aca="false">(Q11/180.156)*1000</f>
        <v>224.902463021922</v>
      </c>
      <c r="S33" s="10" t="n">
        <f aca="false">AVERAGE(N33:O33)</f>
        <v>241.551011425801</v>
      </c>
      <c r="T33" s="10" t="n">
        <f aca="false">AVERAGE(O33:P33)</f>
        <v>234.95903827726</v>
      </c>
    </row>
    <row r="34" customFormat="false" ht="13.8" hidden="false" customHeight="false" outlineLevel="0" collapsed="false">
      <c r="C34" s="10" t="n">
        <f aca="false">(C12/180.156)*1000</f>
        <v>231.924592136623</v>
      </c>
      <c r="D34" s="10" t="n">
        <f aca="false">(D12/180.156)*1000</f>
        <v>319.420244851445</v>
      </c>
      <c r="E34" s="10" t="n">
        <f aca="false">(E12/180.156)*1000</f>
        <v>285.682320563517</v>
      </c>
      <c r="F34" s="10" t="n">
        <f aca="false">(F12/180.156)*1000</f>
        <v>222.601860657525</v>
      </c>
      <c r="H34" s="10" t="n">
        <f aca="false">AVERAGE(C34:D34)</f>
        <v>275.672418494034</v>
      </c>
      <c r="I34" s="10" t="n">
        <f aca="false">AVERAGE(D34:E34)</f>
        <v>302.551282707481</v>
      </c>
      <c r="N34" s="10" t="n">
        <f aca="false">(N12/180.156)*1000</f>
        <v>163.352045392652</v>
      </c>
      <c r="O34" s="10" t="n">
        <f aca="false">(O12/180.156)*1000</f>
        <v>220.113526420066</v>
      </c>
      <c r="P34" s="10" t="n">
        <f aca="false">(P12/180.156)*1000</f>
        <v>197.199697461919</v>
      </c>
      <c r="Q34" s="10" t="n">
        <f aca="false">(Q12/180.156)*1000</f>
        <v>208.047935416376</v>
      </c>
      <c r="S34" s="10" t="n">
        <f aca="false">AVERAGE(N34:O34)</f>
        <v>191.732785906359</v>
      </c>
      <c r="T34" s="10" t="n">
        <f aca="false">AVERAGE(O34:P34)</f>
        <v>208.656611940992</v>
      </c>
    </row>
    <row r="35" customFormat="false" ht="13.8" hidden="false" customHeight="false" outlineLevel="0" collapsed="false">
      <c r="C35" s="10" t="n">
        <f aca="false">(C13/180.156)*1000</f>
        <v>239.459300978609</v>
      </c>
      <c r="D35" s="10" t="n">
        <f aca="false">(D13/180.156)*1000</f>
        <v>335.500997626122</v>
      </c>
      <c r="E35" s="10" t="n">
        <f aca="false">(E13/180.156)*1000</f>
        <v>296.495527797115</v>
      </c>
      <c r="F35" s="10" t="n">
        <f aca="false">(F13/180.156)*1000</f>
        <v>202.947892075418</v>
      </c>
      <c r="H35" s="10" t="n">
        <f aca="false">AVERAGE(C35:D35)</f>
        <v>287.480149302365</v>
      </c>
      <c r="I35" s="10" t="n">
        <f aca="false">AVERAGE(D35:E35)</f>
        <v>315.998262711619</v>
      </c>
      <c r="N35" s="10" t="n">
        <f aca="false">(N13/180.156)*1000</f>
        <v>149.736341141069</v>
      </c>
      <c r="O35" s="10" t="n">
        <f aca="false">(O13/180.156)*1000</f>
        <v>205.715420549749</v>
      </c>
      <c r="P35" s="10" t="n">
        <f aca="false">(P13/180.156)*1000</f>
        <v>290.508595164634</v>
      </c>
      <c r="Q35" s="10" t="n">
        <f aca="false">(Q13/180.156)*1000</f>
        <v>229.29413121002</v>
      </c>
      <c r="S35" s="10" t="n">
        <f aca="false">AVERAGE(N35:O35)</f>
        <v>177.725880845409</v>
      </c>
      <c r="T35" s="10" t="n">
        <f aca="false">AVERAGE(O35:P35)</f>
        <v>248.112007857191</v>
      </c>
    </row>
    <row r="36" customFormat="false" ht="13.8" hidden="false" customHeight="false" outlineLevel="0" collapsed="false">
      <c r="C36" s="10" t="n">
        <f aca="false">(C14/180.156)*1000</f>
        <v>230.534323401769</v>
      </c>
      <c r="D36" s="10" t="n">
        <f aca="false">(D14/180.156)*1000</f>
        <v>336.524388164943</v>
      </c>
      <c r="E36" s="10" t="n">
        <f aca="false">(E14/180.156)*1000</f>
        <v>207.384934085933</v>
      </c>
      <c r="F36" s="10" t="n">
        <f aca="false">(F14/180.156)*1000</f>
        <v>272.576897952736</v>
      </c>
      <c r="H36" s="10" t="n">
        <f aca="false">AVERAGE(C36:D36)</f>
        <v>283.529355783356</v>
      </c>
      <c r="I36" s="10" t="n">
        <f aca="false">AVERAGE(D36:E36)</f>
        <v>271.954661125438</v>
      </c>
      <c r="N36" s="10" t="n">
        <f aca="false">(N14/180.156)*1000</f>
        <v>213.269907363133</v>
      </c>
      <c r="O36" s="10" t="n">
        <f aca="false">(O14/180.156)*1000</f>
        <v>181.79436926283</v>
      </c>
      <c r="P36" s="10" t="n">
        <f aca="false">(P14/180.156)*1000</f>
        <v>122.062316865019</v>
      </c>
      <c r="Q36" s="10" t="n">
        <f aca="false">(Q14/180.156)*1000</f>
        <v>154.709860655427</v>
      </c>
      <c r="S36" s="10" t="n">
        <f aca="false">AVERAGE(N36:O36)</f>
        <v>197.532138312981</v>
      </c>
      <c r="T36" s="10" t="n">
        <f aca="false">AVERAGE(O36:P36)</f>
        <v>151.928343063925</v>
      </c>
    </row>
    <row r="37" customFormat="false" ht="13.8" hidden="false" customHeight="false" outlineLevel="0" collapsed="false">
      <c r="C37" s="10" t="n">
        <f aca="false">(C15/180.156)*1000</f>
        <v>217.192711067159</v>
      </c>
      <c r="D37" s="10" t="n">
        <f aca="false">(D15/180.156)*1000</f>
        <v>279.474050344298</v>
      </c>
      <c r="E37" s="10" t="n">
        <f aca="false">(E15/180.156)*1000</f>
        <v>226.40705353136</v>
      </c>
      <c r="F37" s="10" t="n">
        <f aca="false">(F15/180.156)*1000</f>
        <v>229.179243556994</v>
      </c>
      <c r="H37" s="10" t="n">
        <f aca="false">AVERAGE(C37:D37)</f>
        <v>248.333380705729</v>
      </c>
      <c r="I37" s="10" t="n">
        <f aca="false">AVERAGE(D37:E37)</f>
        <v>252.940551937829</v>
      </c>
      <c r="N37" s="10" t="n">
        <f aca="false">(N15/180.156)*1000</f>
        <v>193.319624128193</v>
      </c>
      <c r="O37" s="10" t="n">
        <f aca="false">(O15/180.156)*1000</f>
        <v>192.947903522394</v>
      </c>
      <c r="P37" s="10" t="n">
        <f aca="false">(P15/180.156)*1000</f>
        <v>168.60339731856</v>
      </c>
      <c r="Q37" s="10" t="n">
        <f aca="false">(Q15/180.156)*1000</f>
        <v>126.825066963718</v>
      </c>
      <c r="S37" s="10" t="n">
        <f aca="false">AVERAGE(N37:O37)</f>
        <v>193.133763825293</v>
      </c>
      <c r="T37" s="10" t="n">
        <f aca="false">AVERAGE(O37:P37)</f>
        <v>180.775650420477</v>
      </c>
    </row>
    <row r="38" customFormat="false" ht="13.8" hidden="false" customHeight="false" outlineLevel="0" collapsed="false">
      <c r="C38" s="10" t="n">
        <f aca="false">(C16/180.156)*1000</f>
        <v>198.411027485128</v>
      </c>
      <c r="D38" s="10" t="n">
        <f aca="false">(D16/180.156)*1000</f>
        <v>247.892487460961</v>
      </c>
      <c r="E38" s="10" t="n">
        <f aca="false">(E16/180.156)*1000</f>
        <v>185.83669973504</v>
      </c>
      <c r="F38" s="10" t="n">
        <f aca="false">(F16/180.156)*1000</f>
        <v>249.900819301076</v>
      </c>
      <c r="H38" s="10" t="n">
        <f aca="false">AVERAGE(C38:D38)</f>
        <v>223.151757473044</v>
      </c>
      <c r="I38" s="10" t="n">
        <f aca="false">AVERAGE(D38:E38)</f>
        <v>216.864593598</v>
      </c>
      <c r="N38" s="10" t="n">
        <f aca="false">(N16/180.156)*1000</f>
        <v>175.713352273463</v>
      </c>
      <c r="O38" s="10" t="n">
        <f aca="false">(O16/180.156)*1000</f>
        <v>188.468734092037</v>
      </c>
      <c r="P38" s="10" t="n">
        <f aca="false">(P16/180.156)*1000</f>
        <v>111.085701175569</v>
      </c>
      <c r="Q38" s="10" t="n">
        <f aca="false">(Q16/180.156)*1000</f>
        <v>115.269793424003</v>
      </c>
      <c r="S38" s="10" t="n">
        <f aca="false">AVERAGE(N38:O38)</f>
        <v>182.09104318275</v>
      </c>
      <c r="T38" s="10" t="n">
        <f aca="false">AVERAGE(O38:P38)</f>
        <v>149.777217633803</v>
      </c>
    </row>
    <row r="39" customFormat="false" ht="13.8" hidden="false" customHeight="false" outlineLevel="0" collapsed="false">
      <c r="C39" s="10" t="n">
        <f aca="false">(C17/180.156)*1000</f>
        <v>178.304035044998</v>
      </c>
      <c r="D39" s="10" t="n">
        <f aca="false">(D17/180.156)*1000</f>
        <v>224.337202911204</v>
      </c>
      <c r="E39" s="10" t="n">
        <f aca="false">(E17/180.156)*1000</f>
        <v>219.250368786497</v>
      </c>
      <c r="F39" s="10" t="n">
        <f aca="false">(F17/180.156)*1000</f>
        <v>282.453866252573</v>
      </c>
      <c r="H39" s="10" t="n">
        <f aca="false">AVERAGE(C39:D39)</f>
        <v>201.320618978101</v>
      </c>
      <c r="I39" s="10" t="n">
        <f aca="false">AVERAGE(D39:E39)</f>
        <v>221.79378584885</v>
      </c>
      <c r="N39" s="10" t="n">
        <f aca="false">(N17/180.156)*1000</f>
        <v>159.233738749711</v>
      </c>
      <c r="O39" s="10" t="n">
        <f aca="false">(O17/180.156)*1000</f>
        <v>168.407317892477</v>
      </c>
      <c r="P39" s="10" t="n">
        <f aca="false">(P17/180.156)*1000</f>
        <v>117.718550816844</v>
      </c>
      <c r="Q39" s="10" t="n">
        <f aca="false">(Q17/180.156)*1000</f>
        <v>110.729309254546</v>
      </c>
      <c r="S39" s="10" t="n">
        <f aca="false">AVERAGE(N39:O39)</f>
        <v>163.820528321094</v>
      </c>
      <c r="T39" s="10" t="n">
        <f aca="false">AVERAGE(O39:P39)</f>
        <v>143.06293435466</v>
      </c>
    </row>
    <row r="40" customFormat="false" ht="13.8" hidden="false" customHeight="false" outlineLevel="0" collapsed="false">
      <c r="C40" s="10" t="n">
        <f aca="false">(C18/180.156)*1000</f>
        <v>189.784101107515</v>
      </c>
      <c r="D40" s="10" t="n">
        <f aca="false">(D18/180.156)*1000</f>
        <v>171.762997159225</v>
      </c>
      <c r="E40" s="10" t="n">
        <f aca="false">(E18/180.156)*1000</f>
        <v>216.810764665464</v>
      </c>
      <c r="F40" s="10" t="n">
        <f aca="false">(F18/180.156)*1000</f>
        <v>161.086284718845</v>
      </c>
      <c r="H40" s="10" t="n">
        <f aca="false">AVERAGE(C40:D40)</f>
        <v>180.77354913337</v>
      </c>
      <c r="I40" s="10" t="n">
        <f aca="false">AVERAGE(D40:E40)</f>
        <v>194.286880912345</v>
      </c>
      <c r="N40" s="10" t="n">
        <f aca="false">(N18/180.156)*1000</f>
        <v>168.632138602514</v>
      </c>
      <c r="O40" s="10" t="n">
        <f aca="false">(O18/180.156)*1000</f>
        <v>172.601629264095</v>
      </c>
      <c r="P40" s="10" t="n">
        <f aca="false">(P18/180.156)*1000</f>
        <v>103.522911324599</v>
      </c>
      <c r="Q40" s="10" t="n">
        <f aca="false">(Q18/180.156)*1000</f>
        <v>102.492695968664</v>
      </c>
      <c r="S40" s="10" t="n">
        <f aca="false">AVERAGE(N40:O40)</f>
        <v>170.616883933304</v>
      </c>
      <c r="T40" s="10" t="n">
        <f aca="false">AVERAGE(O40:P40)</f>
        <v>138.062270294347</v>
      </c>
    </row>
    <row r="41" customFormat="false" ht="13.8" hidden="false" customHeight="false" outlineLevel="0" collapsed="false">
      <c r="C41" s="10" t="n">
        <f aca="false">(C19/180.156)*1000</f>
        <v>181.816326420498</v>
      </c>
      <c r="D41" s="10" t="n">
        <f aca="false">(D19/180.156)*1000</f>
        <v>185.889247026326</v>
      </c>
      <c r="E41" s="10" t="n">
        <f aca="false">(E19/180.156)*1000</f>
        <v>285.525319510286</v>
      </c>
      <c r="F41" s="10" t="n">
        <f aca="false">(F19/180.156)*1000</f>
        <v>236.266719674311</v>
      </c>
      <c r="H41" s="10" t="n">
        <f aca="false">AVERAGE(C41:D41)</f>
        <v>183.852786723412</v>
      </c>
      <c r="I41" s="10" t="n">
        <f aca="false">AVERAGE(D41:E41)</f>
        <v>235.707283268306</v>
      </c>
      <c r="N41" s="10" t="n">
        <f aca="false">(N19/180.156)*1000</f>
        <v>184.030441154414</v>
      </c>
      <c r="O41" s="10" t="n">
        <f aca="false">(O19/180.156)*1000</f>
        <v>164.080796614673</v>
      </c>
      <c r="P41" s="10" t="n">
        <f aca="false">(P19/180.156)*1000</f>
        <v>99.2858073746503</v>
      </c>
      <c r="Q41" s="10" t="n">
        <f aca="false">(Q19/180.156)*1000</f>
        <v>99.9002321560564</v>
      </c>
      <c r="S41" s="10" t="n">
        <f aca="false">AVERAGE(N41:O41)</f>
        <v>174.055618884544</v>
      </c>
      <c r="T41" s="10" t="n">
        <f aca="false">AVERAGE(O41:P41)</f>
        <v>131.683301994662</v>
      </c>
    </row>
    <row r="42" customFormat="false" ht="13.8" hidden="false" customHeight="false" outlineLevel="0" collapsed="false">
      <c r="C42" s="10" t="n">
        <f aca="false">(C20/180.156)*1000</f>
        <v>155.464906611957</v>
      </c>
      <c r="D42" s="10" t="n">
        <f aca="false">(D20/180.156)*1000</f>
        <v>213.824540550935</v>
      </c>
      <c r="E42" s="10" t="n">
        <f aca="false">(E20/180.156)*1000</f>
        <v>235.991807625999</v>
      </c>
      <c r="F42" s="10" t="n">
        <f aca="false">(F20/180.156)*1000</f>
        <v>206.16673407698</v>
      </c>
      <c r="H42" s="10" t="n">
        <f aca="false">AVERAGE(C42:D42)</f>
        <v>184.644723581446</v>
      </c>
      <c r="I42" s="10" t="n">
        <f aca="false">AVERAGE(D42:E42)</f>
        <v>224.908174088467</v>
      </c>
      <c r="N42" s="10" t="n">
        <f aca="false">(N20/180.156)*1000</f>
        <v>162.844282709473</v>
      </c>
      <c r="O42" s="10" t="n">
        <f aca="false">(O20/180.156)*1000</f>
        <v>179.977281421768</v>
      </c>
      <c r="P42" s="10" t="n">
        <f aca="false">(P20/180.156)*1000</f>
        <v>98.5378952966596</v>
      </c>
      <c r="Q42" s="10" t="n">
        <f aca="false">(Q20/180.156)*1000</f>
        <v>122.899646270865</v>
      </c>
      <c r="S42" s="10" t="n">
        <f aca="false">AVERAGE(N42:O42)</f>
        <v>171.410782065621</v>
      </c>
      <c r="T42" s="10" t="n">
        <f aca="false">AVERAGE(O42:P42)</f>
        <v>139.257588359214</v>
      </c>
    </row>
    <row r="43" customFormat="false" ht="13.8" hidden="false" customHeight="false" outlineLevel="0" collapsed="false">
      <c r="C43" s="10" t="n">
        <f aca="false">(C21/180.156)*1000</f>
        <v>154.959238551731</v>
      </c>
      <c r="D43" s="10" t="n">
        <f aca="false">(D21/180.156)*1000</f>
        <v>246.657626115747</v>
      </c>
      <c r="E43" s="10" t="n">
        <f aca="false">(E21/180.156)*1000</f>
        <v>170.832525611093</v>
      </c>
      <c r="F43" s="10" t="n">
        <f aca="false">(F21/180.156)*1000</f>
        <v>154.740878885783</v>
      </c>
      <c r="H43" s="10" t="n">
        <f aca="false">AVERAGE(C43:D43)</f>
        <v>200.808432333739</v>
      </c>
      <c r="I43" s="10" t="n">
        <f aca="false">AVERAGE(D43:E43)</f>
        <v>208.74507586342</v>
      </c>
      <c r="N43" s="10" t="n">
        <f aca="false">(N21/180.156)*1000</f>
        <v>0</v>
      </c>
      <c r="O43" s="10" t="n">
        <f aca="false">(O21/180.156)*1000</f>
        <v>0</v>
      </c>
      <c r="P43" s="10" t="n">
        <f aca="false">(P21/180.156)*1000</f>
        <v>0</v>
      </c>
      <c r="Q43" s="10" t="n">
        <f aca="false">(Q21/180.156)*1000</f>
        <v>0</v>
      </c>
      <c r="S43" s="10" t="n">
        <f aca="false">AVERAGE(N43:O43)</f>
        <v>0</v>
      </c>
      <c r="T43" s="10" t="n">
        <f aca="false">AVERAGE(O43:P43)</f>
        <v>0</v>
      </c>
    </row>
    <row r="44" customFormat="false" ht="13.8" hidden="false" customHeight="false" outlineLevel="0" collapsed="false">
      <c r="C44" s="10" t="n">
        <f aca="false">(C22/180.156)*1000</f>
        <v>161.483248134801</v>
      </c>
      <c r="D44" s="10" t="n">
        <f aca="false">(D22/180.156)*1000</f>
        <v>221.490677693019</v>
      </c>
      <c r="E44" s="10" t="n">
        <f aca="false">(E22/180.156)*1000</f>
        <v>163.756584265035</v>
      </c>
      <c r="F44" s="10" t="n">
        <f aca="false">(F22/180.156)*1000</f>
        <v>154.327549582377</v>
      </c>
      <c r="H44" s="10" t="n">
        <f aca="false">AVERAGE(C44:D44)</f>
        <v>191.48696291391</v>
      </c>
      <c r="I44" s="10" t="n">
        <f aca="false">AVERAGE(D44:E44)</f>
        <v>192.623630979027</v>
      </c>
      <c r="N44" s="10" t="n">
        <f aca="false">(N22/180.156)*1000</f>
        <v>0</v>
      </c>
      <c r="O44" s="10" t="n">
        <f aca="false">(O22/180.156)*1000</f>
        <v>0</v>
      </c>
      <c r="P44" s="10" t="n">
        <f aca="false">(P22/180.156)*1000</f>
        <v>0</v>
      </c>
      <c r="Q44" s="10" t="n">
        <f aca="false">(Q22/180.156)*1000</f>
        <v>0</v>
      </c>
      <c r="S44" s="10" t="n">
        <f aca="false">AVERAGE(N44:O44)</f>
        <v>0</v>
      </c>
      <c r="T44" s="10" t="n">
        <f aca="false">AVERAGE(O44:P44)</f>
        <v>0</v>
      </c>
    </row>
    <row r="45" customFormat="false" ht="13.8" hidden="false" customHeight="false" outlineLevel="0" collapsed="false">
      <c r="C45" s="10" t="n">
        <f aca="false">(C23/180.156)*1000</f>
        <v>133.97210346773</v>
      </c>
      <c r="D45" s="10" t="n">
        <f aca="false">(D23/180.156)*1000</f>
        <v>191.35544696129</v>
      </c>
      <c r="E45" s="10" t="n">
        <f aca="false">(E23/180.156)*1000</f>
        <v>177.431055591203</v>
      </c>
      <c r="F45" s="10" t="n">
        <f aca="false">(F23/180.156)*1000</f>
        <v>152.787657619455</v>
      </c>
      <c r="H45" s="10" t="n">
        <f aca="false">AVERAGE(C45:D45)</f>
        <v>162.66377521451</v>
      </c>
      <c r="I45" s="10" t="n">
        <f aca="false">AVERAGE(D45:E45)</f>
        <v>184.393251276246</v>
      </c>
      <c r="N45" s="10" t="n">
        <f aca="false">(N23/180.156)*1000</f>
        <v>0</v>
      </c>
      <c r="O45" s="10" t="n">
        <f aca="false">(O23/180.156)*1000</f>
        <v>0</v>
      </c>
      <c r="P45" s="10" t="n">
        <f aca="false">(P23/180.156)*1000</f>
        <v>0</v>
      </c>
      <c r="Q45" s="10" t="n">
        <f aca="false">(Q23/180.156)*1000</f>
        <v>0</v>
      </c>
      <c r="S45" s="10" t="n">
        <f aca="false">AVERAGE(N45:O45)</f>
        <v>0</v>
      </c>
      <c r="T45" s="10" t="n">
        <f aca="false">AVERAGE(O45:P45)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7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65" zoomScaleNormal="65" zoomScalePageLayoutView="100" workbookViewId="0">
      <selection pane="topLeft" activeCell="M23" activeCellId="0" sqref="M23"/>
    </sheetView>
  </sheetViews>
  <sheetFormatPr defaultRowHeight="14.25"/>
  <cols>
    <col collapsed="false" hidden="false" max="1025" min="1" style="10" width="8.36734693877551"/>
  </cols>
  <sheetData>
    <row r="1" customFormat="false" ht="13.8" hidden="false" customHeight="false" outlineLevel="0" collapsed="false">
      <c r="A1" s="0"/>
      <c r="B1" s="0"/>
      <c r="C1" s="10" t="s">
        <v>10</v>
      </c>
      <c r="D1" s="0"/>
      <c r="F1" s="0"/>
      <c r="H1" s="0"/>
      <c r="K1" s="0"/>
      <c r="L1" s="10" t="s">
        <v>11</v>
      </c>
      <c r="M1" s="0"/>
      <c r="O1" s="0"/>
      <c r="Q1" s="0"/>
      <c r="S1" s="0"/>
      <c r="T1" s="0"/>
      <c r="U1" s="0"/>
      <c r="V1" s="0"/>
      <c r="X1" s="0"/>
      <c r="Y1" s="0"/>
      <c r="Z1" s="0"/>
      <c r="AA1" s="0"/>
      <c r="AC1" s="0"/>
      <c r="AE1" s="0"/>
    </row>
    <row r="2" customFormat="false" ht="14.25" hidden="false" customHeight="false" outlineLevel="0" collapsed="false">
      <c r="A2" s="0"/>
      <c r="B2" s="0"/>
      <c r="C2" s="0"/>
      <c r="D2" s="0"/>
      <c r="F2" s="0"/>
      <c r="H2" s="0"/>
      <c r="K2" s="0"/>
      <c r="L2" s="0"/>
      <c r="M2" s="0"/>
      <c r="O2" s="0"/>
      <c r="Q2" s="0"/>
      <c r="S2" s="0"/>
      <c r="T2" s="0"/>
      <c r="U2" s="0"/>
      <c r="V2" s="0"/>
      <c r="X2" s="0"/>
      <c r="Y2" s="0"/>
      <c r="Z2" s="0"/>
      <c r="AA2" s="0"/>
      <c r="AC2" s="0"/>
      <c r="AE2" s="0"/>
    </row>
    <row r="3" customFormat="false" ht="14.25" hidden="false" customHeight="false" outlineLevel="0" collapsed="false">
      <c r="A3" s="0"/>
      <c r="B3" s="0"/>
      <c r="C3" s="10" t="n">
        <v>25</v>
      </c>
      <c r="D3" s="10" t="n">
        <v>26</v>
      </c>
      <c r="F3" s="10" t="s">
        <v>6</v>
      </c>
      <c r="H3" s="10" t="s">
        <v>12</v>
      </c>
      <c r="K3" s="0"/>
      <c r="L3" s="10" t="n">
        <v>27</v>
      </c>
      <c r="M3" s="10" t="n">
        <v>28</v>
      </c>
      <c r="O3" s="10" t="s">
        <v>6</v>
      </c>
      <c r="Q3" s="10" t="s">
        <v>12</v>
      </c>
      <c r="S3" s="10" t="n">
        <v>25</v>
      </c>
      <c r="T3" s="10" t="n">
        <v>26</v>
      </c>
      <c r="U3" s="0"/>
      <c r="V3" s="10" t="s">
        <v>6</v>
      </c>
      <c r="X3" s="10" t="s">
        <v>12</v>
      </c>
      <c r="Y3" s="0"/>
      <c r="Z3" s="10" t="n">
        <v>27</v>
      </c>
      <c r="AA3" s="10" t="n">
        <v>28</v>
      </c>
      <c r="AC3" s="10" t="s">
        <v>6</v>
      </c>
      <c r="AE3" s="10" t="s">
        <v>12</v>
      </c>
    </row>
    <row r="4" customFormat="false" ht="14.25" hidden="false" customHeight="false" outlineLevel="0" collapsed="false">
      <c r="A4" s="0"/>
      <c r="B4" s="10" t="n">
        <v>0</v>
      </c>
      <c r="C4" s="10" t="n">
        <v>0.19122185334375</v>
      </c>
      <c r="D4" s="10" t="n">
        <v>-0.0212550779025</v>
      </c>
      <c r="F4" s="10" t="n">
        <f aca="false">AVERAGE(C4:D4)</f>
        <v>0.0849833877206248</v>
      </c>
      <c r="H4" s="10" t="n">
        <f aca="false">_xlfn.STDEV.P(C4:D4)</f>
        <v>0.106238465623125</v>
      </c>
      <c r="K4" s="10" t="n">
        <v>0</v>
      </c>
      <c r="L4" s="10" t="n">
        <v>0.123870495419505</v>
      </c>
      <c r="M4" s="10" t="n">
        <v>0.0725214096315001</v>
      </c>
      <c r="O4" s="10" t="n">
        <f aca="false">AVERAGE(L4:M4)</f>
        <v>0.0981959525255024</v>
      </c>
      <c r="Q4" s="10" t="n">
        <f aca="false">_xlfn.STDEV.P(L4:M4)</f>
        <v>0.0256745428940024</v>
      </c>
      <c r="S4" s="10" t="n">
        <f aca="false">C4</f>
        <v>0.19122185334375</v>
      </c>
      <c r="T4" s="10" t="n">
        <f aca="false">D4</f>
        <v>-0.0212550779025</v>
      </c>
      <c r="U4" s="0"/>
      <c r="V4" s="10" t="n">
        <f aca="false">AVERAGE(S4:T4)</f>
        <v>0.0849833877206248</v>
      </c>
      <c r="X4" s="10" t="n">
        <f aca="false">_xlfn.STDEV.P(S4:T4)</f>
        <v>0.106238465623125</v>
      </c>
      <c r="Y4" s="0"/>
      <c r="Z4" s="10" t="n">
        <f aca="false">L4</f>
        <v>0.123870495419505</v>
      </c>
      <c r="AA4" s="10" t="n">
        <f aca="false">M4</f>
        <v>0.0725214096315001</v>
      </c>
      <c r="AC4" s="10" t="n">
        <f aca="false">AVERAGE(Z4:AA4)</f>
        <v>0.0981959525255024</v>
      </c>
      <c r="AE4" s="10" t="n">
        <f aca="false">_xlfn.STDEV.P(Z4:AA4)</f>
        <v>0.0256745428940024</v>
      </c>
    </row>
    <row r="5" customFormat="false" ht="14.25" hidden="false" customHeight="false" outlineLevel="0" collapsed="false">
      <c r="A5" s="0"/>
      <c r="B5" s="10" t="n">
        <v>11</v>
      </c>
      <c r="C5" s="10" t="n">
        <v>0.470576672589375</v>
      </c>
      <c r="D5" s="10" t="n">
        <v>0.335029530108375</v>
      </c>
      <c r="F5" s="10" t="n">
        <f aca="false">AVERAGE(C5:D5)</f>
        <v>0.402803101348875</v>
      </c>
      <c r="H5" s="10" t="n">
        <f aca="false">_xlfn.STDEV.P(C5:D5)</f>
        <v>0.0677735712405</v>
      </c>
      <c r="K5" s="10" t="n">
        <v>12</v>
      </c>
      <c r="L5" s="10" t="n">
        <v>0.867093467936532</v>
      </c>
      <c r="M5" s="10" t="n">
        <v>0.62161313558175</v>
      </c>
      <c r="O5" s="10" t="n">
        <f aca="false">AVERAGE(L5:M5)</f>
        <v>0.744353301759141</v>
      </c>
      <c r="Q5" s="10" t="n">
        <f aca="false">_xlfn.STDEV.P(L5:M5)</f>
        <v>0.122740166177391</v>
      </c>
      <c r="S5" s="10" t="n">
        <f aca="false">C5</f>
        <v>0.470576672589375</v>
      </c>
      <c r="T5" s="10" t="n">
        <f aca="false">D5</f>
        <v>0.335029530108375</v>
      </c>
      <c r="U5" s="0"/>
      <c r="V5" s="10" t="n">
        <f aca="false">AVERAGE(S5:T5)</f>
        <v>0.402803101348875</v>
      </c>
      <c r="X5" s="10" t="n">
        <f aca="false">_xlfn.STDEV.P(S5:T5)</f>
        <v>0.0677735712405</v>
      </c>
      <c r="Y5" s="0"/>
      <c r="Z5" s="10" t="n">
        <f aca="false">L5</f>
        <v>0.867093467936532</v>
      </c>
      <c r="AA5" s="10" t="n">
        <f aca="false">M5</f>
        <v>0.62161313558175</v>
      </c>
      <c r="AC5" s="10" t="n">
        <f aca="false">AVERAGE(Z5:AA5)</f>
        <v>0.744353301759141</v>
      </c>
      <c r="AE5" s="10" t="n">
        <f aca="false">_xlfn.STDEV.P(Z5:AA5)</f>
        <v>0.122740166177391</v>
      </c>
    </row>
    <row r="6" customFormat="false" ht="14.25" hidden="false" customHeight="false" outlineLevel="0" collapsed="false">
      <c r="A6" s="0"/>
      <c r="B6" s="10" t="n">
        <v>22</v>
      </c>
      <c r="C6" s="10" t="n">
        <v>2.54992266826087</v>
      </c>
      <c r="D6" s="10" t="n">
        <v>2.60470850066775</v>
      </c>
      <c r="F6" s="10" t="n">
        <f aca="false">AVERAGE(C6:D6)</f>
        <v>2.57731558446431</v>
      </c>
      <c r="H6" s="10" t="n">
        <f aca="false">_xlfn.STDEV.P(C6:D6)</f>
        <v>0.0273929162034381</v>
      </c>
      <c r="K6" s="10" t="n">
        <v>20.5</v>
      </c>
      <c r="L6" s="10" t="n">
        <v>2.58565709808101</v>
      </c>
      <c r="M6" s="10" t="n">
        <v>1.94210689935375</v>
      </c>
      <c r="O6" s="10" t="n">
        <f aca="false">AVERAGE(L6:M6)</f>
        <v>2.26388199871738</v>
      </c>
      <c r="Q6" s="10" t="n">
        <f aca="false">_xlfn.STDEV.P(L6:M6)</f>
        <v>0.32177509936363</v>
      </c>
      <c r="S6" s="10" t="n">
        <f aca="false">C6</f>
        <v>2.54992266826087</v>
      </c>
      <c r="T6" s="10" t="n">
        <f aca="false">D6</f>
        <v>2.60470850066775</v>
      </c>
      <c r="U6" s="0"/>
      <c r="V6" s="10" t="n">
        <f aca="false">AVERAGE(S6:T6)</f>
        <v>2.57731558446431</v>
      </c>
      <c r="X6" s="10" t="n">
        <f aca="false">_xlfn.STDEV.P(S6:T6)</f>
        <v>0.0273929162034381</v>
      </c>
      <c r="Y6" s="0"/>
      <c r="Z6" s="10" t="n">
        <f aca="false">L6</f>
        <v>2.58565709808101</v>
      </c>
      <c r="AA6" s="10" t="n">
        <f aca="false">M6</f>
        <v>1.94210689935375</v>
      </c>
      <c r="AC6" s="10" t="n">
        <f aca="false">AVERAGE(Z6:AA6)</f>
        <v>2.26388199871738</v>
      </c>
      <c r="AE6" s="10" t="n">
        <f aca="false">_xlfn.STDEV.P(Z6:AA6)</f>
        <v>0.32177509936363</v>
      </c>
    </row>
    <row r="7" customFormat="false" ht="14.25" hidden="false" customHeight="false" outlineLevel="0" collapsed="false">
      <c r="A7" s="0"/>
      <c r="B7" s="10" t="n">
        <v>26</v>
      </c>
      <c r="C7" s="10" t="n">
        <v>2.494011307023</v>
      </c>
      <c r="D7" s="10" t="n">
        <v>3.050936866422</v>
      </c>
      <c r="F7" s="10" t="n">
        <f aca="false">AVERAGE(C7:D7)</f>
        <v>2.7724740867225</v>
      </c>
      <c r="H7" s="10" t="n">
        <f aca="false">_xlfn.STDEV.P(C7:D7)</f>
        <v>0.278462779699501</v>
      </c>
      <c r="K7" s="10" t="n">
        <v>26.5</v>
      </c>
      <c r="L7" s="10" t="n">
        <v>3.5141278385227</v>
      </c>
      <c r="M7" s="10" t="n">
        <v>2.33101570759875</v>
      </c>
      <c r="O7" s="10" t="n">
        <f aca="false">AVERAGE(L7:M7)</f>
        <v>2.92257177306073</v>
      </c>
      <c r="Q7" s="10" t="n">
        <f aca="false">_xlfn.STDEV.P(L7:M7)</f>
        <v>0.591556065461976</v>
      </c>
      <c r="S7" s="10" t="n">
        <f aca="false">C7</f>
        <v>2.494011307023</v>
      </c>
      <c r="T7" s="10" t="n">
        <f aca="false">D7</f>
        <v>3.050936866422</v>
      </c>
      <c r="U7" s="0"/>
      <c r="V7" s="10" t="n">
        <f aca="false">AVERAGE(S7:T7)</f>
        <v>2.7724740867225</v>
      </c>
      <c r="X7" s="10" t="n">
        <f aca="false">_xlfn.STDEV.P(S7:T7)</f>
        <v>0.278462779699501</v>
      </c>
      <c r="Y7" s="0"/>
      <c r="Z7" s="10" t="n">
        <f aca="false">L7</f>
        <v>3.5141278385227</v>
      </c>
      <c r="AA7" s="10" t="n">
        <f aca="false">M7</f>
        <v>2.33101570759875</v>
      </c>
      <c r="AC7" s="10" t="n">
        <f aca="false">AVERAGE(Z7:AA7)</f>
        <v>2.92257177306073</v>
      </c>
      <c r="AE7" s="10" t="n">
        <f aca="false">_xlfn.STDEV.P(Z7:AA7)</f>
        <v>0.591556065461976</v>
      </c>
    </row>
    <row r="8" customFormat="false" ht="14.25" hidden="false" customHeight="false" outlineLevel="0" collapsed="false">
      <c r="A8" s="0"/>
      <c r="B8" s="10" t="n">
        <v>30</v>
      </c>
      <c r="C8" s="10" t="n">
        <v>2.80891774316588</v>
      </c>
      <c r="D8" s="10" t="n">
        <v>3.67213772499975</v>
      </c>
      <c r="F8" s="10" t="n">
        <f aca="false">AVERAGE(C8:D8)</f>
        <v>3.24052773408281</v>
      </c>
      <c r="H8" s="10" t="n">
        <f aca="false">_xlfn.STDEV.P(C8:D8)</f>
        <v>0.431609990916938</v>
      </c>
      <c r="K8" s="10" t="n">
        <v>31.5</v>
      </c>
      <c r="L8" s="10" t="n">
        <v>3.01418205520794</v>
      </c>
      <c r="M8" s="10" t="n">
        <v>2.4466400779275</v>
      </c>
      <c r="O8" s="10" t="n">
        <f aca="false">AVERAGE(L8:M8)</f>
        <v>2.73041106656772</v>
      </c>
      <c r="Q8" s="10" t="n">
        <f aca="false">_xlfn.STDEV.P(L8:M8)</f>
        <v>0.283770988640222</v>
      </c>
      <c r="S8" s="10" t="n">
        <f aca="false">C8</f>
        <v>2.80891774316588</v>
      </c>
      <c r="T8" s="10" t="n">
        <f aca="false">D8</f>
        <v>3.67213772499975</v>
      </c>
      <c r="U8" s="0"/>
      <c r="V8" s="10" t="n">
        <f aca="false">AVERAGE(S8:T8)</f>
        <v>3.24052773408281</v>
      </c>
      <c r="X8" s="10" t="n">
        <f aca="false">_xlfn.STDEV.P(S8:T8)</f>
        <v>0.431609990916938</v>
      </c>
      <c r="Y8" s="0"/>
      <c r="Z8" s="10" t="n">
        <f aca="false">L8</f>
        <v>3.01418205520794</v>
      </c>
      <c r="AA8" s="10" t="n">
        <f aca="false">M8</f>
        <v>2.4466400779275</v>
      </c>
      <c r="AC8" s="10" t="n">
        <f aca="false">AVERAGE(Z8:AA8)</f>
        <v>2.73041106656772</v>
      </c>
      <c r="AE8" s="10" t="n">
        <f aca="false">_xlfn.STDEV.P(Z8:AA8)</f>
        <v>0.283770988640222</v>
      </c>
    </row>
    <row r="9" customFormat="false" ht="14.25" hidden="false" customHeight="false" outlineLevel="0" collapsed="false">
      <c r="A9" s="0"/>
      <c r="B9" s="10" t="n">
        <v>34</v>
      </c>
      <c r="C9" s="10" t="n">
        <v>2.80475944546387</v>
      </c>
      <c r="D9" s="10" t="n">
        <v>3.0296795469435</v>
      </c>
      <c r="F9" s="10" t="n">
        <f aca="false">AVERAGE(C9:D9)</f>
        <v>2.91721949620369</v>
      </c>
      <c r="H9" s="10" t="n">
        <f aca="false">_xlfn.STDEV.P(C9:D9)</f>
        <v>0.112460050739813</v>
      </c>
      <c r="K9" s="10" t="n">
        <v>48</v>
      </c>
      <c r="L9" s="10" t="n">
        <v>2.88919560937925</v>
      </c>
      <c r="M9" s="10" t="n">
        <v>2.1051218652975</v>
      </c>
      <c r="O9" s="10" t="n">
        <f aca="false">AVERAGE(L9:M9)</f>
        <v>2.49715873733838</v>
      </c>
      <c r="Q9" s="10" t="n">
        <f aca="false">_xlfn.STDEV.P(L9:M9)</f>
        <v>0.392036872040877</v>
      </c>
      <c r="S9" s="10" t="n">
        <f aca="false">C9</f>
        <v>2.80475944546387</v>
      </c>
      <c r="T9" s="10" t="n">
        <f aca="false">D9</f>
        <v>3.0296795469435</v>
      </c>
      <c r="U9" s="0"/>
      <c r="V9" s="10" t="n">
        <f aca="false">AVERAGE(S9:T9)</f>
        <v>2.91721949620369</v>
      </c>
      <c r="X9" s="10" t="n">
        <f aca="false">_xlfn.STDEV.P(S9:T9)</f>
        <v>0.112460050739813</v>
      </c>
      <c r="Y9" s="0"/>
      <c r="Z9" s="10" t="n">
        <f aca="false">L9</f>
        <v>2.88919560937925</v>
      </c>
      <c r="AA9" s="10" t="n">
        <f aca="false">M9</f>
        <v>2.1051218652975</v>
      </c>
      <c r="AC9" s="10" t="n">
        <f aca="false">AVERAGE(Z9:AA9)</f>
        <v>2.49715873733838</v>
      </c>
      <c r="AE9" s="10" t="n">
        <f aca="false">_xlfn.STDEV.P(Z9:AA9)</f>
        <v>0.392036872040877</v>
      </c>
    </row>
    <row r="10" customFormat="false" ht="14.25" hidden="false" customHeight="false" outlineLevel="0" collapsed="false">
      <c r="A10" s="0"/>
      <c r="B10" s="10" t="n">
        <v>40</v>
      </c>
      <c r="C10" s="10" t="n">
        <v>2.8217990301615</v>
      </c>
      <c r="D10" s="10" t="n">
        <v>3.85982222653688</v>
      </c>
      <c r="F10" s="10" t="n">
        <f aca="false">AVERAGE(C10:D10)</f>
        <v>3.34081062834919</v>
      </c>
      <c r="H10" s="10" t="n">
        <f aca="false">_xlfn.STDEV.P(C10:D10)</f>
        <v>0.519011598187688</v>
      </c>
      <c r="K10" s="10" t="n">
        <v>57.5</v>
      </c>
      <c r="L10" s="10" t="n">
        <v>2.86576065078637</v>
      </c>
      <c r="M10" s="10" t="n">
        <v>2.25131925204675</v>
      </c>
      <c r="O10" s="10" t="n">
        <f aca="false">AVERAGE(L10:M10)</f>
        <v>2.55853995141656</v>
      </c>
      <c r="Q10" s="10" t="n">
        <f aca="false">_xlfn.STDEV.P(L10:M10)</f>
        <v>0.307220699369812</v>
      </c>
      <c r="S10" s="10" t="n">
        <f aca="false">C10</f>
        <v>2.8217990301615</v>
      </c>
      <c r="T10" s="10" t="n">
        <f aca="false">D10</f>
        <v>3.85982222653688</v>
      </c>
      <c r="U10" s="0"/>
      <c r="V10" s="10" t="n">
        <f aca="false">AVERAGE(S10:T10)</f>
        <v>3.34081062834919</v>
      </c>
      <c r="X10" s="10" t="n">
        <f aca="false">_xlfn.STDEV.P(S10:T10)</f>
        <v>0.519011598187688</v>
      </c>
      <c r="Y10" s="0"/>
      <c r="Z10" s="10" t="n">
        <f aca="false">L10</f>
        <v>2.86576065078637</v>
      </c>
      <c r="AA10" s="10" t="n">
        <f aca="false">M10</f>
        <v>2.25131925204675</v>
      </c>
      <c r="AC10" s="10" t="n">
        <f aca="false">AVERAGE(Z10:AA10)</f>
        <v>2.55853995141656</v>
      </c>
      <c r="AE10" s="10" t="n">
        <f aca="false">_xlfn.STDEV.P(Z10:AA10)</f>
        <v>0.307220699369812</v>
      </c>
    </row>
    <row r="11" customFormat="false" ht="14.25" hidden="false" customHeight="false" outlineLevel="0" collapsed="false">
      <c r="A11" s="0"/>
      <c r="B11" s="10" t="n">
        <v>46</v>
      </c>
      <c r="C11" s="10" t="n">
        <v>3.21789520727437</v>
      </c>
      <c r="D11" s="10" t="n">
        <v>3.72193253488688</v>
      </c>
      <c r="F11" s="10" t="n">
        <f aca="false">AVERAGE(C11:D11)</f>
        <v>3.46991387108063</v>
      </c>
      <c r="H11" s="10" t="n">
        <f aca="false">_xlfn.STDEV.P(C11:D11)</f>
        <v>0.252018663806251</v>
      </c>
      <c r="K11" s="10" t="n">
        <v>70.5</v>
      </c>
      <c r="L11" s="10" t="n">
        <v>3.16595131085707</v>
      </c>
      <c r="M11" s="10" t="n">
        <v>2.323382245047</v>
      </c>
      <c r="O11" s="10" t="n">
        <f aca="false">AVERAGE(L11:M11)</f>
        <v>2.74466677795203</v>
      </c>
      <c r="Q11" s="10" t="n">
        <f aca="false">_xlfn.STDEV.P(L11:M11)</f>
        <v>0.421284532905034</v>
      </c>
      <c r="S11" s="10" t="n">
        <f aca="false">C11</f>
        <v>3.21789520727437</v>
      </c>
      <c r="T11" s="10" t="n">
        <f aca="false">D11</f>
        <v>3.72193253488688</v>
      </c>
      <c r="U11" s="0"/>
      <c r="V11" s="10" t="n">
        <f aca="false">AVERAGE(S11:T11)</f>
        <v>3.46991387108063</v>
      </c>
      <c r="X11" s="10" t="n">
        <f aca="false">_xlfn.STDEV.P(S11:T11)</f>
        <v>0.252018663806251</v>
      </c>
      <c r="Y11" s="0"/>
      <c r="Z11" s="10" t="n">
        <f aca="false">L11</f>
        <v>3.16595131085707</v>
      </c>
      <c r="AA11" s="10" t="n">
        <f aca="false">M11</f>
        <v>2.323382245047</v>
      </c>
      <c r="AC11" s="10" t="n">
        <f aca="false">AVERAGE(Z11:AA11)</f>
        <v>2.74466677795203</v>
      </c>
      <c r="AE11" s="10" t="n">
        <f aca="false">_xlfn.STDEV.P(Z11:AA11)</f>
        <v>0.421284532905034</v>
      </c>
    </row>
    <row r="12" customFormat="false" ht="14.25" hidden="false" customHeight="false" outlineLevel="0" collapsed="false">
      <c r="A12" s="0"/>
      <c r="B12" s="10" t="n">
        <v>50</v>
      </c>
      <c r="C12" s="10" t="n">
        <v>2.80673811762187</v>
      </c>
      <c r="D12" s="10" t="n">
        <v>3.84250213760738</v>
      </c>
      <c r="F12" s="10" t="n">
        <f aca="false">AVERAGE(C12:D12)</f>
        <v>3.32462012761462</v>
      </c>
      <c r="H12" s="10" t="n">
        <f aca="false">_xlfn.STDEV.P(C12:D12)</f>
        <v>0.517882009992751</v>
      </c>
      <c r="K12" s="10" t="n">
        <v>76.5</v>
      </c>
      <c r="L12" s="10" t="n">
        <v>2.87803610528741</v>
      </c>
      <c r="M12" s="10" t="n">
        <v>2.421950034348</v>
      </c>
      <c r="O12" s="10" t="n">
        <f aca="false">AVERAGE(L12:M12)</f>
        <v>2.6499930698177</v>
      </c>
      <c r="Q12" s="10" t="n">
        <f aca="false">_xlfn.STDEV.P(L12:M12)</f>
        <v>0.228043035469705</v>
      </c>
      <c r="S12" s="10" t="n">
        <f aca="false">C12</f>
        <v>2.80673811762187</v>
      </c>
      <c r="T12" s="10" t="n">
        <f aca="false">D12</f>
        <v>3.84250213760738</v>
      </c>
      <c r="U12" s="0"/>
      <c r="V12" s="10" t="n">
        <f aca="false">AVERAGE(S12:T12)</f>
        <v>3.32462012761462</v>
      </c>
      <c r="X12" s="10" t="n">
        <f aca="false">_xlfn.STDEV.P(S12:T12)</f>
        <v>0.517882009992755</v>
      </c>
      <c r="Y12" s="0"/>
      <c r="Z12" s="10" t="n">
        <f aca="false">L12</f>
        <v>2.87803610528741</v>
      </c>
      <c r="AA12" s="10" t="n">
        <f aca="false">M12</f>
        <v>2.421950034348</v>
      </c>
      <c r="AC12" s="10" t="n">
        <f aca="false">AVERAGE(Z12:AA12)</f>
        <v>2.6499930698177</v>
      </c>
      <c r="AE12" s="10" t="n">
        <f aca="false">_xlfn.STDEV.P(Z12:AA12)</f>
        <v>0.228043035469705</v>
      </c>
    </row>
    <row r="13" customFormat="false" ht="14.25" hidden="false" customHeight="false" outlineLevel="0" collapsed="false">
      <c r="A13" s="0"/>
      <c r="B13" s="10" t="n">
        <v>54</v>
      </c>
      <c r="C13" s="10" t="n">
        <v>3.02363519900737</v>
      </c>
      <c r="D13" s="10" t="n">
        <v>3.703314261564</v>
      </c>
      <c r="F13" s="10" t="n">
        <f aca="false">AVERAGE(C13:D13)</f>
        <v>3.36347473028569</v>
      </c>
      <c r="H13" s="10" t="n">
        <f aca="false">_xlfn.STDEV.P(C13:D13)</f>
        <v>0.339839531278313</v>
      </c>
      <c r="K13" s="10" t="n">
        <v>85.75</v>
      </c>
      <c r="L13" s="10" t="n">
        <v>3.01976180725387</v>
      </c>
      <c r="M13" s="10" t="n">
        <v>2.54929879962675</v>
      </c>
      <c r="O13" s="10" t="n">
        <f aca="false">AVERAGE(L13:M13)</f>
        <v>2.78453030344031</v>
      </c>
      <c r="Q13" s="10" t="n">
        <f aca="false">_xlfn.STDEV.P(L13:M13)</f>
        <v>0.23523150381356</v>
      </c>
      <c r="S13" s="10" t="n">
        <f aca="false">C13</f>
        <v>3.02363519900737</v>
      </c>
      <c r="T13" s="10" t="n">
        <f aca="false">D13</f>
        <v>3.703314261564</v>
      </c>
      <c r="U13" s="0"/>
      <c r="V13" s="10" t="n">
        <f aca="false">AVERAGE(S13:T13)</f>
        <v>3.36347473028569</v>
      </c>
      <c r="X13" s="10" t="n">
        <f aca="false">_xlfn.STDEV.P(S13:T13)</f>
        <v>0.339839531278315</v>
      </c>
      <c r="Y13" s="0"/>
      <c r="Z13" s="10" t="n">
        <f aca="false">L13</f>
        <v>3.01976180725387</v>
      </c>
      <c r="AA13" s="10" t="n">
        <f aca="false">M13</f>
        <v>2.54929879962675</v>
      </c>
      <c r="AC13" s="10" t="n">
        <f aca="false">AVERAGE(Z13:AA13)</f>
        <v>2.78453030344031</v>
      </c>
      <c r="AE13" s="10" t="n">
        <f aca="false">_xlfn.STDEV.P(Z13:AA13)</f>
        <v>0.23523150381356</v>
      </c>
    </row>
    <row r="14" customFormat="false" ht="14.25" hidden="false" customHeight="false" outlineLevel="0" collapsed="false">
      <c r="A14" s="0"/>
      <c r="B14" s="10" t="n">
        <v>58</v>
      </c>
      <c r="C14" s="10" t="n">
        <v>2.60849552615887</v>
      </c>
      <c r="D14" s="10" t="n">
        <v>3.777232970295</v>
      </c>
      <c r="F14" s="10" t="n">
        <f aca="false">AVERAGE(C14:D14)</f>
        <v>3.19286424822694</v>
      </c>
      <c r="H14" s="10" t="n">
        <f aca="false">_xlfn.STDEV.P(C14:D14)</f>
        <v>0.584368722068063</v>
      </c>
      <c r="K14" s="10" t="n">
        <v>94.5</v>
      </c>
      <c r="L14" s="10" t="n">
        <v>4.64235370220846</v>
      </c>
      <c r="M14" s="10" t="n">
        <v>3.9486247595415</v>
      </c>
      <c r="O14" s="10" t="n">
        <f aca="false">AVERAGE(L14:M14)</f>
        <v>4.29548923087498</v>
      </c>
      <c r="Q14" s="10" t="n">
        <f aca="false">_xlfn.STDEV.P(L14:M14)</f>
        <v>0.34686447133348</v>
      </c>
      <c r="S14" s="10" t="n">
        <f aca="false">C14</f>
        <v>2.60849552615887</v>
      </c>
      <c r="T14" s="10" t="n">
        <f aca="false">D14</f>
        <v>3.777232970295</v>
      </c>
      <c r="U14" s="0"/>
      <c r="V14" s="10" t="n">
        <f aca="false">AVERAGE(S14:T14)</f>
        <v>3.19286424822694</v>
      </c>
      <c r="X14" s="10" t="n">
        <f aca="false">_xlfn.STDEV.P(S14:T14)</f>
        <v>0.584368722068065</v>
      </c>
      <c r="Y14" s="0"/>
      <c r="Z14" s="10" t="n">
        <f aca="false">L14-$X$39</f>
        <v>2.17514676898806</v>
      </c>
      <c r="AA14" s="10" t="n">
        <f aca="false">M14-$Y$39</f>
        <v>2.43334971913629</v>
      </c>
      <c r="AC14" s="10" t="n">
        <f aca="false">AVERAGE(Z14:AA14)</f>
        <v>2.30424824406217</v>
      </c>
      <c r="AE14" s="10" t="n">
        <f aca="false">_xlfn.STDEV.P(Z14:AA14)</f>
        <v>0.129101475074113</v>
      </c>
    </row>
    <row r="15" customFormat="false" ht="14.25" hidden="false" customHeight="false" outlineLevel="0" collapsed="false">
      <c r="A15" s="0"/>
      <c r="B15" s="10" t="n">
        <v>68</v>
      </c>
      <c r="C15" s="10" t="n">
        <v>2.7047984201775</v>
      </c>
      <c r="D15" s="10" t="n">
        <v>2.94547359421688</v>
      </c>
      <c r="F15" s="10" t="n">
        <f aca="false">AVERAGE(C15:D15)</f>
        <v>2.82513600719719</v>
      </c>
      <c r="H15" s="10" t="n">
        <f aca="false">_xlfn.STDEV.P(C15:D15)</f>
        <v>0.120337587019688</v>
      </c>
      <c r="K15" s="10" t="n">
        <v>100.5</v>
      </c>
      <c r="L15" s="10" t="n">
        <v>5.05302345278844</v>
      </c>
      <c r="M15" s="10" t="n">
        <v>4.14969018519375</v>
      </c>
      <c r="O15" s="10" t="n">
        <f aca="false">AVERAGE(L15:M15)</f>
        <v>4.60135681899109</v>
      </c>
      <c r="Q15" s="10" t="n">
        <f aca="false">_xlfn.STDEV.P(L15:M15)</f>
        <v>0.451666633797345</v>
      </c>
      <c r="S15" s="10" t="n">
        <f aca="false">C15</f>
        <v>2.7047984201775</v>
      </c>
      <c r="T15" s="10" t="n">
        <f aca="false">D15</f>
        <v>2.94547359421688</v>
      </c>
      <c r="U15" s="0"/>
      <c r="V15" s="10" t="n">
        <f aca="false">AVERAGE(S15:T15)</f>
        <v>2.82513600719719</v>
      </c>
      <c r="X15" s="10" t="n">
        <f aca="false">_xlfn.STDEV.P(S15:T15)</f>
        <v>0.12033758701969</v>
      </c>
      <c r="Y15" s="0"/>
      <c r="Z15" s="10" t="n">
        <f aca="false">L15-$X$39</f>
        <v>2.58581651956804</v>
      </c>
      <c r="AA15" s="10" t="n">
        <f aca="false">M15-$Y$39</f>
        <v>2.63441514478854</v>
      </c>
      <c r="AC15" s="10" t="n">
        <f aca="false">AVERAGE(Z15:AA15)</f>
        <v>2.61011583217829</v>
      </c>
      <c r="AE15" s="10" t="n">
        <f aca="false">_xlfn.STDEV.P(Z15:AA15)</f>
        <v>0.0242993126102478</v>
      </c>
    </row>
    <row r="16" customFormat="false" ht="14.25" hidden="false" customHeight="false" outlineLevel="0" collapsed="false">
      <c r="A16" s="0"/>
      <c r="B16" s="10" t="n">
        <v>72</v>
      </c>
      <c r="C16" s="10" t="n">
        <v>2.69898542209687</v>
      </c>
      <c r="D16" s="10" t="n">
        <v>4.090105102896</v>
      </c>
      <c r="F16" s="10" t="n">
        <f aca="false">AVERAGE(C16:D16)</f>
        <v>3.39454526249644</v>
      </c>
      <c r="H16" s="10" t="n">
        <f aca="false">_xlfn.STDEV.P(C16:D16)</f>
        <v>0.695559840399563</v>
      </c>
      <c r="K16" s="10" t="n">
        <v>108.5</v>
      </c>
      <c r="L16" s="10" t="n">
        <v>5.16127064247936</v>
      </c>
      <c r="M16" s="10" t="n">
        <v>4.0793438432295</v>
      </c>
      <c r="O16" s="10" t="n">
        <f aca="false">AVERAGE(L16:M16)</f>
        <v>4.62030724285443</v>
      </c>
      <c r="Q16" s="10" t="n">
        <f aca="false">_xlfn.STDEV.P(L16:M16)</f>
        <v>0.54096339962493</v>
      </c>
      <c r="S16" s="10" t="n">
        <f aca="false">C16</f>
        <v>2.69898542209687</v>
      </c>
      <c r="T16" s="10" t="n">
        <f aca="false">D16</f>
        <v>4.090105102896</v>
      </c>
      <c r="U16" s="0"/>
      <c r="V16" s="10" t="n">
        <f aca="false">AVERAGE(S16:T16)</f>
        <v>3.39454526249643</v>
      </c>
      <c r="X16" s="10" t="n">
        <f aca="false">_xlfn.STDEV.P(S16:T16)</f>
        <v>0.695559840399565</v>
      </c>
      <c r="Y16" s="0"/>
      <c r="Z16" s="10" t="n">
        <f aca="false">L16-$X$39</f>
        <v>2.69406370925896</v>
      </c>
      <c r="AA16" s="10" t="n">
        <f aca="false">M16-$Y$39</f>
        <v>2.56406880282429</v>
      </c>
      <c r="AC16" s="10" t="n">
        <f aca="false">AVERAGE(Z16:AA16)</f>
        <v>2.62906625604162</v>
      </c>
      <c r="AE16" s="10" t="n">
        <f aca="false">_xlfn.STDEV.P(Z16:AA16)</f>
        <v>0.0649974532173372</v>
      </c>
    </row>
    <row r="17" customFormat="false" ht="14.25" hidden="false" customHeight="false" outlineLevel="0" collapsed="false">
      <c r="A17" s="0"/>
      <c r="B17" s="10" t="n">
        <v>77.5</v>
      </c>
      <c r="C17" s="10" t="n">
        <v>5.03528778282938</v>
      </c>
      <c r="D17" s="10" t="n">
        <v>6.87789358267838</v>
      </c>
      <c r="F17" s="10" t="n">
        <f aca="false">AVERAGE(C17:D17)</f>
        <v>5.95659068275388</v>
      </c>
      <c r="H17" s="10" t="n">
        <f aca="false">_xlfn.STDEV.P(C17:D17)</f>
        <v>0.921302899924501</v>
      </c>
      <c r="K17" s="10" t="n">
        <v>119.25</v>
      </c>
      <c r="L17" s="10" t="n">
        <v>5.34205460876728</v>
      </c>
      <c r="M17" s="10" t="n">
        <v>4.06283708644875</v>
      </c>
      <c r="O17" s="10" t="n">
        <f aca="false">AVERAGE(L17:M17)</f>
        <v>4.70244584760802</v>
      </c>
      <c r="Q17" s="10" t="n">
        <f aca="false">_xlfn.STDEV.P(L17:M17)</f>
        <v>0.639608761159265</v>
      </c>
      <c r="S17" s="10" t="n">
        <f aca="false">C17-$U$39</f>
        <v>2.86465618493631</v>
      </c>
      <c r="T17" s="10" t="n">
        <f aca="false">D17-$V$39</f>
        <v>4.6946737338239</v>
      </c>
      <c r="U17" s="0"/>
      <c r="V17" s="10" t="n">
        <f aca="false">AVERAGE(S17:T17)</f>
        <v>3.7796649593801</v>
      </c>
      <c r="X17" s="10" t="n">
        <f aca="false">_xlfn.STDEV.P(S17:T17)</f>
        <v>0.915008774443793</v>
      </c>
      <c r="Y17" s="0"/>
      <c r="Z17" s="10" t="n">
        <f aca="false">L17-$X$39</f>
        <v>2.87484767554688</v>
      </c>
      <c r="AA17" s="10" t="n">
        <f aca="false">M17-$Y$39</f>
        <v>2.54756204604354</v>
      </c>
      <c r="AC17" s="10" t="n">
        <f aca="false">AVERAGE(Z17:AA17)</f>
        <v>2.71120486079521</v>
      </c>
      <c r="AE17" s="10" t="n">
        <f aca="false">_xlfn.STDEV.P(Z17:AA17)</f>
        <v>0.163642814751672</v>
      </c>
    </row>
    <row r="18" customFormat="false" ht="14.25" hidden="false" customHeight="false" outlineLevel="0" collapsed="false">
      <c r="A18" s="0"/>
      <c r="B18" s="10" t="n">
        <v>95</v>
      </c>
      <c r="C18" s="10" t="n">
        <v>4.58079831711</v>
      </c>
      <c r="D18" s="10" t="n">
        <v>6.35265423938138</v>
      </c>
      <c r="F18" s="10" t="n">
        <f aca="false">AVERAGE(C18:D18)</f>
        <v>5.46672627824569</v>
      </c>
      <c r="H18" s="10" t="n">
        <f aca="false">_xlfn.STDEV.P(C18:D18)</f>
        <v>0.885927961135688</v>
      </c>
      <c r="K18" s="10" t="n">
        <v>126.5</v>
      </c>
      <c r="L18" s="10" t="n">
        <v>6.37877253889989</v>
      </c>
      <c r="M18" s="10" t="n">
        <v>3.99642019547175</v>
      </c>
      <c r="O18" s="10" t="n">
        <f aca="false">AVERAGE(L18:M18)</f>
        <v>5.18759636718582</v>
      </c>
      <c r="Q18" s="10" t="n">
        <f aca="false">_xlfn.STDEV.P(L18:M18)</f>
        <v>1.19117617171407</v>
      </c>
      <c r="S18" s="10" t="n">
        <f aca="false">C18-$U$39</f>
        <v>2.41016671921693</v>
      </c>
      <c r="T18" s="10" t="n">
        <f aca="false">D18-$V$39</f>
        <v>4.1694343905269</v>
      </c>
      <c r="U18" s="0"/>
      <c r="V18" s="10" t="n">
        <f aca="false">AVERAGE(S18:T18)</f>
        <v>3.28980055487191</v>
      </c>
      <c r="X18" s="10" t="n">
        <f aca="false">_xlfn.STDEV.P(S18:T18)</f>
        <v>0.879633835654983</v>
      </c>
      <c r="Y18" s="0"/>
      <c r="Z18" s="10" t="n">
        <f aca="false">L18-$X$39</f>
        <v>3.91156560567949</v>
      </c>
      <c r="AA18" s="10" t="n">
        <f aca="false">M18-$Y$39</f>
        <v>2.48114515506654</v>
      </c>
      <c r="AC18" s="10" t="n">
        <f aca="false">AVERAGE(Z18:AA18)</f>
        <v>3.19635538037301</v>
      </c>
      <c r="AE18" s="10" t="n">
        <f aca="false">_xlfn.STDEV.P(Z18:AA18)</f>
        <v>0.715210225306477</v>
      </c>
    </row>
    <row r="19" customFormat="false" ht="14.25" hidden="false" customHeight="false" outlineLevel="0" collapsed="false">
      <c r="A19" s="0"/>
      <c r="B19" s="10" t="n">
        <v>101</v>
      </c>
      <c r="C19" s="10" t="n">
        <v>4.667962855032</v>
      </c>
      <c r="D19" s="10" t="n">
        <v>6.45835306704075</v>
      </c>
      <c r="F19" s="10" t="n">
        <f aca="false">AVERAGE(C19:D19)</f>
        <v>5.56315796103637</v>
      </c>
      <c r="H19" s="10" t="n">
        <f aca="false">_xlfn.STDEV.P(C19:D19)</f>
        <v>0.895195106004376</v>
      </c>
      <c r="K19" s="10" t="n">
        <v>133</v>
      </c>
      <c r="L19" s="10" t="n">
        <v>5.78285502039525</v>
      </c>
      <c r="M19" s="10" t="n">
        <v>4.22623163744775</v>
      </c>
      <c r="O19" s="10" t="n">
        <f aca="false">AVERAGE(L19:M19)</f>
        <v>5.0045433289215</v>
      </c>
      <c r="Q19" s="10" t="n">
        <f aca="false">_xlfn.STDEV.P(L19:M19)</f>
        <v>0.77831169147375</v>
      </c>
      <c r="S19" s="10" t="n">
        <f aca="false">C19-$U$39</f>
        <v>2.49733125713893</v>
      </c>
      <c r="T19" s="10" t="n">
        <f aca="false">D19-$V$39</f>
        <v>4.27513321818627</v>
      </c>
      <c r="U19" s="0"/>
      <c r="V19" s="10" t="n">
        <f aca="false">AVERAGE(S19:T19)</f>
        <v>3.3862322376626</v>
      </c>
      <c r="X19" s="10" t="n">
        <f aca="false">_xlfn.STDEV.P(S19:T19)</f>
        <v>0.888900980523668</v>
      </c>
      <c r="Y19" s="0"/>
      <c r="Z19" s="10" t="n">
        <f aca="false">L19-$X$39</f>
        <v>3.31564808717485</v>
      </c>
      <c r="AA19" s="10" t="n">
        <f aca="false">M19-$Y$39</f>
        <v>2.71095659704254</v>
      </c>
      <c r="AC19" s="10" t="n">
        <f aca="false">AVERAGE(Z19:AA19)</f>
        <v>3.01330234210869</v>
      </c>
      <c r="AE19" s="10" t="n">
        <f aca="false">_xlfn.STDEV.P(Z19:AA19)</f>
        <v>0.302345745066157</v>
      </c>
    </row>
    <row r="20" customFormat="false" ht="14.25" hidden="false" customHeight="false" outlineLevel="0" collapsed="false">
      <c r="A20" s="0"/>
      <c r="B20" s="10" t="n">
        <v>109.5</v>
      </c>
      <c r="C20" s="10" t="n">
        <v>4.85000649444037</v>
      </c>
      <c r="D20" s="10" t="n">
        <v>5.94015590599875</v>
      </c>
      <c r="F20" s="10" t="n">
        <f aca="false">AVERAGE(C20:D20)</f>
        <v>5.39508120021956</v>
      </c>
      <c r="H20" s="10" t="n">
        <f aca="false">_xlfn.STDEV.P(C20:D20)</f>
        <v>0.545074705779189</v>
      </c>
      <c r="K20" s="10" t="n">
        <v>144</v>
      </c>
      <c r="L20" s="10" t="n">
        <v>6.04845121778121</v>
      </c>
      <c r="M20" s="10" t="n">
        <v>3.98886917289075</v>
      </c>
      <c r="O20" s="10" t="n">
        <f aca="false">AVERAGE(L20:M20)</f>
        <v>5.01866019533598</v>
      </c>
      <c r="Q20" s="10" t="n">
        <f aca="false">_xlfn.STDEV.P(L20:M20)</f>
        <v>1.02979102244523</v>
      </c>
      <c r="S20" s="10" t="n">
        <f aca="false">C20-$U$39</f>
        <v>2.6793748965473</v>
      </c>
      <c r="T20" s="10" t="n">
        <f aca="false">D20-$V$39</f>
        <v>3.75693605714427</v>
      </c>
      <c r="U20" s="0"/>
      <c r="V20" s="10" t="n">
        <f aca="false">AVERAGE(S20:T20)</f>
        <v>3.21815547684578</v>
      </c>
      <c r="X20" s="10" t="n">
        <f aca="false">_xlfn.STDEV.P(S20:T20)</f>
        <v>0.538780580298483</v>
      </c>
      <c r="Y20" s="0"/>
      <c r="Z20" s="10" t="n">
        <f aca="false">L20-$X$39</f>
        <v>3.58124428456081</v>
      </c>
      <c r="AA20" s="10" t="n">
        <f aca="false">M20-$Y$39</f>
        <v>2.47359413248554</v>
      </c>
      <c r="AC20" s="10" t="n">
        <f aca="false">AVERAGE(Z20:AA20)</f>
        <v>3.02741920852317</v>
      </c>
      <c r="AE20" s="10" t="n">
        <f aca="false">_xlfn.STDEV.P(Z20:AA20)</f>
        <v>0.553825076037637</v>
      </c>
    </row>
    <row r="21" customFormat="false" ht="14.25" hidden="false" customHeight="false" outlineLevel="0" collapsed="false">
      <c r="A21" s="0"/>
      <c r="B21" s="10" t="n">
        <v>120</v>
      </c>
      <c r="C21" s="10" t="n">
        <v>4.95845076288375</v>
      </c>
      <c r="D21" s="10" t="n">
        <v>6.01762723538738</v>
      </c>
      <c r="F21" s="10" t="n">
        <f aca="false">AVERAGE(C21:D21)</f>
        <v>5.48803899913556</v>
      </c>
      <c r="H21" s="10" t="n">
        <f aca="false">_xlfn.STDEV.P(C21:D21)</f>
        <v>0.529588236251814</v>
      </c>
      <c r="K21" s="0"/>
      <c r="L21" s="0"/>
      <c r="M21" s="0"/>
      <c r="S21" s="10" t="n">
        <f aca="false">C21-$U$39</f>
        <v>2.78781916499068</v>
      </c>
      <c r="T21" s="10" t="n">
        <f aca="false">D21-$V$39</f>
        <v>3.8344073865329</v>
      </c>
      <c r="U21" s="0"/>
      <c r="V21" s="10" t="n">
        <f aca="false">AVERAGE(S21:T21)</f>
        <v>3.31111327576179</v>
      </c>
      <c r="X21" s="10" t="n">
        <f aca="false">_xlfn.STDEV.P(S21:T21)</f>
        <v>0.523294110771108</v>
      </c>
      <c r="Y21" s="0"/>
    </row>
    <row r="22" customFormat="false" ht="14.25" hidden="false" customHeight="false" outlineLevel="0" collapsed="false">
      <c r="A22" s="0"/>
      <c r="B22" s="10" t="n">
        <v>130.25</v>
      </c>
      <c r="C22" s="10" t="n">
        <v>5.05682809281675</v>
      </c>
      <c r="D22" s="10" t="n">
        <v>6.22532269071338</v>
      </c>
      <c r="F22" s="10" t="n">
        <f aca="false">AVERAGE(C22:D22)</f>
        <v>5.64107539176506</v>
      </c>
      <c r="H22" s="10" t="n">
        <f aca="false">_xlfn.STDEV.P(C22:D22)</f>
        <v>0.584247298948313</v>
      </c>
      <c r="K22" s="0"/>
      <c r="L22" s="0"/>
      <c r="M22" s="0"/>
      <c r="S22" s="10" t="n">
        <f aca="false">C22-$U$39</f>
        <v>2.88619649492368</v>
      </c>
      <c r="T22" s="10" t="n">
        <f aca="false">D22-$V$39</f>
        <v>4.0421028418589</v>
      </c>
      <c r="U22" s="0"/>
      <c r="V22" s="10" t="n">
        <f aca="false">AVERAGE(S22:T22)</f>
        <v>3.46414966839129</v>
      </c>
      <c r="X22" s="10" t="n">
        <f aca="false">_xlfn.STDEV.P(S22:T22)</f>
        <v>0.577953173467608</v>
      </c>
      <c r="Y22" s="0"/>
    </row>
    <row r="23" customFormat="false" ht="14.25" hidden="false" customHeight="false" outlineLevel="0" collapsed="false">
      <c r="A23" s="0"/>
      <c r="B23" s="10" t="n">
        <v>144</v>
      </c>
      <c r="C23" s="10" t="n">
        <v>4.93798483481737</v>
      </c>
      <c r="D23" s="10" t="n">
        <v>6.04126794105337</v>
      </c>
      <c r="F23" s="10" t="n">
        <f aca="false">AVERAGE(C23:D23)</f>
        <v>5.48962638793537</v>
      </c>
      <c r="H23" s="10" t="n">
        <f aca="false">_xlfn.STDEV.P(C23:D23)</f>
        <v>0.551641553118</v>
      </c>
      <c r="K23" s="0"/>
      <c r="L23" s="0"/>
      <c r="M23" s="0"/>
      <c r="S23" s="10" t="n">
        <f aca="false">C23-$U$39</f>
        <v>2.7673532369243</v>
      </c>
      <c r="T23" s="10" t="n">
        <f aca="false">D23-$V$39</f>
        <v>3.85804809219889</v>
      </c>
      <c r="U23" s="0"/>
      <c r="V23" s="10" t="n">
        <f aca="false">AVERAGE(S23:T23)</f>
        <v>3.31270066456159</v>
      </c>
      <c r="X23" s="10" t="n">
        <f aca="false">_xlfn.STDEV.P(S23:T23)</f>
        <v>0.545347427637293</v>
      </c>
      <c r="Y23" s="0"/>
    </row>
    <row r="24" customFormat="false" ht="14.25" hidden="false" customHeight="false" outlineLevel="0" collapsed="false">
      <c r="A24" s="0"/>
      <c r="B24" s="0"/>
      <c r="C24" s="0"/>
      <c r="D24" s="0"/>
      <c r="K24" s="0"/>
      <c r="L24" s="0"/>
      <c r="M24" s="0"/>
      <c r="U24" s="0"/>
      <c r="V24" s="0"/>
      <c r="X24" s="0"/>
      <c r="Y24" s="0"/>
    </row>
    <row r="25" customFormat="false" ht="14.25" hidden="false" customHeight="false" outlineLevel="0" collapsed="false">
      <c r="A25" s="0"/>
      <c r="B25" s="0"/>
      <c r="C25" s="0"/>
      <c r="D25" s="0"/>
      <c r="K25" s="0"/>
      <c r="L25" s="0"/>
      <c r="M25" s="0"/>
      <c r="U25" s="0"/>
      <c r="V25" s="0"/>
      <c r="X25" s="0"/>
      <c r="Y25" s="0"/>
    </row>
    <row r="26" customFormat="false" ht="13.8" hidden="false" customHeight="false" outlineLevel="0" collapsed="false">
      <c r="A26" s="0"/>
      <c r="B26" s="10" t="s">
        <v>14</v>
      </c>
      <c r="C26" s="10" t="s">
        <v>15</v>
      </c>
      <c r="D26" s="10" t="s">
        <v>15</v>
      </c>
      <c r="K26" s="10" t="s">
        <v>14</v>
      </c>
      <c r="L26" s="10" t="s">
        <v>15</v>
      </c>
      <c r="M26" s="10" t="s">
        <v>15</v>
      </c>
      <c r="U26" s="0"/>
      <c r="V26" s="0"/>
      <c r="X26" s="0"/>
      <c r="Y26" s="0"/>
    </row>
    <row r="27" customFormat="false" ht="13.8" hidden="false" customHeight="false" outlineLevel="0" collapsed="false">
      <c r="A27" s="0"/>
      <c r="B27" s="10" t="n">
        <f aca="false">B4</f>
        <v>0</v>
      </c>
      <c r="C27" s="10" t="n">
        <f aca="false">LN(C4)*2</f>
        <v>-3.30864197833037</v>
      </c>
      <c r="D27" s="10" t="n">
        <f aca="false">LN(ABS(D4))</f>
        <v>-3.85115945204049</v>
      </c>
      <c r="K27" s="10" t="n">
        <f aca="false">K4</f>
        <v>0</v>
      </c>
      <c r="L27" s="10" t="n">
        <f aca="false">LN(L4)</f>
        <v>-2.0885186509124</v>
      </c>
      <c r="M27" s="10" t="n">
        <f aca="false">LN(M4)</f>
        <v>-2.62387345545345</v>
      </c>
      <c r="U27" s="0"/>
      <c r="V27" s="0"/>
      <c r="X27" s="0"/>
      <c r="Y27" s="0"/>
    </row>
    <row r="28" customFormat="false" ht="13.8" hidden="false" customHeight="false" outlineLevel="0" collapsed="false">
      <c r="A28" s="0"/>
      <c r="B28" s="10" t="n">
        <f aca="false">B5</f>
        <v>11</v>
      </c>
      <c r="C28" s="10" t="n">
        <f aca="false">LN(C5)*2</f>
        <v>-1.50759274685165</v>
      </c>
      <c r="D28" s="10" t="n">
        <f aca="false">LN(D5)*2</f>
        <v>-2.18707320292955</v>
      </c>
      <c r="K28" s="10" t="n">
        <f aca="false">K5</f>
        <v>12</v>
      </c>
      <c r="L28" s="10" t="n">
        <f aca="false">LN(L5)</f>
        <v>-0.142608501857091</v>
      </c>
      <c r="M28" s="10" t="n">
        <f aca="false">LN(M5)</f>
        <v>-0.475437348263702</v>
      </c>
      <c r="U28" s="0"/>
      <c r="V28" s="0"/>
      <c r="X28" s="0"/>
      <c r="Y28" s="0"/>
    </row>
    <row r="29" customFormat="false" ht="13.8" hidden="false" customHeight="false" outlineLevel="0" collapsed="false">
      <c r="A29" s="0"/>
      <c r="B29" s="10" t="n">
        <f aca="false">B6</f>
        <v>22</v>
      </c>
      <c r="C29" s="10" t="n">
        <f aca="false">LN(C6)*2</f>
        <v>1.87212606507656</v>
      </c>
      <c r="D29" s="10" t="n">
        <f aca="false">LN(D6)*2</f>
        <v>1.91464153801692</v>
      </c>
      <c r="K29" s="10" t="n">
        <f aca="false">K6</f>
        <v>20.5</v>
      </c>
      <c r="L29" s="10" t="n">
        <f aca="false">LN(L6)</f>
        <v>0.949979672207637</v>
      </c>
      <c r="M29" s="10" t="n">
        <f aca="false">LN(M6)</f>
        <v>0.663773414365357</v>
      </c>
      <c r="U29" s="0"/>
      <c r="V29" s="0"/>
      <c r="X29" s="0"/>
      <c r="Y29" s="0"/>
    </row>
    <row r="30" customFormat="false" ht="13.8" hidden="false" customHeight="false" outlineLevel="0" collapsed="false">
      <c r="A30" s="0"/>
      <c r="B30" s="10" t="n">
        <f aca="false">B7</f>
        <v>26</v>
      </c>
      <c r="C30" s="10" t="n">
        <f aca="false">LN(C7)*2</f>
        <v>1.82778476187525</v>
      </c>
      <c r="D30" s="10" t="n">
        <f aca="false">LN(D7)*2</f>
        <v>2.23089742554234</v>
      </c>
      <c r="K30" s="10" t="n">
        <f aca="false">K7</f>
        <v>26.5</v>
      </c>
      <c r="L30" s="10" t="n">
        <f aca="false">LN(L7)</f>
        <v>1.25679136887629</v>
      </c>
      <c r="M30" s="10" t="n">
        <f aca="false">LN(M7)</f>
        <v>0.846304098597518</v>
      </c>
      <c r="U30" s="0"/>
      <c r="V30" s="0"/>
      <c r="X30" s="0"/>
      <c r="Y30" s="0"/>
    </row>
    <row r="31" customFormat="false" ht="13.8" hidden="false" customHeight="false" outlineLevel="0" collapsed="false">
      <c r="A31" s="0"/>
      <c r="B31" s="10" t="n">
        <f aca="false">B8</f>
        <v>30</v>
      </c>
      <c r="C31" s="10" t="n">
        <f aca="false">LN(C8)*2</f>
        <v>2.06559852875506</v>
      </c>
      <c r="D31" s="10" t="n">
        <f aca="false">LN(D8)*2</f>
        <v>2.60154795772618</v>
      </c>
      <c r="K31" s="10" t="n">
        <f aca="false">K8</f>
        <v>31.5</v>
      </c>
      <c r="L31" s="10" t="n">
        <f aca="false">LN(L8)</f>
        <v>1.10332850156788</v>
      </c>
      <c r="M31" s="10" t="n">
        <f aca="false">LN(M8)</f>
        <v>0.89471568656718</v>
      </c>
      <c r="U31" s="10" t="n">
        <f aca="false">C17-C$16</f>
        <v>2.3363023607325</v>
      </c>
      <c r="V31" s="10" t="n">
        <f aca="false">D17-D$16</f>
        <v>2.78778847978238</v>
      </c>
      <c r="X31" s="10" t="n">
        <f aca="false">L14-L$13</f>
        <v>1.62259189495459</v>
      </c>
      <c r="Y31" s="10" t="n">
        <f aca="false">M14-M$13</f>
        <v>1.39932595991475</v>
      </c>
    </row>
    <row r="32" customFormat="false" ht="13.8" hidden="false" customHeight="false" outlineLevel="0" collapsed="false">
      <c r="A32" s="0"/>
      <c r="B32" s="10" t="n">
        <f aca="false">B9</f>
        <v>34</v>
      </c>
      <c r="C32" s="10" t="n">
        <f aca="false">LN(C9)*2</f>
        <v>2.06263555220843</v>
      </c>
      <c r="D32" s="10" t="n">
        <f aca="false">LN(D9)*2</f>
        <v>2.21691370768726</v>
      </c>
      <c r="K32" s="10" t="n">
        <f aca="false">K9</f>
        <v>48</v>
      </c>
      <c r="L32" s="10" t="n">
        <f aca="false">LN(L9)</f>
        <v>1.0609781275268</v>
      </c>
      <c r="M32" s="10" t="n">
        <f aca="false">LN(M9)</f>
        <v>0.744373358711564</v>
      </c>
      <c r="U32" s="10" t="n">
        <f aca="false">C18-C$16</f>
        <v>1.88181289501313</v>
      </c>
      <c r="V32" s="10" t="n">
        <f aca="false">D18-D$16</f>
        <v>2.26254913648538</v>
      </c>
      <c r="X32" s="10" t="n">
        <f aca="false">L15-L$13</f>
        <v>2.03326164553457</v>
      </c>
      <c r="Y32" s="10" t="n">
        <f aca="false">M15-M$13</f>
        <v>1.600391385567</v>
      </c>
    </row>
    <row r="33" customFormat="false" ht="13.8" hidden="false" customHeight="false" outlineLevel="0" collapsed="false">
      <c r="A33" s="0"/>
      <c r="B33" s="10" t="n">
        <f aca="false">B10</f>
        <v>40</v>
      </c>
      <c r="C33" s="10" t="n">
        <f aca="false">LN(C10)*2</f>
        <v>2.07474927100376</v>
      </c>
      <c r="D33" s="10" t="n">
        <f aca="false">LN(D10)*2</f>
        <v>2.70124225422967</v>
      </c>
      <c r="K33" s="10" t="n">
        <f aca="false">K10</f>
        <v>57.5</v>
      </c>
      <c r="L33" s="10" t="n">
        <f aca="false">LN(L10)</f>
        <v>1.05283381258511</v>
      </c>
      <c r="M33" s="10" t="n">
        <f aca="false">LN(M10)</f>
        <v>0.811516378632569</v>
      </c>
      <c r="U33" s="10" t="n">
        <f aca="false">C19-C$16</f>
        <v>1.96897743293512</v>
      </c>
      <c r="V33" s="10" t="n">
        <f aca="false">D19-D$16</f>
        <v>2.36824796414475</v>
      </c>
      <c r="X33" s="10" t="n">
        <f aca="false">L16-L$13</f>
        <v>2.14150883522549</v>
      </c>
      <c r="Y33" s="10" t="n">
        <f aca="false">M16-M$13</f>
        <v>1.53004504360275</v>
      </c>
    </row>
    <row r="34" customFormat="false" ht="13.8" hidden="false" customHeight="false" outlineLevel="0" collapsed="false">
      <c r="A34" s="0"/>
      <c r="B34" s="10" t="n">
        <f aca="false">B11</f>
        <v>46</v>
      </c>
      <c r="C34" s="10" t="n">
        <f aca="false">LN(C11)*2</f>
        <v>2.33745496697759</v>
      </c>
      <c r="D34" s="10" t="n">
        <f aca="false">LN(D11)*2</f>
        <v>2.62848606403573</v>
      </c>
      <c r="K34" s="10" t="n">
        <f aca="false">K11</f>
        <v>70.5</v>
      </c>
      <c r="L34" s="10" t="n">
        <f aca="false">LN(L11)</f>
        <v>1.15245358258411</v>
      </c>
      <c r="M34" s="10" t="n">
        <f aca="false">LN(M11)</f>
        <v>0.843023988270242</v>
      </c>
      <c r="U34" s="10" t="n">
        <f aca="false">C20-C$16</f>
        <v>2.1510210723435</v>
      </c>
      <c r="V34" s="10" t="n">
        <f aca="false">D20-D$16</f>
        <v>1.85005080310275</v>
      </c>
      <c r="X34" s="10" t="n">
        <f aca="false">L17-L$13</f>
        <v>2.32229280151341</v>
      </c>
      <c r="Y34" s="10" t="n">
        <f aca="false">M17-M$13</f>
        <v>1.513538286822</v>
      </c>
    </row>
    <row r="35" customFormat="false" ht="13.8" hidden="false" customHeight="false" outlineLevel="0" collapsed="false">
      <c r="A35" s="0"/>
      <c r="B35" s="10" t="n">
        <f aca="false">B12</f>
        <v>50</v>
      </c>
      <c r="C35" s="10" t="n">
        <f aca="false">LN(C12)*2</f>
        <v>2.06404599369415</v>
      </c>
      <c r="D35" s="10" t="n">
        <f aca="false">LN(D12)*2</f>
        <v>2.69224750547374</v>
      </c>
      <c r="K35" s="10" t="n">
        <f aca="false">K12</f>
        <v>76.5</v>
      </c>
      <c r="L35" s="10" t="n">
        <f aca="false">LN(L12)</f>
        <v>1.05710815365661</v>
      </c>
      <c r="M35" s="10" t="n">
        <f aca="false">LN(M12)</f>
        <v>0.88457301500398</v>
      </c>
      <c r="U35" s="10" t="n">
        <f aca="false">C21-C$16</f>
        <v>2.25946534078687</v>
      </c>
      <c r="V35" s="10" t="n">
        <f aca="false">D21-D$16</f>
        <v>1.92752213249138</v>
      </c>
      <c r="X35" s="10" t="n">
        <f aca="false">L18-L$13</f>
        <v>3.35901073164602</v>
      </c>
      <c r="Y35" s="10" t="n">
        <f aca="false">M18-M$13</f>
        <v>1.447121395845</v>
      </c>
    </row>
    <row r="36" customFormat="false" ht="13.8" hidden="false" customHeight="false" outlineLevel="0" collapsed="false">
      <c r="A36" s="0"/>
      <c r="B36" s="10" t="n">
        <f aca="false">B13</f>
        <v>54</v>
      </c>
      <c r="C36" s="10" t="n">
        <f aca="false">LN(C13)*2</f>
        <v>2.21291963158277</v>
      </c>
      <c r="D36" s="10" t="n">
        <f aca="false">LN(D13)*2</f>
        <v>2.61845633015492</v>
      </c>
      <c r="K36" s="10" t="n">
        <f aca="false">K13</f>
        <v>85.75</v>
      </c>
      <c r="L36" s="10" t="n">
        <f aca="false">LN(L13)</f>
        <v>1.105177956506</v>
      </c>
      <c r="M36" s="10" t="n">
        <f aca="false">LN(M13)</f>
        <v>0.935818340817725</v>
      </c>
      <c r="U36" s="10" t="n">
        <f aca="false">C22-C$16</f>
        <v>2.35784267071987</v>
      </c>
      <c r="V36" s="10" t="n">
        <f aca="false">D22-D$16</f>
        <v>2.13521758781738</v>
      </c>
      <c r="X36" s="10" t="n">
        <f aca="false">L19-L$13</f>
        <v>2.76309321314138</v>
      </c>
      <c r="Y36" s="10" t="n">
        <f aca="false">M19-M$13</f>
        <v>1.676932837821</v>
      </c>
    </row>
    <row r="37" customFormat="false" ht="13.8" hidden="false" customHeight="false" outlineLevel="0" collapsed="false">
      <c r="A37" s="0"/>
      <c r="B37" s="10" t="n">
        <f aca="false">B14</f>
        <v>58</v>
      </c>
      <c r="C37" s="10" t="n">
        <f aca="false">LN(C14)*2</f>
        <v>1.91754725675555</v>
      </c>
      <c r="D37" s="10" t="n">
        <f aca="false">LN(D14)*2</f>
        <v>2.6579834462694</v>
      </c>
      <c r="K37" s="10" t="n">
        <f aca="false">K14</f>
        <v>94.5</v>
      </c>
      <c r="L37" s="10" t="n">
        <f aca="false">LN(L14)</f>
        <v>1.53522150103057</v>
      </c>
      <c r="M37" s="10" t="n">
        <f aca="false">LN(M14)</f>
        <v>1.37336735614913</v>
      </c>
      <c r="U37" s="10" t="n">
        <f aca="false">C23-C$16</f>
        <v>2.2389994127205</v>
      </c>
      <c r="V37" s="10" t="n">
        <f aca="false">D23-D$16</f>
        <v>1.95116283815737</v>
      </c>
      <c r="X37" s="10" t="n">
        <f aca="false">L20-L$13</f>
        <v>3.02868941052734</v>
      </c>
      <c r="Y37" s="10" t="n">
        <f aca="false">M20-M$13</f>
        <v>1.439570373264</v>
      </c>
    </row>
    <row r="38" customFormat="false" ht="13.8" hidden="false" customHeight="false" outlineLevel="0" collapsed="false">
      <c r="A38" s="0"/>
      <c r="B38" s="10" t="n">
        <f aca="false">B15</f>
        <v>68</v>
      </c>
      <c r="C38" s="10" t="n">
        <f aca="false">LN(C15)*2</f>
        <v>1.99005477666058</v>
      </c>
      <c r="D38" s="10" t="n">
        <f aca="false">LN(D15)*2</f>
        <v>2.1605392343028</v>
      </c>
      <c r="K38" s="10" t="n">
        <f aca="false">K15</f>
        <v>100.5</v>
      </c>
      <c r="L38" s="10" t="n">
        <f aca="false">LN(L15)</f>
        <v>1.61998676765828</v>
      </c>
      <c r="M38" s="10" t="n">
        <f aca="false">LN(M15)</f>
        <v>1.42303367728566</v>
      </c>
      <c r="U38" s="0"/>
      <c r="V38" s="0"/>
      <c r="X38" s="0"/>
      <c r="Y38" s="0"/>
    </row>
    <row r="39" customFormat="false" ht="13.8" hidden="false" customHeight="false" outlineLevel="0" collapsed="false">
      <c r="A39" s="0"/>
      <c r="B39" s="10" t="n">
        <f aca="false">B16</f>
        <v>72</v>
      </c>
      <c r="C39" s="10" t="n">
        <f aca="false">LN(C16)*2</f>
        <v>1.98575186559489</v>
      </c>
      <c r="D39" s="10" t="n">
        <f aca="false">LN(D16)*2</f>
        <v>2.81714133450824</v>
      </c>
      <c r="K39" s="10" t="n">
        <f aca="false">K16</f>
        <v>108.5</v>
      </c>
      <c r="L39" s="10" t="n">
        <f aca="false">LN(L16)</f>
        <v>1.64118279772179</v>
      </c>
      <c r="M39" s="10" t="n">
        <f aca="false">LN(M16)</f>
        <v>1.40593615274484</v>
      </c>
      <c r="U39" s="10" t="n">
        <f aca="false">AVERAGE(U31:U37)</f>
        <v>2.17063159789307</v>
      </c>
      <c r="V39" s="10" t="n">
        <f aca="false">AVERAGE(V31:V37)</f>
        <v>2.18321984885448</v>
      </c>
      <c r="X39" s="10" t="n">
        <f aca="false">AVERAGE(X31:X37)</f>
        <v>2.4672069332204</v>
      </c>
      <c r="Y39" s="10" t="n">
        <f aca="false">AVERAGE(Y31:Y37)</f>
        <v>1.51527504040521</v>
      </c>
    </row>
    <row r="40" customFormat="false" ht="13.8" hidden="false" customHeight="false" outlineLevel="0" collapsed="false">
      <c r="A40" s="0"/>
      <c r="B40" s="10" t="n">
        <f aca="false">B17</f>
        <v>77.5</v>
      </c>
      <c r="C40" s="10" t="n">
        <f aca="false">LN(C17)*2</f>
        <v>3.23294136201548</v>
      </c>
      <c r="D40" s="10" t="n">
        <f aca="false">LN(D17)*2</f>
        <v>3.85662487951742</v>
      </c>
      <c r="K40" s="10" t="n">
        <f aca="false">K17</f>
        <v>119.25</v>
      </c>
      <c r="L40" s="10" t="n">
        <f aca="false">LN(L17)</f>
        <v>1.67561033716777</v>
      </c>
      <c r="M40" s="10" t="n">
        <f aca="false">LN(M17)</f>
        <v>1.40188151933946</v>
      </c>
    </row>
    <row r="41" customFormat="false" ht="13.8" hidden="false" customHeight="false" outlineLevel="0" collapsed="false">
      <c r="A41" s="0"/>
      <c r="B41" s="10" t="n">
        <f aca="false">B18</f>
        <v>95</v>
      </c>
      <c r="C41" s="10" t="n">
        <f aca="false">LN(C18)*2</f>
        <v>3.04374657596517</v>
      </c>
      <c r="D41" s="10" t="n">
        <f aca="false">LN(D18)*2</f>
        <v>3.69774543204937</v>
      </c>
      <c r="K41" s="10" t="n">
        <f aca="false">K18</f>
        <v>126.5</v>
      </c>
      <c r="L41" s="10" t="n">
        <f aca="false">LN(L18)</f>
        <v>1.85297568682502</v>
      </c>
      <c r="M41" s="10" t="n">
        <f aca="false">LN(M18)</f>
        <v>1.38539900927997</v>
      </c>
    </row>
    <row r="42" customFormat="false" ht="13.8" hidden="false" customHeight="false" outlineLevel="0" collapsed="false">
      <c r="A42" s="0"/>
      <c r="B42" s="10" t="n">
        <f aca="false">B19</f>
        <v>101</v>
      </c>
      <c r="C42" s="10" t="n">
        <f aca="false">LN(C19)*2</f>
        <v>3.08144551406036</v>
      </c>
      <c r="D42" s="10" t="n">
        <f aca="false">LN(D19)*2</f>
        <v>3.73074868421685</v>
      </c>
      <c r="K42" s="10" t="n">
        <f aca="false">K19</f>
        <v>133</v>
      </c>
      <c r="L42" s="10" t="n">
        <f aca="false">LN(L19)</f>
        <v>1.75489750889732</v>
      </c>
      <c r="M42" s="10" t="n">
        <f aca="false">LN(M19)</f>
        <v>1.44131073014977</v>
      </c>
    </row>
    <row r="43" customFormat="false" ht="13.8" hidden="false" customHeight="false" outlineLevel="0" collapsed="false">
      <c r="A43" s="0"/>
      <c r="B43" s="10" t="n">
        <f aca="false">B20</f>
        <v>109.5</v>
      </c>
      <c r="C43" s="10" t="n">
        <f aca="false">LN(C20)*2</f>
        <v>3.15796008801673</v>
      </c>
      <c r="D43" s="10" t="n">
        <f aca="false">LN(D20)*2</f>
        <v>3.5634707596625</v>
      </c>
      <c r="K43" s="10" t="n">
        <f aca="false">K20</f>
        <v>144</v>
      </c>
      <c r="L43" s="10" t="n">
        <f aca="false">LN(L20)</f>
        <v>1.79980224220895</v>
      </c>
      <c r="M43" s="10" t="n">
        <f aca="false">LN(M20)</f>
        <v>1.38350777541646</v>
      </c>
    </row>
    <row r="44" customFormat="false" ht="13.8" hidden="false" customHeight="false" outlineLevel="0" collapsed="false">
      <c r="A44" s="0"/>
      <c r="B44" s="10" t="n">
        <f aca="false">B21</f>
        <v>120</v>
      </c>
      <c r="C44" s="10" t="n">
        <f aca="false">LN(C21)*2</f>
        <v>3.20218669150762</v>
      </c>
      <c r="D44" s="10" t="n">
        <f aca="false">LN(D21)*2</f>
        <v>3.58938606935758</v>
      </c>
      <c r="K44" s="10" t="n">
        <f aca="false">K21</f>
        <v>0</v>
      </c>
      <c r="L44" s="10" t="e">
        <f aca="false">LN(L21)</f>
        <v>#VALUE!</v>
      </c>
      <c r="M44" s="10" t="e">
        <f aca="false">LN(M21)</f>
        <v>#VALUE!</v>
      </c>
    </row>
    <row r="45" customFormat="false" ht="13.8" hidden="false" customHeight="false" outlineLevel="0" collapsed="false">
      <c r="A45" s="0"/>
      <c r="B45" s="10" t="n">
        <f aca="false">B22</f>
        <v>130.25</v>
      </c>
      <c r="C45" s="10" t="n">
        <f aca="false">LN(C22)*2</f>
        <v>3.24147885522784</v>
      </c>
      <c r="D45" s="10" t="n">
        <f aca="false">LN(D22)*2</f>
        <v>3.65725055774568</v>
      </c>
      <c r="K45" s="10" t="n">
        <f aca="false">K22</f>
        <v>0</v>
      </c>
      <c r="L45" s="10" t="e">
        <f aca="false">LN(L22)</f>
        <v>#VALUE!</v>
      </c>
      <c r="M45" s="10" t="e">
        <f aca="false">LN(M22)</f>
        <v>#VALUE!</v>
      </c>
    </row>
    <row r="46" customFormat="false" ht="13.8" hidden="false" customHeight="false" outlineLevel="0" collapsed="false">
      <c r="A46" s="0"/>
      <c r="B46" s="10" t="n">
        <f aca="false">B23</f>
        <v>144</v>
      </c>
      <c r="C46" s="10" t="n">
        <f aca="false">LN(C23)*2</f>
        <v>3.19391463959976</v>
      </c>
      <c r="D46" s="10" t="n">
        <f aca="false">LN(D23)*2</f>
        <v>3.59722782786244</v>
      </c>
      <c r="K46" s="10" t="n">
        <f aca="false">K23</f>
        <v>0</v>
      </c>
      <c r="L46" s="10" t="e">
        <f aca="false">LN(L23)</f>
        <v>#VALUE!</v>
      </c>
      <c r="M46" s="10" t="e">
        <f aca="false">LN(M23)</f>
        <v>#VALUE!</v>
      </c>
    </row>
    <row r="47" customFormat="false" ht="13.8" hidden="false" customHeight="false" outlineLevel="0" collapsed="false">
      <c r="A47" s="0"/>
      <c r="B47" s="0"/>
    </row>
    <row r="48" customFormat="false" ht="13.8" hidden="false" customHeight="false" outlineLevel="0" collapsed="false">
      <c r="A48" s="0"/>
      <c r="B48" s="0"/>
    </row>
    <row r="49" customFormat="false" ht="13.8" hidden="false" customHeight="false" outlineLevel="0" collapsed="false">
      <c r="A49" s="11" t="s">
        <v>16</v>
      </c>
      <c r="B49" s="0"/>
    </row>
    <row r="50" customFormat="false" ht="13.8" hidden="false" customHeight="false" outlineLevel="0" collapsed="false">
      <c r="A50" s="0"/>
      <c r="B50" s="0"/>
    </row>
    <row r="51" customFormat="false" ht="14.25" hidden="false" customHeight="false" outlineLevel="0" collapsed="false">
      <c r="A51" s="10" t="s">
        <v>17</v>
      </c>
      <c r="B51" s="10" t="s">
        <v>18</v>
      </c>
    </row>
    <row r="52" customFormat="false" ht="14.25" hidden="false" customHeight="false" outlineLevel="0" collapsed="false">
      <c r="A52" s="10" t="s">
        <v>19</v>
      </c>
      <c r="B52" s="10" t="n">
        <f aca="false">RSQ($C$27:$C$31 , $B$27:$B$31)</f>
        <v>0.952897587652058</v>
      </c>
    </row>
    <row r="53" customFormat="false" ht="14.25" hidden="false" customHeight="false" outlineLevel="0" collapsed="false">
      <c r="A53" s="10" t="s">
        <v>20</v>
      </c>
      <c r="B53" s="10" t="n">
        <f aca="false" t="array" ref="B53:B53">STEYX($C$27:$C$46 , $B$27:$B$46)</f>
        <v>1.1634544830285</v>
      </c>
    </row>
    <row r="54" customFormat="false" ht="14.25" hidden="false" customHeight="false" outlineLevel="0" collapsed="false">
      <c r="A54" s="0"/>
      <c r="B54" s="0"/>
    </row>
    <row r="55" customFormat="false" ht="13.8" hidden="false" customHeight="false" outlineLevel="0" collapsed="false">
      <c r="A55" s="10" t="s">
        <v>21</v>
      </c>
      <c r="B55" s="10" t="n">
        <f aca="false">SLOPE($C$27:$C$31 , $B$27:$B$31)</f>
        <v>0.196374873432276</v>
      </c>
    </row>
    <row r="56" customFormat="false" ht="14.25" hidden="false" customHeight="false" outlineLevel="0" collapsed="false">
      <c r="A56" s="10" t="s">
        <v>22</v>
      </c>
      <c r="B56" s="10" t="n">
        <f aca="false">INTERCEPT($C$27:$C$31 , $B$27:$B$31)</f>
        <v>-3.30561782098954</v>
      </c>
    </row>
    <row r="57" customFormat="false" ht="14.25" hidden="false" customHeight="false" outlineLevel="0" collapsed="false">
      <c r="A57" s="0"/>
      <c r="B57" s="0"/>
    </row>
    <row r="58" customFormat="false" ht="14.25" hidden="false" customHeight="false" outlineLevel="0" collapsed="false">
      <c r="A58" s="10" t="n">
        <f aca="false">INDEX($B$27:$B$46, 1, 1)</f>
        <v>0</v>
      </c>
      <c r="B58" s="10" t="n">
        <f aca="false">$B$55 * $A$58 + $B$56</f>
        <v>-3.30561782098954</v>
      </c>
    </row>
    <row r="59" customFormat="false" ht="14.25" hidden="false" customHeight="false" outlineLevel="0" collapsed="false">
      <c r="A59" s="10" t="n">
        <f aca="false">INDEX($B$27:$B$46, 2, 1)</f>
        <v>11</v>
      </c>
      <c r="B59" s="10" t="n">
        <f aca="false">$B$55 * $A$59 + $B$56</f>
        <v>-1.14549421323451</v>
      </c>
    </row>
    <row r="60" customFormat="false" ht="14.25" hidden="false" customHeight="false" outlineLevel="0" collapsed="false">
      <c r="A60" s="10" t="n">
        <f aca="false">INDEX($B$27:$B$46, 3, 1)</f>
        <v>22</v>
      </c>
      <c r="B60" s="10" t="n">
        <f aca="false">$B$55 * $A$60 + $B$56</f>
        <v>1.01462939452053</v>
      </c>
    </row>
    <row r="61" customFormat="false" ht="14.25" hidden="false" customHeight="false" outlineLevel="0" collapsed="false">
      <c r="A61" s="10" t="n">
        <f aca="false">INDEX($B$27:$B$46, 4, 1)</f>
        <v>26</v>
      </c>
      <c r="B61" s="10" t="n">
        <f aca="false">$B$55 * $A$61 + $B$56</f>
        <v>1.80012888824963</v>
      </c>
    </row>
    <row r="62" customFormat="false" ht="14.25" hidden="false" customHeight="false" outlineLevel="0" collapsed="false">
      <c r="A62" s="10" t="n">
        <f aca="false">INDEX($B$27:$B$46, 5, 1)</f>
        <v>30</v>
      </c>
      <c r="B62" s="10" t="n">
        <f aca="false">$B$55 * $A$62 + $B$56</f>
        <v>2.58562838197873</v>
      </c>
    </row>
    <row r="63" customFormat="false" ht="14.25" hidden="false" customHeight="false" outlineLevel="0" collapsed="false">
      <c r="A63" s="10" t="n">
        <f aca="false">INDEX($B$27:$B$46, 6, 1)</f>
        <v>34</v>
      </c>
      <c r="B63" s="10" t="n">
        <f aca="false">$B$55 * $A$63 + $B$56</f>
        <v>3.37112787570783</v>
      </c>
    </row>
    <row r="64" customFormat="false" ht="14.25" hidden="false" customHeight="false" outlineLevel="0" collapsed="false">
      <c r="A64" s="10" t="n">
        <f aca="false">INDEX($B$27:$B$46, 7, 1)</f>
        <v>40</v>
      </c>
      <c r="B64" s="10" t="n">
        <f aca="false">$B$55 * $A$64 + $B$56</f>
        <v>4.54937711630149</v>
      </c>
    </row>
    <row r="65" customFormat="false" ht="14.25" hidden="false" customHeight="false" outlineLevel="0" collapsed="false">
      <c r="A65" s="10" t="n">
        <f aca="false">INDEX($B$27:$B$46, 8, 1)</f>
        <v>46</v>
      </c>
      <c r="B65" s="10" t="n">
        <f aca="false">$B$55 * $A$65 + $B$56</f>
        <v>5.72762635689514</v>
      </c>
    </row>
    <row r="66" customFormat="false" ht="14.25" hidden="false" customHeight="false" outlineLevel="0" collapsed="false">
      <c r="A66" s="10" t="n">
        <f aca="false">INDEX($B$27:$B$46, 9, 1)</f>
        <v>50</v>
      </c>
      <c r="B66" s="10" t="n">
        <f aca="false">$B$55 * $A$66 + $B$56</f>
        <v>6.51312585062424</v>
      </c>
    </row>
    <row r="67" customFormat="false" ht="14.25" hidden="false" customHeight="false" outlineLevel="0" collapsed="false">
      <c r="A67" s="10" t="n">
        <f aca="false">INDEX($B$27:$B$46, 10, 1)</f>
        <v>54</v>
      </c>
      <c r="B67" s="10" t="n">
        <f aca="false">$B$55 * $A$67 + $B$56</f>
        <v>7.29862534435335</v>
      </c>
    </row>
    <row r="68" customFormat="false" ht="14.25" hidden="false" customHeight="false" outlineLevel="0" collapsed="false">
      <c r="A68" s="10" t="n">
        <f aca="false">INDEX($B$27:$B$46, 11, 1)</f>
        <v>58</v>
      </c>
      <c r="B68" s="10" t="n">
        <f aca="false">$B$55 * $A$68 + $B$56</f>
        <v>8.08412483808245</v>
      </c>
    </row>
    <row r="69" customFormat="false" ht="14.25" hidden="false" customHeight="false" outlineLevel="0" collapsed="false">
      <c r="A69" s="10" t="n">
        <f aca="false">INDEX($B$27:$B$46, 12, 1)</f>
        <v>68</v>
      </c>
      <c r="B69" s="10" t="n">
        <f aca="false">$B$55 * $A$69 + $B$56</f>
        <v>10.0478735724052</v>
      </c>
    </row>
    <row r="70" customFormat="false" ht="14.25" hidden="false" customHeight="false" outlineLevel="0" collapsed="false">
      <c r="A70" s="10" t="n">
        <f aca="false">INDEX($B$27:$B$46, 13, 1)</f>
        <v>72</v>
      </c>
      <c r="B70" s="10" t="n">
        <f aca="false">$B$55 * $A$70 + $B$56</f>
        <v>10.8333730661343</v>
      </c>
    </row>
    <row r="71" customFormat="false" ht="14.25" hidden="false" customHeight="false" outlineLevel="0" collapsed="false">
      <c r="A71" s="10" t="n">
        <f aca="false">INDEX($B$27:$B$46, 14, 1)</f>
        <v>77.5</v>
      </c>
      <c r="B71" s="10" t="n">
        <f aca="false">$B$55 * $A$71 + $B$56</f>
        <v>11.9134348700118</v>
      </c>
    </row>
    <row r="72" customFormat="false" ht="14.25" hidden="false" customHeight="false" outlineLevel="0" collapsed="false">
      <c r="A72" s="10" t="n">
        <f aca="false">INDEX($B$27:$B$46, 15, 1)</f>
        <v>95</v>
      </c>
      <c r="B72" s="10" t="n">
        <f aca="false">$B$55 * $A$72 + $B$56</f>
        <v>15.3499951550766</v>
      </c>
    </row>
    <row r="73" customFormat="false" ht="14.25" hidden="false" customHeight="false" outlineLevel="0" collapsed="false">
      <c r="A73" s="10" t="n">
        <f aca="false">INDEX($B$27:$B$46, 16, 1)</f>
        <v>101</v>
      </c>
      <c r="B73" s="10" t="n">
        <f aca="false">$B$55 * $A$73 + $B$56</f>
        <v>16.5282443956703</v>
      </c>
    </row>
    <row r="74" customFormat="false" ht="14.25" hidden="false" customHeight="false" outlineLevel="0" collapsed="false">
      <c r="A74" s="10" t="n">
        <f aca="false">INDEX($B$27:$B$46, 17, 1)</f>
        <v>109.5</v>
      </c>
      <c r="B74" s="10" t="n">
        <f aca="false">$B$55 * $A$74 + $B$56</f>
        <v>18.1974308198446</v>
      </c>
    </row>
    <row r="75" customFormat="false" ht="14.25" hidden="false" customHeight="false" outlineLevel="0" collapsed="false">
      <c r="A75" s="10" t="n">
        <f aca="false">INDEX($B$27:$B$46, 18, 1)</f>
        <v>120</v>
      </c>
      <c r="B75" s="10" t="n">
        <f aca="false">$B$55 * $A$75 + $B$56</f>
        <v>20.2593669908835</v>
      </c>
    </row>
    <row r="76" customFormat="false" ht="14.25" hidden="false" customHeight="false" outlineLevel="0" collapsed="false">
      <c r="A76" s="10" t="n">
        <f aca="false">INDEX($B$27:$B$46, 19, 1)</f>
        <v>130.25</v>
      </c>
      <c r="B76" s="10" t="n">
        <f aca="false">$B$55 * $A$76 + $B$56</f>
        <v>22.2722094435644</v>
      </c>
    </row>
    <row r="77" customFormat="false" ht="14.25" hidden="false" customHeight="false" outlineLevel="0" collapsed="false">
      <c r="A77" s="10" t="n">
        <f aca="false">INDEX($B$27:$B$46, 20, 1)</f>
        <v>144</v>
      </c>
      <c r="B77" s="10" t="n">
        <f aca="false">$B$55 * $A$77 + $B$56</f>
        <v>24.9723639532582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Q50" activeCellId="0" sqref="Q50"/>
    </sheetView>
  </sheetViews>
  <sheetFormatPr defaultRowHeight="13.8"/>
  <cols>
    <col collapsed="false" hidden="false" max="1" min="1" style="0" width="17.6836734693878"/>
    <col collapsed="false" hidden="false" max="1025" min="2" style="0" width="8.36734693877551"/>
  </cols>
  <sheetData>
    <row r="1" customFormat="false" ht="13.8" hidden="false" customHeight="false" outlineLevel="0" collapsed="false">
      <c r="M1" s="0" t="s">
        <v>0</v>
      </c>
    </row>
    <row r="2" customFormat="false" ht="13.8" hidden="false" customHeight="false" outlineLevel="0" collapsed="false">
      <c r="A2" s="0" t="s">
        <v>23</v>
      </c>
    </row>
    <row r="3" customFormat="false" ht="13.8" hidden="false" customHeight="false" outlineLevel="0" collapsed="false">
      <c r="A3" s="0" t="s">
        <v>24</v>
      </c>
      <c r="B3" s="0" t="n">
        <v>0.5285</v>
      </c>
      <c r="M3" s="0" t="s">
        <v>25</v>
      </c>
      <c r="N3" s="0" t="s">
        <v>26</v>
      </c>
      <c r="O3" s="0" t="s">
        <v>26</v>
      </c>
      <c r="P3" s="0" t="s">
        <v>27</v>
      </c>
      <c r="Q3" s="0" t="s">
        <v>27</v>
      </c>
      <c r="R3" s="0" t="s">
        <v>28</v>
      </c>
      <c r="T3" s="0" t="s">
        <v>1</v>
      </c>
      <c r="V3" s="0" t="s">
        <v>8</v>
      </c>
      <c r="X3" s="0" t="s">
        <v>2</v>
      </c>
      <c r="Z3" s="0" t="s">
        <v>3</v>
      </c>
      <c r="AB3" s="0" t="s">
        <v>4</v>
      </c>
      <c r="AD3" s="1" t="s">
        <v>5</v>
      </c>
      <c r="AE3" s="2"/>
    </row>
    <row r="4" customFormat="false" ht="13.8" hidden="false" customHeight="false" outlineLevel="0" collapsed="false">
      <c r="N4" s="10" t="n">
        <v>25</v>
      </c>
      <c r="O4" s="10" t="n">
        <v>26</v>
      </c>
      <c r="P4" s="10" t="n">
        <v>25</v>
      </c>
      <c r="Q4" s="10" t="n">
        <v>26</v>
      </c>
      <c r="R4" s="10" t="n">
        <v>25</v>
      </c>
      <c r="S4" s="10" t="n">
        <v>26</v>
      </c>
      <c r="T4" s="0" t="n">
        <v>25</v>
      </c>
      <c r="U4" s="0" t="n">
        <v>26</v>
      </c>
      <c r="V4" s="0" t="n">
        <v>25</v>
      </c>
      <c r="W4" s="0" t="n">
        <v>26</v>
      </c>
      <c r="X4" s="0" t="n">
        <v>25</v>
      </c>
      <c r="Y4" s="0" t="n">
        <v>26</v>
      </c>
      <c r="Z4" s="0" t="n">
        <v>25</v>
      </c>
      <c r="AA4" s="0" t="n">
        <v>26</v>
      </c>
      <c r="AB4" s="0" t="n">
        <v>25</v>
      </c>
      <c r="AC4" s="0" t="n">
        <v>26</v>
      </c>
      <c r="AD4" s="4" t="n">
        <v>25</v>
      </c>
      <c r="AE4" s="5" t="n">
        <v>26</v>
      </c>
    </row>
    <row r="5" customFormat="false" ht="13.8" hidden="false" customHeight="false" outlineLevel="0" collapsed="false">
      <c r="L5" s="10"/>
      <c r="M5" s="0" t="n">
        <v>0</v>
      </c>
      <c r="N5" s="10" t="n">
        <v>0.19122185334375</v>
      </c>
      <c r="O5" s="10" t="n">
        <f aca="false">ABS(-0.0212550779025)</f>
        <v>0.0212550779025</v>
      </c>
      <c r="P5" s="0" t="n">
        <f aca="false">N5/$B$3</f>
        <v>0.361819968483917</v>
      </c>
      <c r="Q5" s="0" t="n">
        <f aca="false">O5/$B$3</f>
        <v>0.0402177443755913</v>
      </c>
      <c r="R5" s="10" t="n">
        <v>447.485404388138</v>
      </c>
      <c r="S5" s="10" t="n">
        <v>516.053170073509</v>
      </c>
      <c r="T5" s="0" t="n">
        <v>0.404292824297016</v>
      </c>
      <c r="U5" s="0" t="n">
        <v>0.814070791005547</v>
      </c>
      <c r="V5" s="0" t="n">
        <v>0.141691951588958</v>
      </c>
      <c r="W5" s="0" t="n">
        <v>0.282464527919515</v>
      </c>
      <c r="X5" s="0" t="n">
        <v>0</v>
      </c>
      <c r="Y5" s="0" t="n">
        <v>0</v>
      </c>
      <c r="Z5" s="0" t="n">
        <v>0.335347160127074</v>
      </c>
      <c r="AA5" s="0" t="n">
        <v>0.282700766386754</v>
      </c>
      <c r="AB5" s="0" t="n">
        <v>0</v>
      </c>
      <c r="AC5" s="0" t="n">
        <v>0</v>
      </c>
      <c r="AD5" s="4" t="n">
        <v>0.0192531350017519</v>
      </c>
      <c r="AE5" s="5" t="n">
        <v>0.190727924930977</v>
      </c>
    </row>
    <row r="6" customFormat="false" ht="13.8" hidden="false" customHeight="false" outlineLevel="0" collapsed="false">
      <c r="B6" s="12" t="s">
        <v>29</v>
      </c>
      <c r="C6" s="12" t="s">
        <v>30</v>
      </c>
      <c r="D6" s="12" t="s">
        <v>30</v>
      </c>
      <c r="E6" s="12" t="s">
        <v>31</v>
      </c>
      <c r="F6" s="12" t="s">
        <v>32</v>
      </c>
      <c r="G6" s="12" t="s">
        <v>33</v>
      </c>
      <c r="H6" s="12" t="s">
        <v>33</v>
      </c>
      <c r="I6" s="12" t="s">
        <v>31</v>
      </c>
      <c r="J6" s="12" t="s">
        <v>32</v>
      </c>
      <c r="L6" s="10" t="s">
        <v>34</v>
      </c>
      <c r="M6" s="0" t="n">
        <v>11</v>
      </c>
      <c r="N6" s="10" t="n">
        <v>0.470576672589375</v>
      </c>
      <c r="O6" s="10" t="n">
        <v>0.335029530108375</v>
      </c>
      <c r="P6" s="0" t="n">
        <f aca="false">N6/$B$3</f>
        <v>0.890400515779328</v>
      </c>
      <c r="Q6" s="0" t="n">
        <f aca="false">O6/$B$3</f>
        <v>0.633925317139782</v>
      </c>
      <c r="R6" s="10" t="n">
        <v>459.482020773691</v>
      </c>
      <c r="S6" s="10" t="n">
        <v>570.749773736929</v>
      </c>
      <c r="T6" s="0" t="n">
        <v>5.69129117088639</v>
      </c>
      <c r="U6" s="0" t="n">
        <v>1.77829276810665</v>
      </c>
      <c r="V6" s="0" t="n">
        <v>2.50941176324637</v>
      </c>
      <c r="W6" s="0" t="n">
        <v>1.13538211213319</v>
      </c>
      <c r="X6" s="0" t="n">
        <v>0.909528960245794</v>
      </c>
      <c r="Y6" s="0" t="n">
        <v>0</v>
      </c>
      <c r="Z6" s="0" t="n">
        <v>1.17405911294117</v>
      </c>
      <c r="AA6" s="0" t="n">
        <v>0.246021778509096</v>
      </c>
      <c r="AB6" s="0" t="n">
        <v>0.215596386680972</v>
      </c>
      <c r="AC6" s="0" t="n">
        <v>0</v>
      </c>
      <c r="AD6" s="4" t="n">
        <v>0.0342598090523415</v>
      </c>
      <c r="AE6" s="5" t="n">
        <v>0.152770636325893</v>
      </c>
    </row>
    <row r="7" customFormat="false" ht="13.8" hidden="false" customHeight="false" outlineLevel="0" collapsed="false">
      <c r="B7" s="13"/>
      <c r="C7" s="12" t="n">
        <v>25</v>
      </c>
      <c r="D7" s="12" t="n">
        <v>26</v>
      </c>
      <c r="E7" s="13"/>
      <c r="F7" s="13"/>
      <c r="G7" s="12" t="n">
        <v>27</v>
      </c>
      <c r="H7" s="12" t="n">
        <v>28</v>
      </c>
      <c r="I7" s="13"/>
      <c r="J7" s="13"/>
      <c r="L7" s="10" t="s">
        <v>34</v>
      </c>
      <c r="M7" s="0" t="n">
        <v>22</v>
      </c>
      <c r="N7" s="10" t="n">
        <v>2.54992266826087</v>
      </c>
      <c r="O7" s="10" t="n">
        <v>2.60470850066775</v>
      </c>
      <c r="P7" s="0" t="n">
        <f aca="false">N7/$B$3</f>
        <v>4.82483002509152</v>
      </c>
      <c r="Q7" s="0" t="n">
        <f aca="false">O7/$B$3</f>
        <v>4.92849290571003</v>
      </c>
      <c r="R7" s="10" t="n">
        <v>431.106058624035</v>
      </c>
      <c r="S7" s="10" t="n">
        <v>497.099938845316</v>
      </c>
      <c r="T7" s="0" t="n">
        <v>56.0104446814009</v>
      </c>
      <c r="U7" s="0" t="n">
        <v>46.7682539280682</v>
      </c>
      <c r="V7" s="0" t="n">
        <v>22.0251852260047</v>
      </c>
      <c r="W7" s="0" t="n">
        <v>25.4157829545808</v>
      </c>
      <c r="X7" s="0" t="n">
        <v>3.20744147079459</v>
      </c>
      <c r="Y7" s="0" t="n">
        <v>4.061615400511</v>
      </c>
      <c r="Z7" s="0" t="n">
        <v>18.5886989050194</v>
      </c>
      <c r="AA7" s="0" t="n">
        <v>24.0602694353427</v>
      </c>
      <c r="AB7" s="0" t="n">
        <v>2.92212124294627</v>
      </c>
      <c r="AC7" s="0" t="n">
        <v>2.19208676201194</v>
      </c>
      <c r="AD7" s="4" t="n">
        <v>1.44807202609362</v>
      </c>
      <c r="AE7" s="5" t="n">
        <v>5.1299664430545</v>
      </c>
    </row>
    <row r="8" customFormat="false" ht="13.8" hidden="false" customHeight="false" outlineLevel="0" collapsed="false">
      <c r="B8" s="12" t="s">
        <v>35</v>
      </c>
      <c r="C8" s="14" t="n">
        <f aca="false">C22</f>
        <v>0.120207464570868</v>
      </c>
      <c r="D8" s="14" t="n">
        <f aca="false">D22</f>
        <v>0.155598681115458</v>
      </c>
      <c r="E8" s="14" t="n">
        <f aca="false">AVERAGE(C8:D8)</f>
        <v>0.137903072843163</v>
      </c>
      <c r="F8" s="14" t="n">
        <f aca="false">STDEV(C8:D8)</f>
        <v>0.0250253692131209</v>
      </c>
      <c r="G8" s="14" t="n">
        <f aca="false">F22</f>
        <v>0.0986473085877427</v>
      </c>
      <c r="H8" s="14" t="n">
        <f aca="false">G22</f>
        <v>0.0940148400854872</v>
      </c>
      <c r="I8" s="14" t="n">
        <f aca="false">AVERAGE(G8:H8)</f>
        <v>0.096331074336615</v>
      </c>
      <c r="J8" s="14" t="n">
        <f aca="false">STDEV(G8:H8)</f>
        <v>0.00327564989157793</v>
      </c>
      <c r="L8" s="10" t="s">
        <v>34</v>
      </c>
      <c r="M8" s="0" t="n">
        <v>26</v>
      </c>
      <c r="N8" s="10" t="n">
        <v>2.494011307023</v>
      </c>
      <c r="O8" s="10" t="n">
        <v>3.050936866422</v>
      </c>
      <c r="P8" s="0" t="n">
        <f aca="false">N8/$B$3</f>
        <v>4.71903747781078</v>
      </c>
      <c r="Q8" s="0" t="n">
        <f aca="false">O8/$B$3</f>
        <v>5.77282283145128</v>
      </c>
      <c r="R8" s="10" t="n">
        <v>402.321705329264</v>
      </c>
      <c r="S8" s="10" t="n">
        <v>487.191890745145</v>
      </c>
      <c r="T8" s="0" t="n">
        <v>75.9923458176478</v>
      </c>
      <c r="U8" s="0" t="n">
        <v>59.9715434262573</v>
      </c>
      <c r="V8" s="0" t="n">
        <v>27.0286386923536</v>
      </c>
      <c r="W8" s="0" t="n">
        <v>33.3824283497617</v>
      </c>
      <c r="X8" s="0" t="n">
        <v>6.41034236974444</v>
      </c>
      <c r="Y8" s="0" t="n">
        <v>6.16719377827409</v>
      </c>
      <c r="Z8" s="0" t="n">
        <v>20.9787325026344</v>
      </c>
      <c r="AA8" s="0" t="n">
        <v>29.9814381163878</v>
      </c>
      <c r="AB8" s="0" t="n">
        <v>5.97669324554905</v>
      </c>
      <c r="AC8" s="0" t="n">
        <v>4.89296384296594</v>
      </c>
      <c r="AD8" s="4" t="n">
        <v>4.26813793476352</v>
      </c>
      <c r="AE8" s="5" t="n">
        <v>6.66245765053769</v>
      </c>
    </row>
    <row r="9" customFormat="false" ht="13.8" hidden="false" customHeight="false" outlineLevel="0" collapsed="false">
      <c r="B9" s="12" t="s">
        <v>36</v>
      </c>
      <c r="C9" s="14" t="n">
        <f aca="false">C$8*(SLOPE(R6:R8,$M6:$M8)/SLOPE(P6:P8,$M6:$M8))</f>
        <v>-1.53988816797523</v>
      </c>
      <c r="D9" s="14" t="n">
        <f aca="false">D$8*(SLOPE(S6:S8,$M6:$M8)/SLOPE(Q6:Q8,$M6:$M8))</f>
        <v>-2.56260393638216</v>
      </c>
      <c r="E9" s="14" t="n">
        <f aca="false">AVERAGE(C9:D9)</f>
        <v>-2.0512460521787</v>
      </c>
      <c r="F9" s="14" t="n">
        <f aca="false">STDEV(C9:D9)</f>
        <v>0.723169255066948</v>
      </c>
      <c r="G9" s="14" t="n">
        <f aca="false">G$8*(SLOPE(R31:R33,$M31:$M33)/SLOPE(P31:P33,$M31:$M33))</f>
        <v>-4.97946876586104</v>
      </c>
      <c r="H9" s="14" t="n">
        <f aca="false">H$8*(SLOPE(S31:S33,$M31:$M33)/SLOPE(Q31:Q33,$M31:$M33))</f>
        <v>-4.64589466043941</v>
      </c>
      <c r="I9" s="14" t="n">
        <f aca="false">AVERAGE(G9:H9)</f>
        <v>-4.81268171315022</v>
      </c>
      <c r="J9" s="14" t="n">
        <f aca="false">STDEV(G9:H9)</f>
        <v>0.235872511971864</v>
      </c>
      <c r="L9" s="10"/>
      <c r="M9" s="0" t="n">
        <v>30</v>
      </c>
      <c r="N9" s="10" t="n">
        <v>2.80891774316588</v>
      </c>
      <c r="O9" s="10" t="n">
        <v>3.67213772499975</v>
      </c>
      <c r="P9" s="0" t="n">
        <f aca="false">N9/$B$3</f>
        <v>5.31488693125048</v>
      </c>
      <c r="Q9" s="0" t="n">
        <f aca="false">O9/$B$3</f>
        <v>6.94822653736944</v>
      </c>
      <c r="R9" s="10" t="n">
        <v>345.689925157983</v>
      </c>
      <c r="S9" s="10" t="n">
        <v>410.129045202463</v>
      </c>
      <c r="T9" s="0" t="n">
        <v>97.0575002853622</v>
      </c>
      <c r="U9" s="0" t="n">
        <v>81.8222241130248</v>
      </c>
      <c r="V9" s="0" t="n">
        <v>31.1327552988581</v>
      </c>
      <c r="W9" s="0" t="n">
        <v>39.1974726618286</v>
      </c>
      <c r="X9" s="0" t="n">
        <v>11.1687656718307</v>
      </c>
      <c r="Y9" s="0" t="n">
        <v>7.96482430493471</v>
      </c>
      <c r="Z9" s="0" t="n">
        <v>21.0474670043125</v>
      </c>
      <c r="AA9" s="0" t="n">
        <v>29.4909758367935</v>
      </c>
      <c r="AB9" s="0" t="n">
        <v>9.41503027354467</v>
      </c>
      <c r="AC9" s="0" t="n">
        <v>7.69305288484558</v>
      </c>
      <c r="AD9" s="4" t="n">
        <v>4.05530829587027</v>
      </c>
      <c r="AE9" s="5" t="n">
        <v>7.36313375707556</v>
      </c>
    </row>
    <row r="10" customFormat="false" ht="13.8" hidden="false" customHeight="false" outlineLevel="0" collapsed="false">
      <c r="B10" s="12" t="s">
        <v>1</v>
      </c>
      <c r="C10" s="14" t="n">
        <f aca="false">C$8*(SLOPE(T6:T8,$M6:$M8)/SLOPE(P6:P8,$M6:$M8))</f>
        <v>2.02327829683257</v>
      </c>
      <c r="D10" s="14" t="n">
        <f aca="false">D$8*(SLOPE(U6:U8,$M6:$M8)/SLOPE(Q6:Q8,$M6:$M8))</f>
        <v>1.73094708353352</v>
      </c>
      <c r="E10" s="14" t="n">
        <f aca="false">AVERAGE(C10:D10)</f>
        <v>1.87711269018304</v>
      </c>
      <c r="F10" s="14" t="n">
        <f aca="false">STDEV(C10:D10)</f>
        <v>0.20670938327625</v>
      </c>
      <c r="G10" s="14" t="n">
        <f aca="false">G$8*(SLOPE(T32:T33,$M32:$M33)/SLOPE(P32:P33,$M32:$M33))</f>
        <v>1.83310875896454</v>
      </c>
      <c r="H10" s="14" t="n">
        <f aca="false">H$8*(SLOPE(U32:U33,$M32:$M33)/SLOPE(Q32:Q33,$M32:$M33))</f>
        <v>4.10430617825191</v>
      </c>
      <c r="I10" s="14" t="n">
        <f aca="false">AVERAGE(G10:H10)</f>
        <v>2.96870746860822</v>
      </c>
      <c r="J10" s="14" t="n">
        <f aca="false">STDEV(G10:H10)</f>
        <v>1.60597909659149</v>
      </c>
      <c r="L10" s="10"/>
      <c r="M10" s="0" t="n">
        <v>34</v>
      </c>
      <c r="N10" s="10" t="n">
        <v>2.80475944546387</v>
      </c>
      <c r="O10" s="10" t="n">
        <v>3.0296795469435</v>
      </c>
      <c r="P10" s="0" t="n">
        <f aca="false">N10/$B$3</f>
        <v>5.30701881828547</v>
      </c>
      <c r="Q10" s="0" t="n">
        <f aca="false">O10/$B$3</f>
        <v>5.73260084568306</v>
      </c>
      <c r="R10" s="10" t="n">
        <v>354.590532574991</v>
      </c>
      <c r="S10" s="10" t="n">
        <v>364.02328284363</v>
      </c>
      <c r="T10" s="0" t="n">
        <v>111.474346912251</v>
      </c>
      <c r="U10" s="0" t="n">
        <v>105.167173336816</v>
      </c>
      <c r="V10" s="0" t="n">
        <v>34.8819201943904</v>
      </c>
      <c r="W10" s="0" t="n">
        <v>47.6329159766331</v>
      </c>
      <c r="X10" s="0" t="n">
        <v>16.1040593713411</v>
      </c>
      <c r="Y10" s="0" t="n">
        <v>12.033756124802</v>
      </c>
      <c r="Z10" s="0" t="n">
        <v>20.9649385365133</v>
      </c>
      <c r="AA10" s="0" t="n">
        <v>32.795638980584</v>
      </c>
      <c r="AB10" s="0" t="n">
        <v>11.9560063203229</v>
      </c>
      <c r="AC10" s="0" t="n">
        <v>9.8742447556813</v>
      </c>
      <c r="AD10" s="4" t="n">
        <v>5.90751959645105</v>
      </c>
      <c r="AE10" s="5" t="n">
        <v>8.93490275398398</v>
      </c>
    </row>
    <row r="11" customFormat="false" ht="13.8" hidden="false" customHeight="false" outlineLevel="0" collapsed="false">
      <c r="B11" s="12" t="s">
        <v>8</v>
      </c>
      <c r="C11" s="14" t="n">
        <f aca="false">C$8*(SLOPE(V6:V8,$M6:$M8)/SLOPE(P6:P8,$M6:$M8))</f>
        <v>0.722161847456596</v>
      </c>
      <c r="D11" s="14" t="n">
        <f aca="false">D$8*(SLOPE(W6:W8,$M6:$M8)/SLOPE(Q6:Q8,$M6:$M8))</f>
        <v>0.95363640981079</v>
      </c>
      <c r="E11" s="14" t="n">
        <f aca="false">AVERAGE(C11:D11)</f>
        <v>0.837899128633693</v>
      </c>
      <c r="F11" s="14" t="n">
        <f aca="false">STDEV(C11:D11)</f>
        <v>0.163677232712839</v>
      </c>
      <c r="G11" s="14" t="n">
        <f aca="false">G$8*(SLOPE(V32:V33,$M32:$M33)/SLOPE(P32:P33,$M32:$M33))</f>
        <v>0.937355749188013</v>
      </c>
      <c r="H11" s="14" t="n">
        <f aca="false">H$8*(SLOPE(W32:W33,$M32:$M33)/SLOPE(Q32:Q33,$M32:$M33))</f>
        <v>1.91097251862202</v>
      </c>
      <c r="I11" s="14" t="n">
        <f aca="false">AVERAGE(G11:H11)</f>
        <v>1.42416413390501</v>
      </c>
      <c r="J11" s="14" t="n">
        <f aca="false">STDEV(G11:H11)</f>
        <v>0.688451019943723</v>
      </c>
      <c r="L11" s="10"/>
      <c r="M11" s="0" t="n">
        <v>40</v>
      </c>
      <c r="N11" s="10" t="n">
        <v>2.8217990301615</v>
      </c>
      <c r="O11" s="10" t="n">
        <v>3.85982222653688</v>
      </c>
      <c r="P11" s="0" t="n">
        <f aca="false">N11/$B$3</f>
        <v>5.33926022736329</v>
      </c>
      <c r="Q11" s="0" t="n">
        <f aca="false">O11/$B$3</f>
        <v>7.30335331416628</v>
      </c>
      <c r="R11" s="10" t="n">
        <v>350.416651296901</v>
      </c>
      <c r="S11" s="10" t="n">
        <v>322.148859074549</v>
      </c>
      <c r="T11" s="0" t="n">
        <v>123.98418765569</v>
      </c>
      <c r="U11" s="0" t="n">
        <v>133.066238975267</v>
      </c>
      <c r="V11" s="0" t="n">
        <v>39.0118554518814</v>
      </c>
      <c r="W11" s="0" t="n">
        <v>55.8943372949848</v>
      </c>
      <c r="X11" s="0" t="n">
        <v>24.8782152711891</v>
      </c>
      <c r="Y11" s="0" t="n">
        <v>24.0942127576002</v>
      </c>
      <c r="Z11" s="0" t="n">
        <v>22.0573264758816</v>
      </c>
      <c r="AA11" s="0" t="n">
        <v>34.9401921823121</v>
      </c>
      <c r="AB11" s="0" t="n">
        <v>14.1321131367019</v>
      </c>
      <c r="AC11" s="0" t="n">
        <v>12.8212665436252</v>
      </c>
      <c r="AD11" s="4" t="n">
        <v>9.53446950063776</v>
      </c>
      <c r="AE11" s="5" t="n">
        <v>12.8646910448857</v>
      </c>
    </row>
    <row r="12" customFormat="false" ht="13.8" hidden="false" customHeight="false" outlineLevel="0" collapsed="false">
      <c r="B12" s="12" t="s">
        <v>2</v>
      </c>
      <c r="C12" s="14" t="n">
        <f aca="false">C$8*(SLOPE(X6:X8,$M6:$M8)/SLOPE(P6:P8,$M6:$M8))</f>
        <v>0.144559064168797</v>
      </c>
      <c r="D12" s="14" t="n">
        <f aca="false">D$8*(SLOPE(Y6:Y8,$M6:$M8)/SLOPE(Q6:Q8,$M6:$M8))</f>
        <v>0.177417612599107</v>
      </c>
      <c r="E12" s="14" t="n">
        <f aca="false">AVERAGE(C12:D12)</f>
        <v>0.160988338383952</v>
      </c>
      <c r="F12" s="14" t="n">
        <f aca="false">STDEV(C12:D12)</f>
        <v>0.0232345024150183</v>
      </c>
      <c r="G12" s="14" t="n">
        <f aca="false">G$8*(SLOPE(X32:X33,$M32:$M33)/SLOPE(P32:P33,$M32:$M33))</f>
        <v>0.0296580883103413</v>
      </c>
      <c r="H12" s="14" t="n">
        <f aca="false">H$8*(SLOPE(Y32:Y33,$M32:$M33)/SLOPE(Q32:Q33,$M32:$M33))</f>
        <v>0.232941691041623</v>
      </c>
      <c r="I12" s="14" t="n">
        <f aca="false">AVERAGE(G12:H12)</f>
        <v>0.131299889675982</v>
      </c>
      <c r="J12" s="14" t="n">
        <f aca="false">STDEV(G12:H12)</f>
        <v>0.143743213995321</v>
      </c>
      <c r="L12" s="10"/>
      <c r="M12" s="0" t="n">
        <v>46</v>
      </c>
      <c r="N12" s="10" t="n">
        <v>3.21789520727437</v>
      </c>
      <c r="O12" s="10" t="n">
        <v>3.72193253488688</v>
      </c>
      <c r="P12" s="0" t="n">
        <f aca="false">N12/$B$3</f>
        <v>6.08873265331007</v>
      </c>
      <c r="Q12" s="0" t="n">
        <f aca="false">O12/$B$3</f>
        <v>7.04244566676798</v>
      </c>
      <c r="R12" s="10" t="n">
        <v>289.702917485157</v>
      </c>
      <c r="S12" s="10" t="n">
        <v>309.376983599307</v>
      </c>
      <c r="T12" s="0" t="n">
        <v>133.920720275569</v>
      </c>
      <c r="U12" s="0" t="n">
        <v>147.134964155526</v>
      </c>
      <c r="V12" s="0" t="n">
        <v>42.0012659074707</v>
      </c>
      <c r="W12" s="0" t="n">
        <v>58.2555541612236</v>
      </c>
      <c r="X12" s="0" t="n">
        <v>39.1303666754645</v>
      </c>
      <c r="Y12" s="0" t="n">
        <v>35.3363459424496</v>
      </c>
      <c r="Z12" s="0" t="n">
        <v>23.9917176488667</v>
      </c>
      <c r="AA12" s="0" t="n">
        <v>34.1480540364977</v>
      </c>
      <c r="AB12" s="0" t="n">
        <v>15.3012869341832</v>
      </c>
      <c r="AC12" s="0" t="n">
        <v>14.0872237358837</v>
      </c>
      <c r="AD12" s="4" t="n">
        <v>9.63675248604815</v>
      </c>
      <c r="AE12" s="5" t="n">
        <v>14.518411470173</v>
      </c>
    </row>
    <row r="13" customFormat="false" ht="13.8" hidden="false" customHeight="false" outlineLevel="0" collapsed="false">
      <c r="B13" s="12" t="s">
        <v>3</v>
      </c>
      <c r="C13" s="14" t="n">
        <f aca="false">C$8*(SLOPE(Z6:Z8,$M6:$M8)/SLOPE(P6:P8,$M6:$M8))</f>
        <v>0.597160540412689</v>
      </c>
      <c r="D13" s="14" t="n">
        <f aca="false">D$8*(SLOPE(AA6:AA8,$M6:$M8)/SLOPE(Q6:Q8,$M6:$M8))</f>
        <v>0.891514360376018</v>
      </c>
      <c r="E13" s="14" t="n">
        <f aca="false">AVERAGE(C13:D13)</f>
        <v>0.744337450394354</v>
      </c>
      <c r="F13" s="14" t="n">
        <f aca="false">STDEV(C13:D13)</f>
        <v>0.208139582164234</v>
      </c>
      <c r="G13" s="14" t="n">
        <f aca="false">G$8*(SLOPE(Z32:Z33,$M32:$M33)/SLOPE(P32:P33,$M32:$M33))</f>
        <v>-0.0212175965147053</v>
      </c>
      <c r="H13" s="14" t="n">
        <f aca="false">H$8*(SLOPE(AA32:AA33,$M32:$M33)/SLOPE(Q32:Q33,$M32:$M33))</f>
        <v>0.230210001738112</v>
      </c>
      <c r="I13" s="14" t="n">
        <f aca="false">AVERAGE(G13:H13)</f>
        <v>0.104496202611704</v>
      </c>
      <c r="J13" s="14" t="n">
        <f aca="false">STDEV(G13:H13)</f>
        <v>0.177786159702014</v>
      </c>
      <c r="L13" s="10"/>
      <c r="M13" s="0" t="n">
        <v>50</v>
      </c>
      <c r="N13" s="10" t="n">
        <v>2.80673811762187</v>
      </c>
      <c r="O13" s="10" t="n">
        <v>3.84250213760738</v>
      </c>
      <c r="P13" s="0" t="n">
        <f aca="false">N13/$B$3</f>
        <v>5.3107627580357</v>
      </c>
      <c r="Q13" s="0" t="n">
        <f aca="false">O13/$B$3</f>
        <v>7.27058114968284</v>
      </c>
      <c r="R13" s="10" t="n">
        <v>275.672418494034</v>
      </c>
      <c r="S13" s="10" t="n">
        <v>302.551282707481</v>
      </c>
      <c r="T13" s="0" t="n">
        <v>133.828680545733</v>
      </c>
      <c r="U13" s="0" t="n">
        <v>154.5275652641</v>
      </c>
      <c r="V13" s="0" t="n">
        <v>41.0901918246901</v>
      </c>
      <c r="W13" s="0" t="n">
        <v>60.0416637314565</v>
      </c>
      <c r="X13" s="0" t="n">
        <v>40.8022843668367</v>
      </c>
      <c r="Y13" s="0" t="n">
        <v>41.7397513407259</v>
      </c>
      <c r="Z13" s="0" t="n">
        <v>23.9904408203618</v>
      </c>
      <c r="AA13" s="0" t="n">
        <v>35.3634356710928</v>
      </c>
      <c r="AB13" s="0" t="n">
        <v>15.2838536560678</v>
      </c>
      <c r="AC13" s="0" t="n">
        <v>14.0235849016585</v>
      </c>
      <c r="AD13" s="4" t="n">
        <v>9.51405905880931</v>
      </c>
      <c r="AE13" s="5" t="n">
        <v>15.6293479655069</v>
      </c>
    </row>
    <row r="14" customFormat="false" ht="13.8" hidden="false" customHeight="false" outlineLevel="0" collapsed="false">
      <c r="B14" s="12" t="s">
        <v>4</v>
      </c>
      <c r="C14" s="14" t="n">
        <f aca="false">C$8*(SLOPE(AB6:AB8,$M6:$M8)/SLOPE(P6:P8,$M6:$M8))</f>
        <v>0.153915388813256</v>
      </c>
      <c r="D14" s="14" t="n">
        <f aca="false">D$8*(SLOPE(AC6:AC8,$M6:$M8)/SLOPE(Q6:Q8,$M6:$M8))</f>
        <v>0.131972599587369</v>
      </c>
      <c r="E14" s="14" t="n">
        <f aca="false">AVERAGE(C14:D14)</f>
        <v>0.142943994200312</v>
      </c>
      <c r="F14" s="14" t="n">
        <f aca="false">STDEV(C14:D14)</f>
        <v>0.0155158950597716</v>
      </c>
      <c r="G14" s="14" t="n">
        <f aca="false">G$8*(SLOPE(AB32:AB33,$M32:$M33)/SLOPE(P32:P33,$M32:$M33))</f>
        <v>0.10984888083122</v>
      </c>
      <c r="H14" s="14" t="n">
        <f aca="false">H$8*(SLOPE(AC32:AC33,$M32:$M33)/SLOPE(Q32:Q33,$M32:$M33))</f>
        <v>0.301329834831972</v>
      </c>
      <c r="I14" s="14" t="n">
        <f aca="false">AVERAGE(G14:H14)</f>
        <v>0.205589357831596</v>
      </c>
      <c r="J14" s="14" t="n">
        <f aca="false">STDEV(G14:H14)</f>
        <v>0.135397481042001</v>
      </c>
      <c r="L14" s="10"/>
      <c r="M14" s="0" t="n">
        <v>54</v>
      </c>
      <c r="N14" s="10" t="n">
        <v>3.02363519900737</v>
      </c>
      <c r="O14" s="10" t="n">
        <v>3.703314261564</v>
      </c>
      <c r="P14" s="0" t="n">
        <f aca="false">N14/$B$3</f>
        <v>5.72116404731763</v>
      </c>
      <c r="Q14" s="0" t="n">
        <f aca="false">O14/$B$3</f>
        <v>7.00721714581646</v>
      </c>
      <c r="R14" s="10" t="n">
        <v>287.480149302365</v>
      </c>
      <c r="S14" s="10" t="n">
        <v>315.998262711619</v>
      </c>
      <c r="T14" s="0" t="n">
        <v>140.091597236917</v>
      </c>
      <c r="U14" s="0" t="n">
        <v>160.910708391287</v>
      </c>
      <c r="V14" s="0" t="n">
        <v>42.0824673796276</v>
      </c>
      <c r="W14" s="0" t="n">
        <v>61.9477502930853</v>
      </c>
      <c r="X14" s="0" t="n">
        <v>48.1784225389865</v>
      </c>
      <c r="Y14" s="0" t="n">
        <v>49.0338181802245</v>
      </c>
      <c r="Z14" s="0" t="n">
        <v>24.5372726884776</v>
      </c>
      <c r="AA14" s="0" t="n">
        <v>37.3099284593554</v>
      </c>
      <c r="AB14" s="0" t="n">
        <v>15.8477621628247</v>
      </c>
      <c r="AC14" s="0" t="n">
        <v>15.4739753160268</v>
      </c>
      <c r="AD14" s="4" t="n">
        <v>9.628838365574</v>
      </c>
      <c r="AE14" s="5" t="n">
        <v>16.3319412041684</v>
      </c>
    </row>
    <row r="15" customFormat="false" ht="13.8" hidden="false" customHeight="false" outlineLevel="0" collapsed="false">
      <c r="B15" s="12" t="s">
        <v>5</v>
      </c>
      <c r="C15" s="14" t="n">
        <f aca="false">C$8*(SLOPE(AD6:AD8,$M6:$M8)/SLOPE(P6:P8,$M6:$M8))</f>
        <v>0.108287131960214</v>
      </c>
      <c r="D15" s="14" t="n">
        <f aca="false">D$8*(SLOPE(AE6:AE8,$M6:$M8)/SLOPE(Q6:Q8,$M6:$M8))</f>
        <v>0.193155780181206</v>
      </c>
      <c r="E15" s="14" t="n">
        <f aca="false">AVERAGE(C15:D15)</f>
        <v>0.15072145607071</v>
      </c>
      <c r="F15" s="14" t="n">
        <f aca="false">STDEV(C15:D15)</f>
        <v>0.0600111966671992</v>
      </c>
      <c r="G15" s="14" t="n">
        <f aca="false">G$8*(SLOPE(AD32:AD33,$M32:$M33)/SLOPE(P32:P33,$M32:$M33))</f>
        <v>0.0452812721825883</v>
      </c>
      <c r="H15" s="14" t="n">
        <f aca="false">H$8*(SLOPE(AE32:AE33,$M32:$M33)/SLOPE(Q32:Q33,$M32:$M33))</f>
        <v>0.0329889652084212</v>
      </c>
      <c r="I15" s="14" t="n">
        <f aca="false">AVERAGE(G15:H15)</f>
        <v>0.0391351186955048</v>
      </c>
      <c r="J15" s="14" t="n">
        <f aca="false">STDEV(G15:H15)</f>
        <v>0.00869197361786028</v>
      </c>
      <c r="L15" s="10"/>
      <c r="M15" s="0" t="n">
        <v>58</v>
      </c>
      <c r="N15" s="10" t="n">
        <v>2.60849552615887</v>
      </c>
      <c r="O15" s="10" t="n">
        <v>3.777232970295</v>
      </c>
      <c r="P15" s="0" t="n">
        <f aca="false">N15/$B$3</f>
        <v>4.9356585168569</v>
      </c>
      <c r="Q15" s="0" t="n">
        <f aca="false">O15/$B$3</f>
        <v>7.14708225221381</v>
      </c>
      <c r="R15" s="10" t="n">
        <v>283.529355783356</v>
      </c>
      <c r="S15" s="10" t="n">
        <v>271.954661125438</v>
      </c>
      <c r="T15" s="0" t="n">
        <v>141.828796699478</v>
      </c>
      <c r="U15" s="0" t="n">
        <v>160.410069120518</v>
      </c>
      <c r="V15" s="0" t="n">
        <v>41.8308161560957</v>
      </c>
      <c r="W15" s="0" t="n">
        <v>61.4839034392739</v>
      </c>
      <c r="X15" s="0" t="n">
        <v>54.1083806815265</v>
      </c>
      <c r="Y15" s="0" t="n">
        <v>53.6451337687495</v>
      </c>
      <c r="Z15" s="0" t="n">
        <v>24.9232072002017</v>
      </c>
      <c r="AA15" s="0" t="n">
        <v>38.3447528569113</v>
      </c>
      <c r="AB15" s="0" t="n">
        <v>15.7963004634527</v>
      </c>
      <c r="AC15" s="0" t="n">
        <v>15.2548960809295</v>
      </c>
      <c r="AD15" s="4" t="n">
        <v>9.59293586677077</v>
      </c>
      <c r="AE15" s="5" t="n">
        <v>16.3952135057405</v>
      </c>
    </row>
    <row r="16" customFormat="false" ht="13.8" hidden="false" customHeight="false" outlineLevel="0" collapsed="false">
      <c r="J16" s="10"/>
      <c r="K16" s="10"/>
      <c r="L16" s="10"/>
      <c r="M16" s="0" t="n">
        <v>68</v>
      </c>
      <c r="N16" s="10" t="n">
        <v>2.7047984201775</v>
      </c>
      <c r="O16" s="10" t="n">
        <v>2.94547359421688</v>
      </c>
      <c r="P16" s="0" t="n">
        <f aca="false">N16/$B$3</f>
        <v>5.11787780544465</v>
      </c>
      <c r="Q16" s="0" t="n">
        <f aca="false">O16/$B$3</f>
        <v>5.57327075537726</v>
      </c>
      <c r="R16" s="10" t="n">
        <v>248.333380705729</v>
      </c>
      <c r="S16" s="10" t="n">
        <v>252.940551937829</v>
      </c>
      <c r="T16" s="0" t="n">
        <v>147.973636501889</v>
      </c>
      <c r="U16" s="0" t="n">
        <v>172.658002265335</v>
      </c>
      <c r="V16" s="0" t="n">
        <v>43.1599370298809</v>
      </c>
      <c r="W16" s="0" t="n">
        <v>64.6752707466578</v>
      </c>
      <c r="X16" s="0" t="n">
        <v>71.902111538094</v>
      </c>
      <c r="Y16" s="0" t="n">
        <v>76.7325141153554</v>
      </c>
      <c r="Z16" s="0" t="n">
        <v>25.636006370375</v>
      </c>
      <c r="AA16" s="0" t="n">
        <v>42.3466582437696</v>
      </c>
      <c r="AB16" s="0" t="n">
        <v>15.8880774991286</v>
      </c>
      <c r="AC16" s="0" t="n">
        <v>16.3599226054643</v>
      </c>
      <c r="AD16" s="4" t="n">
        <v>9.08584572166114</v>
      </c>
      <c r="AE16" s="5" t="n">
        <v>17.8095812175605</v>
      </c>
    </row>
    <row r="17" customFormat="false" ht="13.8" hidden="false" customHeight="false" outlineLevel="0" collapsed="false">
      <c r="L17" s="10"/>
      <c r="M17" s="0" t="n">
        <v>72</v>
      </c>
      <c r="N17" s="10" t="n">
        <v>2.69898542209687</v>
      </c>
      <c r="O17" s="10" t="n">
        <v>4.090105102896</v>
      </c>
      <c r="P17" s="0" t="n">
        <f aca="false">N17/$B$3</f>
        <v>5.10687875515018</v>
      </c>
      <c r="Q17" s="0" t="n">
        <f aca="false">O17/$B$3</f>
        <v>7.73908250311447</v>
      </c>
      <c r="R17" s="10" t="n">
        <v>223.151757473044</v>
      </c>
      <c r="S17" s="10" t="n">
        <v>216.864593598</v>
      </c>
      <c r="T17" s="0" t="n">
        <v>147.091559543275</v>
      </c>
      <c r="U17" s="0" t="n">
        <v>168.722048602728</v>
      </c>
      <c r="V17" s="0" t="n">
        <v>42.3241940858104</v>
      </c>
      <c r="W17" s="0" t="n">
        <v>59.4213966258967</v>
      </c>
      <c r="X17" s="0" t="n">
        <v>76.6904257316623</v>
      </c>
      <c r="Y17" s="0" t="n">
        <v>79.540085773687</v>
      </c>
      <c r="Z17" s="0" t="n">
        <v>24.6665646707166</v>
      </c>
      <c r="AA17" s="0" t="n">
        <v>35.1039285019483</v>
      </c>
      <c r="AB17" s="0" t="n">
        <v>15.6522999338129</v>
      </c>
      <c r="AC17" s="0" t="n">
        <v>15.9327236312116</v>
      </c>
      <c r="AD17" s="4" t="n">
        <v>8.8856630197863</v>
      </c>
      <c r="AE17" s="5" t="n">
        <v>16.1566888515555</v>
      </c>
    </row>
    <row r="18" customFormat="false" ht="13.8" hidden="false" customHeight="false" outlineLevel="0" collapsed="false">
      <c r="C18" s="10"/>
      <c r="D18" s="10"/>
      <c r="L18" s="10"/>
      <c r="M18" s="0" t="n">
        <v>77.5</v>
      </c>
      <c r="N18" s="10" t="n">
        <v>5.03528778282938</v>
      </c>
      <c r="O18" s="10" t="n">
        <v>6.87789358267838</v>
      </c>
      <c r="P18" s="0" t="n">
        <f aca="false">N18/$B$3</f>
        <v>9.52750763070838</v>
      </c>
      <c r="Q18" s="0" t="n">
        <f aca="false">O18/$B$3</f>
        <v>13.013989749628</v>
      </c>
      <c r="R18" s="10" t="n">
        <v>201.320618978101</v>
      </c>
      <c r="S18" s="10" t="n">
        <v>221.79378584885</v>
      </c>
      <c r="T18" s="0" t="n">
        <v>150.91189705607</v>
      </c>
      <c r="U18" s="0" t="n">
        <v>169.381112976761</v>
      </c>
      <c r="V18" s="0" t="n">
        <v>43.2862791007654</v>
      </c>
      <c r="W18" s="0" t="n">
        <v>59.0048960104437</v>
      </c>
      <c r="X18" s="0" t="n">
        <v>88.1327392598677</v>
      </c>
      <c r="Y18" s="0" t="n">
        <v>89.9809814641933</v>
      </c>
      <c r="Z18" s="0" t="n">
        <v>23.376010058791</v>
      </c>
      <c r="AA18" s="0" t="n">
        <v>33.9215013995543</v>
      </c>
      <c r="AB18" s="0" t="n">
        <v>15.7612399751759</v>
      </c>
      <c r="AC18" s="0" t="n">
        <v>16.0844721012937</v>
      </c>
      <c r="AD18" s="4" t="n">
        <v>9.02539726776739</v>
      </c>
      <c r="AE18" s="5" t="n">
        <v>16.0955076012889</v>
      </c>
    </row>
    <row r="19" customFormat="false" ht="13.8" hidden="false" customHeight="false" outlineLevel="0" collapsed="false">
      <c r="B19" s="11" t="s">
        <v>37</v>
      </c>
      <c r="C19" s="10"/>
      <c r="L19" s="10"/>
      <c r="M19" s="0" t="n">
        <v>95</v>
      </c>
      <c r="N19" s="10" t="n">
        <v>4.58079831711</v>
      </c>
      <c r="O19" s="10" t="n">
        <v>6.35265423938138</v>
      </c>
      <c r="P19" s="0" t="n">
        <f aca="false">N19/$B$3</f>
        <v>8.66754648459792</v>
      </c>
      <c r="Q19" s="0" t="n">
        <f aca="false">O19/$B$3</f>
        <v>12.0201593933423</v>
      </c>
      <c r="R19" s="10" t="n">
        <v>180.77354913337</v>
      </c>
      <c r="S19" s="10" t="n">
        <v>194.286880912345</v>
      </c>
      <c r="T19" s="0" t="n">
        <v>159.351212486713</v>
      </c>
      <c r="U19" s="0" t="n">
        <v>181.994880465986</v>
      </c>
      <c r="V19" s="0" t="n">
        <v>46.1710739075848</v>
      </c>
      <c r="W19" s="0" t="n">
        <v>63.1611267994328</v>
      </c>
      <c r="X19" s="0" t="n">
        <v>118.25588889487</v>
      </c>
      <c r="Y19" s="0" t="n">
        <v>123.020460688575</v>
      </c>
      <c r="Z19" s="0" t="n">
        <v>22.0878470215064</v>
      </c>
      <c r="AA19" s="0" t="n">
        <v>34.6770068667393</v>
      </c>
      <c r="AB19" s="0" t="n">
        <v>15.7726247792841</v>
      </c>
      <c r="AC19" s="0" t="n">
        <v>17.02683768077</v>
      </c>
      <c r="AD19" s="4" t="n">
        <v>8.6162186803088</v>
      </c>
      <c r="AE19" s="5" t="n">
        <v>16.9974847373904</v>
      </c>
    </row>
    <row r="20" customFormat="false" ht="13.8" hidden="false" customHeight="false" outlineLevel="0" collapsed="false">
      <c r="B20" s="10"/>
      <c r="C20" s="10"/>
      <c r="J20" s="10"/>
      <c r="K20" s="10"/>
      <c r="L20" s="10"/>
      <c r="M20" s="0" t="n">
        <v>101</v>
      </c>
      <c r="N20" s="10" t="n">
        <v>4.667962855032</v>
      </c>
      <c r="O20" s="10" t="n">
        <v>6.45835306704075</v>
      </c>
      <c r="P20" s="0" t="n">
        <f aca="false">N20/$B$3</f>
        <v>8.83247465474361</v>
      </c>
      <c r="Q20" s="0" t="n">
        <f aca="false">O20/$B$3</f>
        <v>12.2201571751008</v>
      </c>
      <c r="R20" s="10" t="n">
        <v>183.852786723412</v>
      </c>
      <c r="S20" s="10" t="n">
        <v>235.707283268306</v>
      </c>
      <c r="T20" s="0" t="n">
        <v>155.478982741317</v>
      </c>
      <c r="U20" s="0" t="n">
        <v>180.173470375724</v>
      </c>
      <c r="V20" s="0" t="n">
        <v>46.5457795139247</v>
      </c>
      <c r="W20" s="0" t="n">
        <v>61.7697714045343</v>
      </c>
      <c r="X20" s="0" t="n">
        <v>124.84911294219</v>
      </c>
      <c r="Y20" s="0" t="n">
        <v>129.23328354654</v>
      </c>
      <c r="Z20" s="0" t="n">
        <v>21.6011249014674</v>
      </c>
      <c r="AA20" s="0" t="n">
        <v>33.3533115686049</v>
      </c>
      <c r="AB20" s="0" t="n">
        <v>15.1862571675318</v>
      </c>
      <c r="AC20" s="0" t="n">
        <v>16.8807841247134</v>
      </c>
      <c r="AD20" s="4" t="n">
        <v>8.45131484845988</v>
      </c>
      <c r="AE20" s="5" t="n">
        <v>16.7969082512747</v>
      </c>
    </row>
    <row r="21" customFormat="false" ht="13.8" hidden="false" customHeight="false" outlineLevel="0" collapsed="false">
      <c r="B21" s="10" t="s">
        <v>19</v>
      </c>
      <c r="C21" s="10" t="n">
        <f aca="false">RSQ($C$29:$C$31 , $B$29:$B$31)</f>
        <v>0.927897774727247</v>
      </c>
      <c r="D21" s="10" t="n">
        <f aca="false">RSQ($D$29:$D$31 , $B$29:$B$31)</f>
        <v>0.961992471555306</v>
      </c>
      <c r="E21" s="10"/>
      <c r="F21" s="10" t="n">
        <f aca="false">RSQ($F$29:$F$31 , $E$29:$E$31)</f>
        <v>0.9547822414102</v>
      </c>
      <c r="G21" s="10" t="n">
        <f aca="false">RSQ($G$29:$G$31 , $E$29:$E$31)</f>
        <v>0.914569776407009</v>
      </c>
      <c r="J21" s="10"/>
      <c r="K21" s="10"/>
      <c r="L21" s="10"/>
      <c r="M21" s="0" t="n">
        <v>109.5</v>
      </c>
      <c r="N21" s="10" t="n">
        <v>4.85000649444037</v>
      </c>
      <c r="O21" s="10" t="n">
        <v>5.94015590599875</v>
      </c>
      <c r="P21" s="0" t="n">
        <f aca="false">N21/$B$3</f>
        <v>9.17692808787203</v>
      </c>
      <c r="Q21" s="0" t="n">
        <f aca="false">O21/$B$3</f>
        <v>11.2396516669797</v>
      </c>
      <c r="R21" s="10" t="n">
        <v>184.644723581446</v>
      </c>
      <c r="S21" s="10" t="n">
        <v>224.908174088467</v>
      </c>
      <c r="T21" s="0" t="n">
        <v>159.220496151064</v>
      </c>
      <c r="U21" s="0" t="n">
        <v>178.619208646418</v>
      </c>
      <c r="V21" s="0" t="n">
        <v>47.3103843915421</v>
      </c>
      <c r="W21" s="0" t="n">
        <v>60.9828469907198</v>
      </c>
      <c r="X21" s="0" t="n">
        <v>138.497018726432</v>
      </c>
      <c r="Y21" s="0" t="n">
        <v>139.164640369907</v>
      </c>
      <c r="Z21" s="0" t="n">
        <v>20.6325672040921</v>
      </c>
      <c r="AA21" s="0" t="n">
        <v>31.842208359619</v>
      </c>
      <c r="AB21" s="0" t="n">
        <v>15.2861804873726</v>
      </c>
      <c r="AC21" s="0" t="n">
        <v>16.5161714686481</v>
      </c>
      <c r="AD21" s="4" t="n">
        <v>8.47268336915111</v>
      </c>
      <c r="AE21" s="5" t="n">
        <v>16.6912526178514</v>
      </c>
    </row>
    <row r="22" customFormat="false" ht="13.8" hidden="false" customHeight="false" outlineLevel="0" collapsed="false">
      <c r="B22" s="15" t="s">
        <v>21</v>
      </c>
      <c r="C22" s="16" t="n">
        <f aca="false">SLOPE( C29:C31 , B29:B31)</f>
        <v>0.120207464570868</v>
      </c>
      <c r="D22" s="16" t="n">
        <f aca="false">SLOPE(D29:D31,B29:B31)</f>
        <v>0.155598681115458</v>
      </c>
      <c r="E22" s="17"/>
      <c r="F22" s="16" t="n">
        <f aca="false">SLOPE( F29:F31 , E29:E31)</f>
        <v>0.0986473085877427</v>
      </c>
      <c r="G22" s="16" t="n">
        <f aca="false">SLOPE(G29:G31,E29:E31)</f>
        <v>0.0940148400854872</v>
      </c>
      <c r="J22" s="10"/>
      <c r="K22" s="10"/>
      <c r="L22" s="10"/>
      <c r="M22" s="0" t="n">
        <v>120</v>
      </c>
      <c r="N22" s="10" t="n">
        <v>4.95845076288375</v>
      </c>
      <c r="O22" s="10" t="n">
        <v>6.01762723538738</v>
      </c>
      <c r="P22" s="0" t="n">
        <f aca="false">N22/$B$3</f>
        <v>9.38212064878666</v>
      </c>
      <c r="Q22" s="0" t="n">
        <f aca="false">O22/$B$3</f>
        <v>11.3862388559837</v>
      </c>
      <c r="R22" s="10" t="n">
        <v>200.808432333739</v>
      </c>
      <c r="S22" s="10" t="n">
        <v>208.74507586342</v>
      </c>
      <c r="T22" s="0" t="n">
        <v>162.43940864179</v>
      </c>
      <c r="U22" s="0" t="n">
        <v>179.784775531113</v>
      </c>
      <c r="V22" s="0" t="n">
        <v>47.2147890598011</v>
      </c>
      <c r="W22" s="0" t="n">
        <v>59.4362708637618</v>
      </c>
      <c r="X22" s="0" t="n">
        <v>156.852178644334</v>
      </c>
      <c r="Y22" s="0" t="n">
        <v>148.477669225618</v>
      </c>
      <c r="Z22" s="0" t="n">
        <v>19.0699519486937</v>
      </c>
      <c r="AA22" s="0" t="n">
        <v>28.2483089994725</v>
      </c>
      <c r="AB22" s="0" t="n">
        <v>15.2336681166918</v>
      </c>
      <c r="AC22" s="0" t="n">
        <v>16.5170242044565</v>
      </c>
      <c r="AD22" s="4" t="n">
        <v>8.30384166613084</v>
      </c>
      <c r="AE22" s="5" t="n">
        <v>15.8288472399706</v>
      </c>
    </row>
    <row r="23" customFormat="false" ht="13.8" hidden="false" customHeight="false" outlineLevel="0" collapsed="false">
      <c r="B23" s="10" t="s">
        <v>22</v>
      </c>
      <c r="C23" s="10" t="n">
        <f aca="false">INTERCEPT($C$28:$C$32 , $B$28:$B$32)</f>
        <v>-1.01509643682292</v>
      </c>
      <c r="J23" s="10"/>
      <c r="K23" s="10"/>
      <c r="L23" s="10"/>
      <c r="M23" s="0" t="n">
        <v>130.25</v>
      </c>
      <c r="N23" s="10" t="n">
        <v>5.05682809281675</v>
      </c>
      <c r="O23" s="10" t="n">
        <v>6.22532269071338</v>
      </c>
      <c r="P23" s="0" t="n">
        <f aca="false">N23/$B$3</f>
        <v>9.56826507628524</v>
      </c>
      <c r="Q23" s="0" t="n">
        <f aca="false">O23/$B$3</f>
        <v>11.779229310716</v>
      </c>
      <c r="R23" s="10" t="n">
        <v>191.48696291391</v>
      </c>
      <c r="S23" s="10" t="n">
        <v>192.623630979027</v>
      </c>
      <c r="T23" s="0" t="n">
        <v>158.580117772386</v>
      </c>
      <c r="U23" s="0" t="n">
        <v>180.416614628039</v>
      </c>
      <c r="V23" s="0" t="n">
        <v>45.7490243229837</v>
      </c>
      <c r="W23" s="0" t="n">
        <v>58.8780817406775</v>
      </c>
      <c r="X23" s="0" t="n">
        <v>167.711326595223</v>
      </c>
      <c r="Y23" s="0" t="n">
        <v>154.533798711703</v>
      </c>
      <c r="Z23" s="0" t="n">
        <v>17.4401355550169</v>
      </c>
      <c r="AA23" s="0" t="n">
        <v>26.7089148517609</v>
      </c>
      <c r="AB23" s="0" t="n">
        <v>14.7817183737392</v>
      </c>
      <c r="AC23" s="0" t="n">
        <v>16.5198153972337</v>
      </c>
      <c r="AD23" s="4" t="n">
        <v>7.78370299861854</v>
      </c>
      <c r="AE23" s="5" t="n">
        <v>15.5136061202886</v>
      </c>
    </row>
    <row r="24" customFormat="false" ht="13.8" hidden="false" customHeight="false" outlineLevel="0" collapsed="false">
      <c r="J24" s="10"/>
      <c r="K24" s="10"/>
      <c r="L24" s="10"/>
      <c r="M24" s="0" t="n">
        <v>144</v>
      </c>
      <c r="N24" s="10" t="n">
        <v>4.93798483481737</v>
      </c>
      <c r="O24" s="10" t="n">
        <v>6.04126794105337</v>
      </c>
      <c r="P24" s="0" t="n">
        <f aca="false">N24/$B$3</f>
        <v>9.34339609236967</v>
      </c>
      <c r="Q24" s="0" t="n">
        <f aca="false">O24/$B$3</f>
        <v>11.4309705601767</v>
      </c>
      <c r="R24" s="10" t="n">
        <v>162.66377521451</v>
      </c>
      <c r="S24" s="10" t="n">
        <v>184.393251276246</v>
      </c>
      <c r="T24" s="0" t="n">
        <v>160.856654472438</v>
      </c>
      <c r="U24" s="0" t="n">
        <v>180.874981885185</v>
      </c>
      <c r="V24" s="0" t="n">
        <v>46.24532536557</v>
      </c>
      <c r="W24" s="0" t="n">
        <v>60.2792216883334</v>
      </c>
      <c r="X24" s="0" t="n">
        <v>190.312933238435</v>
      </c>
      <c r="Y24" s="0" t="n">
        <v>163.825000564254</v>
      </c>
      <c r="Z24" s="0" t="n">
        <v>17.2022780740445</v>
      </c>
      <c r="AA24" s="0" t="n">
        <v>29.3129116191595</v>
      </c>
      <c r="AB24" s="0" t="n">
        <v>14.7235809532388</v>
      </c>
      <c r="AC24" s="0" t="n">
        <v>16.4458660976902</v>
      </c>
      <c r="AD24" s="7" t="n">
        <v>7.5553842207572</v>
      </c>
      <c r="AE24" s="8" t="n">
        <v>15.1754918650706</v>
      </c>
    </row>
    <row r="25" customFormat="false" ht="13.8" hidden="false" customHeight="false" outlineLevel="0" collapsed="false">
      <c r="B25" s="0" t="s">
        <v>9</v>
      </c>
      <c r="E25" s="0" t="s">
        <v>0</v>
      </c>
      <c r="J25" s="10"/>
      <c r="K25" s="10"/>
    </row>
    <row r="26" customFormat="false" ht="13.8" hidden="false" customHeight="false" outlineLevel="0" collapsed="false">
      <c r="B26" s="0" t="s">
        <v>25</v>
      </c>
      <c r="C26" s="0" t="s">
        <v>27</v>
      </c>
      <c r="D26" s="0" t="s">
        <v>27</v>
      </c>
      <c r="E26" s="0" t="s">
        <v>25</v>
      </c>
      <c r="F26" s="0" t="s">
        <v>27</v>
      </c>
      <c r="G26" s="0" t="s">
        <v>27</v>
      </c>
      <c r="J26" s="10"/>
      <c r="K26" s="10"/>
    </row>
    <row r="27" customFormat="false" ht="13.8" hidden="false" customHeight="false" outlineLevel="0" collapsed="false">
      <c r="C27" s="10" t="n">
        <v>25</v>
      </c>
      <c r="D27" s="10" t="n">
        <v>26</v>
      </c>
      <c r="F27" s="10" t="n">
        <v>27</v>
      </c>
      <c r="G27" s="10" t="n">
        <v>28</v>
      </c>
      <c r="J27" s="10"/>
      <c r="K27" s="10"/>
      <c r="M27" s="0" t="s">
        <v>9</v>
      </c>
      <c r="T27" s="0" t="s">
        <v>13</v>
      </c>
    </row>
    <row r="28" customFormat="false" ht="13.8" hidden="false" customHeight="false" outlineLevel="0" collapsed="false">
      <c r="B28" s="0" t="n">
        <v>0</v>
      </c>
      <c r="C28" s="0" t="n">
        <f aca="false">LN(P5)</f>
        <v>-1.01660851549334</v>
      </c>
      <c r="D28" s="0" t="n">
        <f aca="false">LN(Q5)</f>
        <v>-3.21344697836864</v>
      </c>
      <c r="E28" s="0" t="n">
        <v>0</v>
      </c>
      <c r="F28" s="0" t="n">
        <f aca="false">LN(P30)</f>
        <v>-1.45080617724056</v>
      </c>
      <c r="G28" s="0" t="n">
        <f aca="false">LN(Q30)</f>
        <v>-1.98616098178161</v>
      </c>
      <c r="J28" s="10"/>
      <c r="K28" s="10"/>
      <c r="M28" s="0" t="s">
        <v>25</v>
      </c>
      <c r="N28" s="0" t="s">
        <v>26</v>
      </c>
      <c r="O28" s="0" t="s">
        <v>26</v>
      </c>
      <c r="P28" s="0" t="s">
        <v>27</v>
      </c>
      <c r="Q28" s="0" t="s">
        <v>27</v>
      </c>
      <c r="R28" s="0" t="s">
        <v>28</v>
      </c>
      <c r="T28" s="0" t="s">
        <v>1</v>
      </c>
      <c r="V28" s="0" t="s">
        <v>8</v>
      </c>
      <c r="X28" s="0" t="s">
        <v>2</v>
      </c>
      <c r="Z28" s="0" t="s">
        <v>3</v>
      </c>
      <c r="AB28" s="0" t="s">
        <v>4</v>
      </c>
      <c r="AD28" s="0" t="s">
        <v>5</v>
      </c>
    </row>
    <row r="29" customFormat="false" ht="13.8" hidden="false" customHeight="false" outlineLevel="0" collapsed="false">
      <c r="B29" s="0" t="n">
        <v>11</v>
      </c>
      <c r="C29" s="0" t="n">
        <f aca="false">LN(P6)</f>
        <v>-0.116083899753979</v>
      </c>
      <c r="D29" s="0" t="n">
        <f aca="false">LN(Q6)</f>
        <v>-0.455824127792933</v>
      </c>
      <c r="E29" s="0" t="n">
        <v>12</v>
      </c>
      <c r="F29" s="0" t="n">
        <f aca="false">LN(P31)</f>
        <v>0.495103971814753</v>
      </c>
      <c r="G29" s="0" t="n">
        <f aca="false">LN(Q31)</f>
        <v>0.162275125408142</v>
      </c>
      <c r="J29" s="10"/>
      <c r="K29" s="10"/>
      <c r="N29" s="10" t="n">
        <v>27</v>
      </c>
      <c r="O29" s="10" t="n">
        <v>28</v>
      </c>
      <c r="P29" s="10" t="n">
        <v>27</v>
      </c>
      <c r="Q29" s="10" t="n">
        <v>28</v>
      </c>
      <c r="R29" s="10" t="n">
        <v>27</v>
      </c>
      <c r="S29" s="10" t="n">
        <v>28</v>
      </c>
      <c r="T29" s="0" t="n">
        <v>27</v>
      </c>
      <c r="U29" s="0" t="n">
        <v>28</v>
      </c>
      <c r="V29" s="0" t="n">
        <v>27</v>
      </c>
      <c r="W29" s="0" t="n">
        <v>28</v>
      </c>
      <c r="X29" s="0" t="n">
        <v>27</v>
      </c>
      <c r="Y29" s="0" t="n">
        <v>28</v>
      </c>
      <c r="Z29" s="0" t="n">
        <v>27</v>
      </c>
      <c r="AA29" s="0" t="n">
        <v>28</v>
      </c>
      <c r="AB29" s="0" t="n">
        <v>27</v>
      </c>
      <c r="AC29" s="0" t="n">
        <v>28</v>
      </c>
      <c r="AD29" s="0" t="n">
        <v>27</v>
      </c>
      <c r="AE29" s="0" t="n">
        <v>28</v>
      </c>
    </row>
    <row r="30" customFormat="false" ht="13.8" hidden="false" customHeight="false" outlineLevel="0" collapsed="false">
      <c r="B30" s="0" t="n">
        <v>22</v>
      </c>
      <c r="C30" s="0" t="n">
        <f aca="false">LN(P7)</f>
        <v>1.57377550621012</v>
      </c>
      <c r="D30" s="0" t="n">
        <f aca="false">LN(Q7)</f>
        <v>1.59503324268031</v>
      </c>
      <c r="E30" s="0" t="n">
        <v>20.5</v>
      </c>
      <c r="F30" s="0" t="n">
        <f aca="false">LN(P32)</f>
        <v>1.58769214587948</v>
      </c>
      <c r="G30" s="0" t="n">
        <f aca="false">LN(Q32)</f>
        <v>1.3014858880372</v>
      </c>
      <c r="J30" s="10"/>
      <c r="K30" s="10"/>
      <c r="M30" s="0" t="n">
        <v>0</v>
      </c>
      <c r="N30" s="10" t="n">
        <v>0.123870495419505</v>
      </c>
      <c r="O30" s="10" t="n">
        <v>0.0725214096315001</v>
      </c>
      <c r="P30" s="0" t="n">
        <f aca="false">N30/$B$3</f>
        <v>0.234381259071911</v>
      </c>
      <c r="Q30" s="0" t="n">
        <f aca="false">O30/$B$3</f>
        <v>0.1372212102772</v>
      </c>
      <c r="R30" s="10" t="n">
        <v>526.344881297675</v>
      </c>
      <c r="S30" s="10" t="n">
        <v>579.089927566383</v>
      </c>
      <c r="T30" s="0" t="n">
        <v>0.249675138208965</v>
      </c>
      <c r="U30" s="0" t="n">
        <v>0.276230409543391</v>
      </c>
      <c r="V30" s="0" t="n">
        <v>0</v>
      </c>
      <c r="W30" s="0" t="n">
        <v>0</v>
      </c>
      <c r="X30" s="0" t="n">
        <v>0.600438218684863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3.8" hidden="false" customHeight="false" outlineLevel="0" collapsed="false">
      <c r="B31" s="0" t="n">
        <v>26</v>
      </c>
      <c r="C31" s="0" t="n">
        <f aca="false">LN(P8)</f>
        <v>1.55160485460947</v>
      </c>
      <c r="D31" s="0" t="n">
        <f aca="false">LN(Q8)</f>
        <v>1.75316118644302</v>
      </c>
      <c r="E31" s="0" t="n">
        <v>26.5</v>
      </c>
      <c r="F31" s="0" t="n">
        <f aca="false">LN(P33)</f>
        <v>1.89450384254813</v>
      </c>
      <c r="G31" s="0" t="n">
        <f aca="false">LN(Q33)</f>
        <v>1.48401657226936</v>
      </c>
      <c r="J31" s="10"/>
      <c r="K31" s="10"/>
      <c r="L31" s="10" t="s">
        <v>34</v>
      </c>
      <c r="M31" s="0" t="n">
        <v>12</v>
      </c>
      <c r="N31" s="10" t="n">
        <v>0.867093467936532</v>
      </c>
      <c r="O31" s="10" t="n">
        <v>0.62161313558175</v>
      </c>
      <c r="P31" s="0" t="n">
        <f aca="false">N31/$B$3</f>
        <v>1.64066881350337</v>
      </c>
      <c r="Q31" s="0" t="n">
        <f aca="false">O31/$B$3</f>
        <v>1.17618379485667</v>
      </c>
      <c r="R31" s="10" t="n">
        <v>633.379977521395</v>
      </c>
      <c r="S31" s="10" t="n">
        <v>606.295924887675</v>
      </c>
      <c r="U31" s="0" t="n">
        <v>15.5050997399435</v>
      </c>
      <c r="W31" s="0" t="n">
        <v>3.44244207984129</v>
      </c>
      <c r="Y31" s="0" t="n">
        <v>0.0334959445727041</v>
      </c>
      <c r="AA31" s="0" t="n">
        <v>0.87322120331923</v>
      </c>
      <c r="AC31" s="0" t="n">
        <v>0.5616</v>
      </c>
      <c r="AD31" s="0" t="n">
        <v>0.18899</v>
      </c>
      <c r="AE31" s="0" t="n">
        <v>0.188894382742197</v>
      </c>
    </row>
    <row r="32" customFormat="false" ht="13.8" hidden="false" customHeight="false" outlineLevel="0" collapsed="false">
      <c r="B32" s="0" t="n">
        <v>30</v>
      </c>
      <c r="C32" s="0" t="n">
        <f aca="false">LN(P9)</f>
        <v>1.67051173804937</v>
      </c>
      <c r="D32" s="0" t="n">
        <f aca="false">LN(Q9)</f>
        <v>1.93848645253494</v>
      </c>
      <c r="E32" s="0" t="n">
        <v>31.5</v>
      </c>
      <c r="F32" s="0" t="n">
        <f aca="false">LN(P34)</f>
        <v>1.74104097523972</v>
      </c>
      <c r="G32" s="0" t="n">
        <f aca="false">LN(Q34)</f>
        <v>1.53242816023902</v>
      </c>
      <c r="J32" s="10"/>
      <c r="K32" s="10"/>
      <c r="L32" s="10" t="s">
        <v>34</v>
      </c>
      <c r="M32" s="0" t="n">
        <v>20.5</v>
      </c>
      <c r="N32" s="10" t="n">
        <v>2.58565709808101</v>
      </c>
      <c r="O32" s="10" t="n">
        <v>1.94210689935375</v>
      </c>
      <c r="P32" s="0" t="n">
        <f aca="false">N32/$B$3</f>
        <v>4.89244484026681</v>
      </c>
      <c r="Q32" s="0" t="n">
        <f aca="false">O32/$B$3</f>
        <v>3.67475288430227</v>
      </c>
      <c r="R32" s="10" t="n">
        <v>513.493056504057</v>
      </c>
      <c r="S32" s="10" t="n">
        <v>530.285950022903</v>
      </c>
      <c r="T32" s="0" t="n">
        <v>83.7737864388122</v>
      </c>
      <c r="U32" s="0" t="n">
        <v>55.1204498135985</v>
      </c>
      <c r="V32" s="0" t="n">
        <v>25.7977044055739</v>
      </c>
      <c r="W32" s="0" t="n">
        <v>21.4283538384259</v>
      </c>
      <c r="X32" s="0" t="n">
        <v>2.8844756795122</v>
      </c>
      <c r="Y32" s="0" t="n">
        <v>1.46653013314271</v>
      </c>
      <c r="Z32" s="0" t="n">
        <v>9.87704737486843</v>
      </c>
      <c r="AA32" s="0" t="n">
        <v>7.66492944507551</v>
      </c>
      <c r="AB32" s="0" t="n">
        <v>2.60217771175871</v>
      </c>
      <c r="AC32" s="0" t="n">
        <v>1.97459604412228</v>
      </c>
      <c r="AD32" s="0" t="n">
        <v>2.50357601335693</v>
      </c>
      <c r="AE32" s="0" t="n">
        <v>3.70944486314273</v>
      </c>
    </row>
    <row r="33" customFormat="false" ht="13.8" hidden="false" customHeight="false" outlineLevel="0" collapsed="false">
      <c r="B33" s="0" t="n">
        <v>34</v>
      </c>
      <c r="C33" s="0" t="n">
        <f aca="false">LN(P10)</f>
        <v>1.66903024977606</v>
      </c>
      <c r="D33" s="0" t="n">
        <f aca="false">LN(Q10)</f>
        <v>1.74616932751548</v>
      </c>
      <c r="E33" s="0" t="n">
        <v>48</v>
      </c>
      <c r="F33" s="0" t="n">
        <f aca="false">LN(P35)</f>
        <v>1.69869060119864</v>
      </c>
      <c r="G33" s="0" t="n">
        <f aca="false">LN(Q35)</f>
        <v>1.38208583238341</v>
      </c>
      <c r="J33" s="10"/>
      <c r="K33" s="10"/>
      <c r="L33" s="10" t="s">
        <v>34</v>
      </c>
      <c r="M33" s="0" t="n">
        <v>26.5</v>
      </c>
      <c r="N33" s="10" t="n">
        <v>3.5141278385227</v>
      </c>
      <c r="O33" s="10" t="n">
        <v>2.33101570759875</v>
      </c>
      <c r="P33" s="0" t="n">
        <f aca="false">N33/$B$3</f>
        <v>6.64924851186887</v>
      </c>
      <c r="Q33" s="0" t="n">
        <f aca="false">O33/$B$3</f>
        <v>4.41062574758515</v>
      </c>
      <c r="R33" s="10" t="n">
        <v>375.162534226144</v>
      </c>
      <c r="S33" s="10" t="n">
        <v>440.672862089011</v>
      </c>
      <c r="T33" s="0" t="n">
        <v>116.419504241953</v>
      </c>
      <c r="U33" s="0" t="n">
        <v>87.2456710705143</v>
      </c>
      <c r="V33" s="0" t="n">
        <v>42.4910135829458</v>
      </c>
      <c r="W33" s="0" t="n">
        <v>36.3859160451434</v>
      </c>
      <c r="X33" s="0" t="n">
        <v>3.41265469607363</v>
      </c>
      <c r="Y33" s="0" t="n">
        <v>3.28981110675163</v>
      </c>
      <c r="Z33" s="0" t="n">
        <v>9.49918454218455</v>
      </c>
      <c r="AA33" s="0" t="n">
        <v>9.46682894287119</v>
      </c>
      <c r="AB33" s="0" t="n">
        <v>4.55846947408301</v>
      </c>
      <c r="AC33" s="0" t="n">
        <v>4.33316462913218</v>
      </c>
      <c r="AD33" s="0" t="n">
        <v>3.30998732213001</v>
      </c>
      <c r="AE33" s="0" t="n">
        <v>3.9676560589772</v>
      </c>
    </row>
    <row r="34" customFormat="false" ht="13.8" hidden="false" customHeight="false" outlineLevel="0" collapsed="false">
      <c r="B34" s="0" t="n">
        <v>40</v>
      </c>
      <c r="C34" s="0" t="n">
        <f aca="false">LN(P11)</f>
        <v>1.67508710917372</v>
      </c>
      <c r="D34" s="0" t="n">
        <f aca="false">LN(Q11)</f>
        <v>1.98833360078668</v>
      </c>
      <c r="E34" s="0" t="n">
        <v>57.5</v>
      </c>
      <c r="F34" s="0" t="n">
        <f aca="false">LN(P36)</f>
        <v>1.69054628625696</v>
      </c>
      <c r="G34" s="0" t="n">
        <f aca="false">LN(Q36)</f>
        <v>1.44922885230441</v>
      </c>
      <c r="J34" s="10"/>
      <c r="K34" s="10"/>
      <c r="M34" s="0" t="n">
        <v>31.5</v>
      </c>
      <c r="N34" s="10" t="n">
        <v>3.01418205520794</v>
      </c>
      <c r="O34" s="10" t="n">
        <v>2.4466400779275</v>
      </c>
      <c r="P34" s="0" t="n">
        <f aca="false">N34/$B$3</f>
        <v>5.70327730408314</v>
      </c>
      <c r="Q34" s="0" t="n">
        <f aca="false">O34/$B$3</f>
        <v>4.62940412096026</v>
      </c>
      <c r="R34" s="10" t="n">
        <v>334.025453851065</v>
      </c>
      <c r="S34" s="10" t="n">
        <v>398.180470501723</v>
      </c>
      <c r="T34" s="0" t="n">
        <v>152.691324663659</v>
      </c>
      <c r="U34" s="0" t="n">
        <v>113.825302252878</v>
      </c>
      <c r="V34" s="0" t="n">
        <v>57.6998094408969</v>
      </c>
      <c r="W34" s="0" t="n">
        <v>51.5106078854845</v>
      </c>
      <c r="X34" s="0" t="n">
        <v>4.07551100054379</v>
      </c>
      <c r="Y34" s="0" t="n">
        <v>3.61288161778614</v>
      </c>
      <c r="Z34" s="0" t="n">
        <v>9.88405703612453</v>
      </c>
      <c r="AA34" s="0" t="n">
        <v>10.2095922034</v>
      </c>
      <c r="AB34" s="0" t="n">
        <v>5.43556750711932</v>
      </c>
      <c r="AC34" s="0" t="n">
        <v>5.22938905036687</v>
      </c>
      <c r="AD34" s="0" t="n">
        <v>3.02434988901533</v>
      </c>
      <c r="AE34" s="0" t="n">
        <v>3.19941554021771</v>
      </c>
    </row>
    <row r="35" customFormat="false" ht="13.8" hidden="false" customHeight="false" outlineLevel="0" collapsed="false">
      <c r="B35" s="0" t="n">
        <v>46</v>
      </c>
      <c r="C35" s="0" t="n">
        <f aca="false">LN(P12)</f>
        <v>1.80643995716064</v>
      </c>
      <c r="D35" s="0" t="n">
        <f aca="false">LN(Q12)</f>
        <v>1.95195550568971</v>
      </c>
      <c r="E35" s="0" t="n">
        <v>70.5</v>
      </c>
      <c r="F35" s="0" t="n">
        <f aca="false">LN(P37)</f>
        <v>1.79016605625596</v>
      </c>
      <c r="G35" s="0" t="n">
        <f aca="false">LN(Q37)</f>
        <v>1.48073646194209</v>
      </c>
      <c r="J35" s="10"/>
      <c r="K35" s="10"/>
      <c r="M35" s="0" t="n">
        <v>48</v>
      </c>
      <c r="N35" s="10" t="n">
        <v>2.88919560937925</v>
      </c>
      <c r="O35" s="10" t="n">
        <v>2.1051218652975</v>
      </c>
      <c r="P35" s="0" t="n">
        <f aca="false">N35/$B$3</f>
        <v>5.46678450213671</v>
      </c>
      <c r="Q35" s="0" t="n">
        <f aca="false">O35/$B$3</f>
        <v>3.98320125884106</v>
      </c>
      <c r="R35" s="10" t="n">
        <v>302.099635635491</v>
      </c>
      <c r="S35" s="10" t="n">
        <v>337.579473285718</v>
      </c>
      <c r="T35" s="0" t="n">
        <v>252.077138294141</v>
      </c>
      <c r="U35" s="0" t="n">
        <v>200.747602270121</v>
      </c>
      <c r="V35" s="0" t="n">
        <v>90.2521888386406</v>
      </c>
      <c r="W35" s="0" t="n">
        <v>93.80378024265</v>
      </c>
      <c r="X35" s="0" t="n">
        <v>10.6247523562152</v>
      </c>
      <c r="Y35" s="0" t="n">
        <v>6.93682689677951</v>
      </c>
      <c r="Z35" s="0" t="n">
        <v>7.30084383640405</v>
      </c>
      <c r="AA35" s="0" t="n">
        <v>8.71912750813516</v>
      </c>
      <c r="AB35" s="0" t="n">
        <v>5.74136675614141</v>
      </c>
      <c r="AC35" s="0" t="n">
        <v>6.9338959563618</v>
      </c>
      <c r="AD35" s="0" t="n">
        <v>3.02192991434875</v>
      </c>
      <c r="AE35" s="0" t="n">
        <v>2.92190910966086</v>
      </c>
    </row>
    <row r="36" customFormat="false" ht="13.8" hidden="false" customHeight="false" outlineLevel="0" collapsed="false">
      <c r="B36" s="0" t="n">
        <v>50</v>
      </c>
      <c r="C36" s="0" t="n">
        <f aca="false">LN(P13)</f>
        <v>1.66973547051892</v>
      </c>
      <c r="D36" s="0" t="n">
        <f aca="false">LN(Q13)</f>
        <v>1.98383622640871</v>
      </c>
      <c r="E36" s="0" t="n">
        <v>76.5</v>
      </c>
      <c r="F36" s="0" t="n">
        <f aca="false">LN(P38)</f>
        <v>1.69482062732845</v>
      </c>
      <c r="G36" s="0" t="n">
        <f aca="false">LN(Q38)</f>
        <v>1.52228548867582</v>
      </c>
      <c r="M36" s="0" t="n">
        <v>57.5</v>
      </c>
      <c r="N36" s="10" t="n">
        <v>2.86576065078637</v>
      </c>
      <c r="O36" s="10" t="n">
        <v>2.25131925204675</v>
      </c>
      <c r="P36" s="0" t="n">
        <f aca="false">N36/$B$3</f>
        <v>5.42244210177175</v>
      </c>
      <c r="Q36" s="0" t="n">
        <f aca="false">O36/$B$3</f>
        <v>4.25982829147919</v>
      </c>
      <c r="R36" s="10" t="n">
        <v>277.553621096383</v>
      </c>
      <c r="S36" s="10" t="n">
        <v>268.537480320162</v>
      </c>
      <c r="T36" s="0" t="n">
        <v>282.124047554004</v>
      </c>
      <c r="U36" s="0" t="n">
        <v>232.015190716094</v>
      </c>
      <c r="V36" s="0" t="n">
        <v>100.053870388482</v>
      </c>
      <c r="W36" s="0" t="n">
        <v>108.635615833082</v>
      </c>
      <c r="X36" s="0" t="n">
        <v>14.9810464782037</v>
      </c>
      <c r="Y36" s="0" t="n">
        <v>10.343499057181</v>
      </c>
      <c r="Z36" s="0" t="n">
        <v>5.49483095502038</v>
      </c>
      <c r="AA36" s="0" t="n">
        <v>7.06729232608291</v>
      </c>
      <c r="AB36" s="0" t="n">
        <v>5.40738528488476</v>
      </c>
      <c r="AC36" s="0" t="n">
        <v>6.9020977617809</v>
      </c>
      <c r="AD36" s="0" t="n">
        <v>3.6620384299189</v>
      </c>
      <c r="AE36" s="0" t="n">
        <v>2.95499636913628</v>
      </c>
    </row>
    <row r="37" customFormat="false" ht="13.8" hidden="false" customHeight="false" outlineLevel="0" collapsed="false">
      <c r="B37" s="0" t="n">
        <v>54</v>
      </c>
      <c r="C37" s="0" t="n">
        <f aca="false">LN(P14)</f>
        <v>1.74417228946323</v>
      </c>
      <c r="D37" s="0" t="n">
        <f aca="false">LN(Q14)</f>
        <v>1.9469406387493</v>
      </c>
      <c r="E37" s="0" t="n">
        <v>85.75</v>
      </c>
      <c r="F37" s="0" t="n">
        <f aca="false">LN(P39)</f>
        <v>1.74289043017784</v>
      </c>
      <c r="G37" s="0" t="n">
        <f aca="false">LN(Q39)</f>
        <v>1.57353081448957</v>
      </c>
      <c r="M37" s="0" t="n">
        <v>70.5</v>
      </c>
      <c r="N37" s="10" t="n">
        <v>3.16595131085707</v>
      </c>
      <c r="O37" s="10" t="n">
        <v>2.323382245047</v>
      </c>
      <c r="P37" s="0" t="n">
        <f aca="false">N37/$B$3</f>
        <v>5.99044713501811</v>
      </c>
      <c r="Q37" s="0" t="n">
        <f aca="false">O37/$B$3</f>
        <v>4.39618210983349</v>
      </c>
      <c r="R37" s="10" t="n">
        <v>241.551011425801</v>
      </c>
      <c r="S37" s="10" t="n">
        <v>234.95903827726</v>
      </c>
      <c r="T37" s="0" t="n">
        <v>307.429903552805</v>
      </c>
      <c r="U37" s="0" t="n">
        <v>258.980690925123</v>
      </c>
      <c r="V37" s="0" t="n">
        <v>108.213670955928</v>
      </c>
      <c r="W37" s="0" t="n">
        <v>122.67758708657</v>
      </c>
      <c r="X37" s="0" t="n">
        <v>21.6624838586478</v>
      </c>
      <c r="Y37" s="0" t="n">
        <v>15.1286575506336</v>
      </c>
      <c r="Z37" s="0" t="n">
        <v>4.25561782475143</v>
      </c>
      <c r="AA37" s="0" t="n">
        <v>5.42640919532795</v>
      </c>
      <c r="AB37" s="0" t="n">
        <v>5.27001567755704</v>
      </c>
      <c r="AC37" s="0" t="n">
        <v>7.07635641571533</v>
      </c>
      <c r="AD37" s="0" t="n">
        <v>4.04852045877274</v>
      </c>
      <c r="AE37" s="0" t="n">
        <v>3.51862721550284</v>
      </c>
    </row>
    <row r="38" customFormat="false" ht="13.8" hidden="false" customHeight="false" outlineLevel="0" collapsed="false">
      <c r="B38" s="0" t="n">
        <v>58</v>
      </c>
      <c r="C38" s="0" t="n">
        <f aca="false">LN(P15)</f>
        <v>1.59648610204962</v>
      </c>
      <c r="D38" s="0" t="n">
        <f aca="false">LN(Q15)</f>
        <v>1.96670419680654</v>
      </c>
      <c r="E38" s="0" t="n">
        <v>94.5</v>
      </c>
      <c r="F38" s="0" t="n">
        <f aca="false">LN(P40)</f>
        <v>2.17293397470241</v>
      </c>
      <c r="G38" s="0" t="n">
        <f aca="false">LN(Q40)</f>
        <v>2.01107982982097</v>
      </c>
      <c r="M38" s="0" t="n">
        <v>76.5</v>
      </c>
      <c r="N38" s="10" t="n">
        <v>2.87803610528741</v>
      </c>
      <c r="O38" s="10" t="n">
        <v>2.421950034348</v>
      </c>
      <c r="P38" s="0" t="n">
        <f aca="false">N38/$B$3</f>
        <v>5.4456690733915</v>
      </c>
      <c r="Q38" s="0" t="n">
        <f aca="false">O38/$B$3</f>
        <v>4.58268691456575</v>
      </c>
      <c r="R38" s="10" t="n">
        <v>191.732785906359</v>
      </c>
      <c r="S38" s="10" t="n">
        <v>208.656611940992</v>
      </c>
      <c r="T38" s="0" t="n">
        <v>312.654288660914</v>
      </c>
      <c r="U38" s="0" t="n">
        <v>269.326523229326</v>
      </c>
      <c r="V38" s="0" t="n">
        <v>111.372370872033</v>
      </c>
      <c r="W38" s="0" t="n">
        <v>127.979010450888</v>
      </c>
      <c r="X38" s="0" t="n">
        <v>25.9606698664774</v>
      </c>
      <c r="Y38" s="0" t="n">
        <v>17.997221464965</v>
      </c>
      <c r="Z38" s="0" t="n">
        <v>3.78657231156592</v>
      </c>
      <c r="AA38" s="0" t="n">
        <v>4.70934305334761</v>
      </c>
      <c r="AB38" s="0" t="n">
        <v>5.1776669339509</v>
      </c>
      <c r="AC38" s="0" t="n">
        <v>7.12036370842224</v>
      </c>
      <c r="AD38" s="0" t="n">
        <v>4.30724251693158</v>
      </c>
      <c r="AE38" s="0" t="n">
        <v>3.66848938935407</v>
      </c>
    </row>
    <row r="39" customFormat="false" ht="13.8" hidden="false" customHeight="false" outlineLevel="0" collapsed="false">
      <c r="B39" s="0" t="n">
        <v>68</v>
      </c>
      <c r="C39" s="0" t="n">
        <f aca="false">LN(P16)</f>
        <v>1.63273986200214</v>
      </c>
      <c r="D39" s="0" t="n">
        <f aca="false">LN(Q16)</f>
        <v>1.71798209082324</v>
      </c>
      <c r="E39" s="0" t="n">
        <v>100.5</v>
      </c>
      <c r="F39" s="0" t="n">
        <f aca="false">LN(P41)</f>
        <v>2.25769924133012</v>
      </c>
      <c r="G39" s="0" t="n">
        <f aca="false">LN(Q41)</f>
        <v>2.06074615095751</v>
      </c>
      <c r="M39" s="0" t="n">
        <v>85.75</v>
      </c>
      <c r="N39" s="10" t="n">
        <v>3.01976180725387</v>
      </c>
      <c r="O39" s="10" t="n">
        <v>2.54929879962675</v>
      </c>
      <c r="P39" s="0" t="n">
        <f aca="false">N39/$B$3</f>
        <v>5.71383501845576</v>
      </c>
      <c r="Q39" s="0" t="n">
        <f aca="false">O39/$B$3</f>
        <v>4.82364957356055</v>
      </c>
      <c r="R39" s="10" t="n">
        <v>177.725880845409</v>
      </c>
      <c r="S39" s="10" t="n">
        <v>248.112007857191</v>
      </c>
      <c r="T39" s="0" t="n">
        <v>320.387496082504</v>
      </c>
      <c r="U39" s="0" t="n">
        <v>280.190474976795</v>
      </c>
      <c r="V39" s="0" t="n">
        <v>113.591362403741</v>
      </c>
      <c r="W39" s="0" t="n">
        <v>132.917934810838</v>
      </c>
      <c r="X39" s="0" t="n">
        <v>32.8174862062488</v>
      </c>
      <c r="Y39" s="0" t="n">
        <v>22.0842481494381</v>
      </c>
      <c r="Z39" s="0" t="n">
        <v>3.36773335957501</v>
      </c>
      <c r="AA39" s="0" t="n">
        <v>3.98374656013502</v>
      </c>
      <c r="AB39" s="0" t="n">
        <v>5.11131266118156</v>
      </c>
      <c r="AC39" s="0" t="n">
        <v>7.15211675848118</v>
      </c>
      <c r="AD39" s="0" t="n">
        <v>4.20150311385847</v>
      </c>
      <c r="AE39" s="0" t="n">
        <v>3.78393290768846</v>
      </c>
    </row>
    <row r="40" customFormat="false" ht="13.8" hidden="false" customHeight="false" outlineLevel="0" collapsed="false">
      <c r="B40" s="0" t="n">
        <v>72</v>
      </c>
      <c r="C40" s="0" t="n">
        <f aca="false">LN(P17)</f>
        <v>1.63058840646929</v>
      </c>
      <c r="D40" s="0" t="n">
        <f aca="false">LN(Q17)</f>
        <v>2.04628314092596</v>
      </c>
      <c r="E40" s="0" t="n">
        <v>108.5</v>
      </c>
      <c r="F40" s="0" t="n">
        <f aca="false">LN(P42)</f>
        <v>2.27889527139363</v>
      </c>
      <c r="G40" s="0" t="n">
        <f aca="false">LN(Q42)</f>
        <v>2.04364862641668</v>
      </c>
      <c r="M40" s="0" t="n">
        <v>94.5</v>
      </c>
      <c r="N40" s="10" t="n">
        <v>4.64235370220846</v>
      </c>
      <c r="O40" s="10" t="n">
        <v>3.9486247595415</v>
      </c>
      <c r="P40" s="0" t="n">
        <f aca="false">N40/$B$3</f>
        <v>8.78401835801033</v>
      </c>
      <c r="Q40" s="0" t="n">
        <f aca="false">O40/$B$3</f>
        <v>7.47138081275591</v>
      </c>
      <c r="R40" s="10" t="n">
        <v>197.532138312981</v>
      </c>
      <c r="S40" s="10" t="n">
        <v>151.928343063925</v>
      </c>
      <c r="T40" s="0" t="n">
        <v>322.588456918017</v>
      </c>
      <c r="U40" s="0" t="n">
        <v>289.522400451295</v>
      </c>
      <c r="V40" s="0" t="n">
        <v>116.717979109885</v>
      </c>
      <c r="W40" s="0" t="n">
        <v>140.316244299695</v>
      </c>
      <c r="X40" s="0" t="n">
        <v>41.2485211856726</v>
      </c>
      <c r="Y40" s="0" t="n">
        <v>27.1680143025663</v>
      </c>
      <c r="Z40" s="0" t="n">
        <v>3.26653859668174</v>
      </c>
      <c r="AA40" s="0" t="n">
        <v>3.48241872147746</v>
      </c>
      <c r="AB40" s="0" t="n">
        <v>5.18194280200633</v>
      </c>
      <c r="AC40" s="0" t="n">
        <v>7.237232285083</v>
      </c>
      <c r="AD40" s="0" t="n">
        <v>3.7536438780055</v>
      </c>
      <c r="AE40" s="0" t="n">
        <v>3.96063881760752</v>
      </c>
    </row>
    <row r="41" customFormat="false" ht="13.8" hidden="false" customHeight="false" outlineLevel="0" collapsed="false">
      <c r="B41" s="0" t="n">
        <v>77.5</v>
      </c>
      <c r="C41" s="0" t="n">
        <f aca="false">LN(P18)</f>
        <v>2.25418315467958</v>
      </c>
      <c r="D41" s="0" t="n">
        <f aca="false">LN(Q18)</f>
        <v>2.56602491343056</v>
      </c>
      <c r="E41" s="0" t="n">
        <v>119.25</v>
      </c>
      <c r="F41" s="0" t="n">
        <f aca="false">LN(P43)</f>
        <v>2.31332281083961</v>
      </c>
      <c r="G41" s="0" t="n">
        <f aca="false">LN(Q43)</f>
        <v>2.0395939930113</v>
      </c>
      <c r="M41" s="0" t="n">
        <v>100.5</v>
      </c>
      <c r="N41" s="10" t="n">
        <v>5.05302345278844</v>
      </c>
      <c r="O41" s="10" t="n">
        <v>4.14969018519375</v>
      </c>
      <c r="P41" s="0" t="n">
        <f aca="false">N41/$B$3</f>
        <v>9.56106613583432</v>
      </c>
      <c r="Q41" s="0" t="n">
        <f aca="false">O41/$B$3</f>
        <v>7.85182627283585</v>
      </c>
      <c r="R41" s="10" t="n">
        <v>193.133763825293</v>
      </c>
      <c r="S41" s="10" t="n">
        <v>180.775650420477</v>
      </c>
      <c r="T41" s="0" t="n">
        <v>320.080693946418</v>
      </c>
      <c r="U41" s="0" t="n">
        <v>293.491834001668</v>
      </c>
      <c r="V41" s="0" t="n">
        <v>115.705043091539</v>
      </c>
      <c r="W41" s="0" t="n">
        <v>144.124026556284</v>
      </c>
      <c r="X41" s="0" t="n">
        <v>46.4426603847614</v>
      </c>
      <c r="Y41" s="0" t="n">
        <v>30.2722733678243</v>
      </c>
      <c r="Z41" s="0" t="n">
        <v>3.08673205089664</v>
      </c>
      <c r="AA41" s="0" t="n">
        <v>3.06311049047665</v>
      </c>
      <c r="AB41" s="0" t="n">
        <v>5.18398432856774</v>
      </c>
      <c r="AC41" s="0" t="n">
        <v>7.19859810437349</v>
      </c>
      <c r="AD41" s="0" t="n">
        <v>3.67394780536206</v>
      </c>
      <c r="AE41" s="0" t="n">
        <v>3.99298884126388</v>
      </c>
    </row>
    <row r="42" customFormat="false" ht="13.8" hidden="false" customHeight="false" outlineLevel="0" collapsed="false">
      <c r="B42" s="0" t="n">
        <v>95</v>
      </c>
      <c r="C42" s="0" t="n">
        <f aca="false">LN(P19)</f>
        <v>2.15958576165443</v>
      </c>
      <c r="D42" s="0" t="n">
        <f aca="false">LN(Q19)</f>
        <v>2.48658518969653</v>
      </c>
      <c r="E42" s="0" t="n">
        <v>126.5</v>
      </c>
      <c r="F42" s="0" t="n">
        <f aca="false">LN(P44)</f>
        <v>2.49068816049686</v>
      </c>
      <c r="G42" s="0" t="n">
        <f aca="false">LN(Q44)</f>
        <v>2.02311148295181</v>
      </c>
      <c r="M42" s="0" t="n">
        <v>108.5</v>
      </c>
      <c r="N42" s="10" t="n">
        <v>5.16127064247936</v>
      </c>
      <c r="O42" s="10" t="n">
        <v>4.0793438432295</v>
      </c>
      <c r="P42" s="0" t="n">
        <f aca="false">N42/$B$3</f>
        <v>9.76588579466293</v>
      </c>
      <c r="Q42" s="0" t="n">
        <f aca="false">O42/$B$3</f>
        <v>7.71872061159792</v>
      </c>
      <c r="R42" s="10" t="n">
        <v>182.09104318275</v>
      </c>
      <c r="S42" s="10" t="n">
        <v>149.777217633803</v>
      </c>
      <c r="T42" s="0" t="n">
        <v>316.831202648986</v>
      </c>
      <c r="U42" s="0" t="n">
        <v>295.826861052246</v>
      </c>
      <c r="V42" s="0" t="n">
        <v>115.72954550496</v>
      </c>
      <c r="W42" s="0" t="n">
        <v>146.627642843984</v>
      </c>
      <c r="X42" s="0" t="n">
        <v>55.9070316343449</v>
      </c>
      <c r="Y42" s="0" t="n">
        <v>34.4982681445918</v>
      </c>
      <c r="Z42" s="0" t="n">
        <v>3.06211880009182</v>
      </c>
      <c r="AA42" s="0" t="n">
        <v>2.88391848549831</v>
      </c>
      <c r="AB42" s="0" t="n">
        <v>5.29824610702361</v>
      </c>
      <c r="AC42" s="0" t="n">
        <v>7.1499032739878</v>
      </c>
      <c r="AD42" s="0" t="n">
        <v>3.65512883782842</v>
      </c>
      <c r="AE42" s="0" t="n">
        <v>3.83010827076419</v>
      </c>
    </row>
    <row r="43" customFormat="false" ht="13.8" hidden="false" customHeight="false" outlineLevel="0" collapsed="false">
      <c r="B43" s="0" t="n">
        <v>101</v>
      </c>
      <c r="C43" s="0" t="n">
        <f aca="false">LN(P20)</f>
        <v>2.17843523070203</v>
      </c>
      <c r="D43" s="0" t="n">
        <f aca="false">LN(Q20)</f>
        <v>2.50308681578027</v>
      </c>
      <c r="E43" s="0" t="n">
        <v>133</v>
      </c>
      <c r="F43" s="0" t="n">
        <f aca="false">LN(P45)</f>
        <v>2.39260998256916</v>
      </c>
      <c r="G43" s="0" t="n">
        <f aca="false">LN(Q45)</f>
        <v>2.07902320382162</v>
      </c>
      <c r="M43" s="0" t="n">
        <v>119.25</v>
      </c>
      <c r="N43" s="10" t="n">
        <v>5.34205460876728</v>
      </c>
      <c r="O43" s="10" t="n">
        <v>4.06283708644875</v>
      </c>
      <c r="P43" s="0" t="n">
        <f aca="false">N43/$B$3</f>
        <v>10.1079557403354</v>
      </c>
      <c r="Q43" s="0" t="n">
        <f aca="false">O43/$B$3</f>
        <v>7.68748739157758</v>
      </c>
      <c r="R43" s="10" t="n">
        <v>163.820528321094</v>
      </c>
      <c r="S43" s="10" t="n">
        <v>143.06293435466</v>
      </c>
      <c r="T43" s="0" t="n">
        <v>316.06839455767</v>
      </c>
      <c r="U43" s="0" t="n">
        <v>299.784551075966</v>
      </c>
      <c r="V43" s="0" t="n">
        <v>116.369512478802</v>
      </c>
      <c r="W43" s="0" t="n">
        <v>152.848840896091</v>
      </c>
      <c r="X43" s="0" t="n">
        <v>68.416909337276</v>
      </c>
      <c r="Y43" s="0" t="n">
        <v>44.1044805919441</v>
      </c>
      <c r="Z43" s="0" t="n">
        <v>2.82902899377645</v>
      </c>
      <c r="AA43" s="0" t="n">
        <v>6.70524223584973</v>
      </c>
      <c r="AB43" s="0" t="n">
        <v>5.57346593207713</v>
      </c>
      <c r="AC43" s="0" t="n">
        <v>7.07908863872168</v>
      </c>
      <c r="AD43" s="0" t="n">
        <v>3.52072462422616</v>
      </c>
      <c r="AE43" s="0" t="n">
        <v>3.24904367754504</v>
      </c>
    </row>
    <row r="44" customFormat="false" ht="13.8" hidden="false" customHeight="false" outlineLevel="0" collapsed="false">
      <c r="B44" s="0" t="n">
        <v>109.5</v>
      </c>
      <c r="C44" s="0" t="n">
        <f aca="false">LN(P21)</f>
        <v>2.21669251768021</v>
      </c>
      <c r="D44" s="0" t="n">
        <f aca="false">LN(Q21)</f>
        <v>2.41944785350309</v>
      </c>
      <c r="E44" s="0" t="n">
        <v>144</v>
      </c>
      <c r="F44" s="0" t="n">
        <f aca="false">LN(P46)</f>
        <v>2.4375147158808</v>
      </c>
      <c r="G44" s="0" t="n">
        <f aca="false">LN(Q46)</f>
        <v>2.0212202490883</v>
      </c>
      <c r="M44" s="0" t="n">
        <v>126.5</v>
      </c>
      <c r="N44" s="10" t="n">
        <v>6.37877253889989</v>
      </c>
      <c r="O44" s="10" t="n">
        <v>3.99642019547175</v>
      </c>
      <c r="P44" s="0" t="n">
        <f aca="false">N44/$B$3</f>
        <v>12.0695790707661</v>
      </c>
      <c r="Q44" s="0" t="n">
        <f aca="false">O44/$B$3</f>
        <v>7.56181683154541</v>
      </c>
      <c r="R44" s="10" t="n">
        <v>170.616883933304</v>
      </c>
      <c r="S44" s="10" t="n">
        <v>138.062270294347</v>
      </c>
      <c r="T44" s="0" t="n">
        <v>315.382139079792</v>
      </c>
      <c r="U44" s="0" t="n">
        <v>295.060958999494</v>
      </c>
      <c r="V44" s="0" t="n">
        <v>115.50007083957</v>
      </c>
      <c r="W44" s="0" t="n">
        <v>151.269788214888</v>
      </c>
      <c r="X44" s="0" t="n">
        <v>76.0749455226515</v>
      </c>
      <c r="Y44" s="0" t="n">
        <v>45.3760575684909</v>
      </c>
      <c r="Z44" s="0" t="n">
        <v>2.47994036662653</v>
      </c>
      <c r="AA44" s="0" t="n">
        <v>2.85956656579452</v>
      </c>
      <c r="AB44" s="0" t="n">
        <v>5.73045</v>
      </c>
      <c r="AC44" s="0" t="n">
        <v>7.12003470386429</v>
      </c>
      <c r="AD44" s="0" t="n">
        <v>3.4283722581754</v>
      </c>
      <c r="AE44" s="0" t="n">
        <v>2.94889250674055</v>
      </c>
    </row>
    <row r="45" customFormat="false" ht="13.8" hidden="false" customHeight="false" outlineLevel="0" collapsed="false">
      <c r="B45" s="0" t="n">
        <v>120</v>
      </c>
      <c r="C45" s="0" t="n">
        <f aca="false">LN(P22)</f>
        <v>2.23880581942566</v>
      </c>
      <c r="D45" s="0" t="n">
        <f aca="false">LN(Q22)</f>
        <v>2.43240550835063</v>
      </c>
      <c r="M45" s="0" t="n">
        <v>133</v>
      </c>
      <c r="N45" s="10" t="n">
        <v>5.78285502039525</v>
      </c>
      <c r="O45" s="10" t="n">
        <v>4.22623163744775</v>
      </c>
      <c r="P45" s="0" t="n">
        <f aca="false">N45/$B$3</f>
        <v>10.9420151757715</v>
      </c>
      <c r="Q45" s="0" t="n">
        <f aca="false">O45/$B$3</f>
        <v>7.99665399706291</v>
      </c>
      <c r="R45" s="10" t="n">
        <v>174.055618884544</v>
      </c>
      <c r="S45" s="10" t="n">
        <v>131.683301994662</v>
      </c>
      <c r="T45" s="0" t="n">
        <v>317.945520582192</v>
      </c>
      <c r="U45" s="0" t="n">
        <v>291.634489547479</v>
      </c>
      <c r="V45" s="0" t="n">
        <v>115.567859226709</v>
      </c>
      <c r="W45" s="0" t="n">
        <v>149.574002570918</v>
      </c>
      <c r="X45" s="0" t="n">
        <v>84.2998583667385</v>
      </c>
      <c r="Y45" s="0" t="n">
        <v>49.1683643199223</v>
      </c>
      <c r="Z45" s="0" t="n">
        <v>4.74773531608919</v>
      </c>
      <c r="AA45" s="0" t="n">
        <v>2.73984808840511</v>
      </c>
      <c r="AB45" s="0" t="n">
        <v>6.0249</v>
      </c>
      <c r="AC45" s="0" t="n">
        <v>7.31090447118174</v>
      </c>
      <c r="AD45" s="0" t="n">
        <v>3.36285385618986</v>
      </c>
      <c r="AE45" s="0" t="n">
        <v>2.95379306495419</v>
      </c>
    </row>
    <row r="46" customFormat="false" ht="13.8" hidden="false" customHeight="false" outlineLevel="0" collapsed="false">
      <c r="B46" s="0" t="n">
        <v>130.25</v>
      </c>
      <c r="C46" s="0" t="n">
        <f aca="false">LN(P23)</f>
        <v>2.25845190128576</v>
      </c>
      <c r="D46" s="0" t="n">
        <f aca="false">LN(Q23)</f>
        <v>2.46633775254468</v>
      </c>
      <c r="M46" s="0" t="n">
        <v>144</v>
      </c>
      <c r="N46" s="10" t="n">
        <v>6.04845121778121</v>
      </c>
      <c r="O46" s="10" t="n">
        <v>3.98886917289075</v>
      </c>
      <c r="P46" s="0" t="n">
        <f aca="false">N46/$B$3</f>
        <v>11.4445623799077</v>
      </c>
      <c r="Q46" s="0" t="n">
        <f aca="false">O46/$B$3</f>
        <v>7.54752918238552</v>
      </c>
      <c r="R46" s="10" t="n">
        <v>171.410782065621</v>
      </c>
      <c r="S46" s="10" t="n">
        <v>139.257588359214</v>
      </c>
      <c r="T46" s="0" t="n">
        <v>324.093214130654</v>
      </c>
      <c r="U46" s="0" t="n">
        <v>291.016367381001</v>
      </c>
      <c r="V46" s="0" t="n">
        <v>114.629253500692</v>
      </c>
      <c r="W46" s="0" t="n">
        <v>153.204216884657</v>
      </c>
      <c r="X46" s="0" t="n">
        <v>95.8135897308274</v>
      </c>
      <c r="Y46" s="0" t="n">
        <v>61.2922814219789</v>
      </c>
      <c r="Z46" s="0" t="n">
        <v>4.41153819785422</v>
      </c>
      <c r="AA46" s="0" t="n">
        <v>8.35536715068075</v>
      </c>
      <c r="AB46" s="0" t="n">
        <v>6.5232</v>
      </c>
      <c r="AC46" s="0" t="n">
        <v>7.61391847283044</v>
      </c>
      <c r="AD46" s="0" t="n">
        <v>3.3171326104303</v>
      </c>
      <c r="AE46" s="0" t="n">
        <v>3.10908959546909</v>
      </c>
    </row>
    <row r="47" customFormat="false" ht="13.8" hidden="false" customHeight="false" outlineLevel="0" collapsed="false">
      <c r="B47" s="0" t="n">
        <v>144</v>
      </c>
      <c r="C47" s="0" t="n">
        <f aca="false">LN(P24)</f>
        <v>2.23466979347172</v>
      </c>
      <c r="D47" s="0" t="n">
        <f aca="false">LN(Q24)</f>
        <v>2.43632638760306</v>
      </c>
      <c r="R47" s="10"/>
      <c r="S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2016-09-23T15:15:46Z</dcterms:created>
  <dc:creator>Adam</dc:creator>
  <dc:description/>
  <dc:language>en-US</dc:language>
  <cp:lastModifiedBy/>
  <dcterms:modified xsi:type="dcterms:W3CDTF">2018-01-11T15:44:29Z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