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bd65cf00239c35b/Documentos/"/>
    </mc:Choice>
  </mc:AlternateContent>
  <xr:revisionPtr revIDLastSave="0" documentId="8_{A2726A21-7EA8-4955-B8D8-17257CFB5F3B}" xr6:coauthVersionLast="47" xr6:coauthVersionMax="47" xr10:uidLastSave="{00000000-0000-0000-0000-000000000000}"/>
  <bookViews>
    <workbookView xWindow="-120" yWindow="-120" windowWidth="20730" windowHeight="11040" tabRatio="656" firstSheet="3" activeTab="3" xr2:uid="{00000000-000D-0000-FFFF-FFFF00000000}"/>
  </bookViews>
  <sheets>
    <sheet name="Proyecto" sheetId="8" r:id="rId1"/>
    <sheet name="Instructivo" sheetId="9" r:id="rId2"/>
    <sheet name="Actores" sheetId="1" r:id="rId3"/>
    <sheet name="Casos de Uso" sheetId="2" r:id="rId4"/>
    <sheet name="Ajustes Técnicos" sheetId="11" r:id="rId5"/>
    <sheet name="Ajustes Ambientales" sheetId="4" r:id="rId6"/>
    <sheet name="Esfuerzo" sheetId="13" r:id="rId7"/>
    <sheet name="Parámetros" sheetId="6" r:id="rId8"/>
    <sheet name="Aplanamiento" sheetId="14" r:id="rId9"/>
    <sheet name="Factores Calculo" sheetId="15" r:id="rId10"/>
  </sheets>
  <externalReferences>
    <externalReference r:id="rId11"/>
    <externalReference r:id="rId12"/>
  </externalReferences>
  <definedNames>
    <definedName name="_xlnm.Print_Area" localSheetId="5">'Ajustes Ambientales'!$A$1:$H$20</definedName>
    <definedName name="_xlnm.Print_Area" localSheetId="4">'Ajustes Técnicos'!#REF!</definedName>
    <definedName name="_xlnm.Print_Area" localSheetId="1">Instructivo!#REF!</definedName>
    <definedName name="_xlnm.Print_Area" localSheetId="7">Parámetros!$A$1:$H$13</definedName>
    <definedName name="_xlnm.Print_Area" localSheetId="0">Proyecto!#REF!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6" l="1"/>
  <c r="D25" i="2"/>
  <c r="F25" i="11" l="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G19" i="11"/>
  <c r="F18" i="11"/>
  <c r="G18" i="11" s="1"/>
  <c r="F17" i="11"/>
  <c r="G17" i="11" s="1"/>
  <c r="F16" i="11"/>
  <c r="G16" i="11" s="1"/>
  <c r="F15" i="11"/>
  <c r="G15" i="11" s="1"/>
  <c r="F14" i="11"/>
  <c r="G14" i="11" s="1"/>
  <c r="F13" i="11"/>
  <c r="G13" i="11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23" i="2" l="1"/>
  <c r="AN24" i="14"/>
  <c r="AM24" i="14"/>
  <c r="AL24" i="14"/>
  <c r="AK24" i="14"/>
  <c r="AJ24" i="14"/>
  <c r="AI24" i="14"/>
  <c r="AH24" i="14"/>
  <c r="H16" i="14"/>
  <c r="G16" i="14"/>
  <c r="F16" i="14"/>
  <c r="E16" i="14"/>
  <c r="D16" i="14"/>
  <c r="C16" i="14" s="1"/>
  <c r="AA24" i="14"/>
  <c r="Z24" i="14"/>
  <c r="W24" i="14"/>
  <c r="V24" i="14"/>
  <c r="E60" i="14"/>
  <c r="F48" i="14" s="1"/>
  <c r="E59" i="14"/>
  <c r="F47" i="14" s="1"/>
  <c r="E58" i="14"/>
  <c r="H15" i="14"/>
  <c r="G15" i="14"/>
  <c r="F15" i="14"/>
  <c r="E15" i="14"/>
  <c r="D15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C7" i="14" s="1"/>
  <c r="E7" i="14"/>
  <c r="G6" i="14"/>
  <c r="F6" i="14"/>
  <c r="E6" i="14"/>
  <c r="G5" i="14"/>
  <c r="F5" i="14"/>
  <c r="E5" i="14"/>
  <c r="G4" i="14"/>
  <c r="F4" i="14"/>
  <c r="E4" i="14"/>
  <c r="D22" i="14"/>
  <c r="D21" i="14"/>
  <c r="C21" i="14" s="1"/>
  <c r="D20" i="14"/>
  <c r="D19" i="14"/>
  <c r="D18" i="14"/>
  <c r="E30" i="14"/>
  <c r="D17" i="14"/>
  <c r="D14" i="14"/>
  <c r="D13" i="14"/>
  <c r="D12" i="14"/>
  <c r="D11" i="14"/>
  <c r="D10" i="14"/>
  <c r="D9" i="14"/>
  <c r="D8" i="14"/>
  <c r="D7" i="14"/>
  <c r="D6" i="14"/>
  <c r="D5" i="14"/>
  <c r="D4" i="14"/>
  <c r="J25" i="14"/>
  <c r="K25" i="14"/>
  <c r="L25" i="14" s="1"/>
  <c r="M25" i="14" s="1"/>
  <c r="N25" i="14" s="1"/>
  <c r="O25" i="14" s="1"/>
  <c r="P25" i="14" s="1"/>
  <c r="Q25" i="14" s="1"/>
  <c r="R25" i="14" s="1"/>
  <c r="S25" i="14" s="1"/>
  <c r="T25" i="14" s="1"/>
  <c r="U25" i="14" s="1"/>
  <c r="V25" i="14" s="1"/>
  <c r="W25" i="14" s="1"/>
  <c r="X25" i="14" s="1"/>
  <c r="Y25" i="14" s="1"/>
  <c r="Z25" i="14" s="1"/>
  <c r="AA25" i="14" s="1"/>
  <c r="AB25" i="14" s="1"/>
  <c r="AC25" i="14" s="1"/>
  <c r="AD25" i="14" s="1"/>
  <c r="AE25" i="14" s="1"/>
  <c r="AF25" i="14" s="1"/>
  <c r="AG25" i="14" s="1"/>
  <c r="AH25" i="14" s="1"/>
  <c r="AI25" i="14" s="1"/>
  <c r="AJ25" i="14" s="1"/>
  <c r="AK25" i="14" s="1"/>
  <c r="AL25" i="14" s="1"/>
  <c r="AM25" i="14" s="1"/>
  <c r="AN25" i="14" s="1"/>
  <c r="AO25" i="14" s="1"/>
  <c r="AP25" i="14" s="1"/>
  <c r="AQ25" i="14" s="1"/>
  <c r="AR25" i="14" s="1"/>
  <c r="AS25" i="14" s="1"/>
  <c r="AT25" i="14" s="1"/>
  <c r="AU25" i="14" s="1"/>
  <c r="AV25" i="14" s="1"/>
  <c r="AW25" i="14" s="1"/>
  <c r="AX25" i="14" s="1"/>
  <c r="AY25" i="14" s="1"/>
  <c r="AZ25" i="14" s="1"/>
  <c r="BA25" i="14" s="1"/>
  <c r="BB25" i="14" s="1"/>
  <c r="BC25" i="14" s="1"/>
  <c r="BD25" i="14" s="1"/>
  <c r="BE25" i="14" s="1"/>
  <c r="BF25" i="14" s="1"/>
  <c r="BG25" i="14" s="1"/>
  <c r="BH25" i="14" s="1"/>
  <c r="BI25" i="14" s="1"/>
  <c r="BJ25" i="14" s="1"/>
  <c r="BK25" i="14" s="1"/>
  <c r="BL25" i="14" s="1"/>
  <c r="H23" i="14"/>
  <c r="H22" i="14"/>
  <c r="H21" i="14"/>
  <c r="H20" i="14"/>
  <c r="H19" i="14"/>
  <c r="H17" i="14"/>
  <c r="C25" i="2"/>
  <c r="B7" i="6" s="1"/>
  <c r="C7" i="6"/>
  <c r="E25" i="2"/>
  <c r="D7" i="6" s="1"/>
  <c r="C7" i="1"/>
  <c r="B6" i="6" s="1"/>
  <c r="D7" i="1"/>
  <c r="C6" i="6" s="1"/>
  <c r="E7" i="1"/>
  <c r="D6" i="6" s="1"/>
  <c r="G21" i="4"/>
  <c r="B9" i="6" s="1"/>
  <c r="AE24" i="14"/>
  <c r="AD24" i="14"/>
  <c r="AC24" i="14"/>
  <c r="AB24" i="14"/>
  <c r="Y24" i="14"/>
  <c r="X24" i="14"/>
  <c r="U24" i="14"/>
  <c r="T24" i="14"/>
  <c r="S24" i="14"/>
  <c r="R24" i="14"/>
  <c r="Q24" i="14"/>
  <c r="D23" i="14"/>
  <c r="F21" i="2"/>
  <c r="G23" i="14"/>
  <c r="F23" i="14"/>
  <c r="E23" i="14"/>
  <c r="C61" i="14"/>
  <c r="B61" i="14"/>
  <c r="C60" i="14"/>
  <c r="B60" i="14"/>
  <c r="C59" i="14"/>
  <c r="B59" i="14"/>
  <c r="C58" i="14"/>
  <c r="B58" i="14"/>
  <c r="C35" i="14"/>
  <c r="C34" i="14"/>
  <c r="C33" i="14"/>
  <c r="C32" i="14"/>
  <c r="C31" i="14"/>
  <c r="C30" i="14"/>
  <c r="C29" i="14"/>
  <c r="B35" i="14"/>
  <c r="B34" i="14"/>
  <c r="B33" i="14"/>
  <c r="B32" i="14"/>
  <c r="B31" i="14"/>
  <c r="B29" i="14"/>
  <c r="B62" i="14"/>
  <c r="D57" i="14"/>
  <c r="C57" i="14"/>
  <c r="B57" i="14"/>
  <c r="B56" i="14"/>
  <c r="B55" i="14"/>
  <c r="C38" i="14"/>
  <c r="B38" i="14"/>
  <c r="C37" i="14"/>
  <c r="B37" i="14"/>
  <c r="C36" i="14"/>
  <c r="B36" i="14"/>
  <c r="BL24" i="14"/>
  <c r="BK24" i="14"/>
  <c r="BJ24" i="14"/>
  <c r="BI24" i="14"/>
  <c r="BH24" i="14"/>
  <c r="BG24" i="14"/>
  <c r="BF24" i="14"/>
  <c r="BE24" i="14"/>
  <c r="BD24" i="14"/>
  <c r="BC24" i="14"/>
  <c r="BB24" i="14"/>
  <c r="BA24" i="14"/>
  <c r="AZ24" i="14"/>
  <c r="AY24" i="14"/>
  <c r="AX24" i="14"/>
  <c r="AW24" i="14"/>
  <c r="AV24" i="14"/>
  <c r="AU24" i="14"/>
  <c r="AT24" i="14"/>
  <c r="AS24" i="14"/>
  <c r="AR24" i="14"/>
  <c r="AQ24" i="14"/>
  <c r="AP24" i="14"/>
  <c r="AO24" i="14"/>
  <c r="AG24" i="14"/>
  <c r="AF24" i="14"/>
  <c r="P24" i="14"/>
  <c r="O24" i="14"/>
  <c r="N24" i="14"/>
  <c r="M24" i="14"/>
  <c r="L24" i="14"/>
  <c r="K24" i="14"/>
  <c r="J24" i="14"/>
  <c r="I24" i="14"/>
  <c r="J3" i="14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F14" i="2"/>
  <c r="F24" i="2"/>
  <c r="F13" i="2"/>
  <c r="F34" i="1"/>
  <c r="F35" i="1"/>
  <c r="I18" i="13"/>
  <c r="C21" i="13"/>
  <c r="C5" i="14"/>
  <c r="F46" i="14"/>
  <c r="C12" i="14"/>
  <c r="E32" i="14"/>
  <c r="E26" i="11"/>
  <c r="B8" i="6" s="1"/>
  <c r="C15" i="14" l="1"/>
  <c r="C11" i="14"/>
  <c r="C17" i="14"/>
  <c r="C18" i="14"/>
  <c r="C8" i="14"/>
  <c r="G24" i="14"/>
  <c r="C10" i="14"/>
  <c r="C23" i="14"/>
  <c r="E28" i="14"/>
  <c r="C9" i="14"/>
  <c r="E33" i="14"/>
  <c r="C6" i="14"/>
  <c r="C13" i="14"/>
  <c r="C22" i="14"/>
  <c r="E31" i="14"/>
  <c r="E36" i="14" s="1"/>
  <c r="E41" i="14" s="1"/>
  <c r="E43" i="14" s="1"/>
  <c r="C62" i="14"/>
  <c r="E29" i="14"/>
  <c r="C14" i="14"/>
  <c r="C19" i="14"/>
  <c r="E24" i="14"/>
  <c r="E37" i="14" s="1"/>
  <c r="F49" i="14" s="1"/>
  <c r="C4" i="14"/>
  <c r="E42" i="14" s="1"/>
  <c r="D24" i="14"/>
  <c r="C20" i="14"/>
  <c r="F24" i="14"/>
  <c r="E38" i="14" s="1"/>
  <c r="F50" i="14" s="1"/>
  <c r="H24" i="14"/>
  <c r="E40" i="14" s="1"/>
  <c r="E6" i="6"/>
  <c r="E7" i="6"/>
  <c r="C26" i="2"/>
  <c r="E64" i="14"/>
  <c r="E63" i="14"/>
  <c r="E39" i="14"/>
  <c r="F51" i="14" s="1"/>
  <c r="E61" i="14"/>
  <c r="E62" i="14" s="1"/>
  <c r="C24" i="14" l="1"/>
  <c r="C28" i="14"/>
  <c r="F45" i="14"/>
  <c r="F52" i="14" s="1"/>
  <c r="E65" i="14"/>
  <c r="M14" i="2" l="1"/>
  <c r="N20" i="2"/>
  <c r="K13" i="2"/>
  <c r="N15" i="2"/>
  <c r="D19" i="13"/>
  <c r="D34" i="14" s="1"/>
  <c r="H24" i="2" l="1"/>
  <c r="J23" i="2"/>
  <c r="I18" i="2"/>
  <c r="J21" i="2"/>
  <c r="J16" i="2"/>
  <c r="L22" i="2"/>
  <c r="N17" i="2"/>
  <c r="L19" i="2"/>
  <c r="H12" i="2"/>
  <c r="K12" i="2"/>
  <c r="N14" i="2"/>
  <c r="J19" i="2"/>
  <c r="D17" i="13"/>
  <c r="D32" i="14" s="1"/>
  <c r="K15" i="2"/>
  <c r="N13" i="2"/>
  <c r="I21" i="2"/>
  <c r="M21" i="2"/>
  <c r="H19" i="2"/>
  <c r="J13" i="2"/>
  <c r="M19" i="2"/>
  <c r="M13" i="2"/>
  <c r="H21" i="2"/>
  <c r="J12" i="2"/>
  <c r="K21" i="2"/>
  <c r="H15" i="2"/>
  <c r="H14" i="2"/>
  <c r="L12" i="2"/>
  <c r="I12" i="2"/>
  <c r="N24" i="2"/>
  <c r="M12" i="2"/>
  <c r="J15" i="2"/>
  <c r="N23" i="2"/>
  <c r="I14" i="2"/>
  <c r="H23" i="2"/>
  <c r="L16" i="2"/>
  <c r="J20" i="2"/>
  <c r="N12" i="2"/>
  <c r="L20" i="2"/>
  <c r="I15" i="2"/>
  <c r="K14" i="2"/>
  <c r="I24" i="2"/>
  <c r="L24" i="2"/>
  <c r="H20" i="2"/>
  <c r="M24" i="2"/>
  <c r="J24" i="2"/>
  <c r="I20" i="2"/>
  <c r="L13" i="2"/>
  <c r="H13" i="2"/>
  <c r="M15" i="2"/>
  <c r="J14" i="2"/>
  <c r="K24" i="2"/>
  <c r="M20" i="2"/>
  <c r="K20" i="2"/>
  <c r="I13" i="2"/>
  <c r="L15" i="2"/>
  <c r="L14" i="2"/>
  <c r="D59" i="14"/>
  <c r="D60" i="14"/>
  <c r="D20" i="13"/>
  <c r="D35" i="14" s="1"/>
  <c r="D18" i="13"/>
  <c r="D33" i="14" s="1"/>
  <c r="C45" i="14" s="1"/>
  <c r="J17" i="13"/>
  <c r="D61" i="14" s="1"/>
  <c r="D14" i="13"/>
  <c r="D29" i="14" s="1"/>
  <c r="D16" i="13"/>
  <c r="D31" i="14" s="1"/>
  <c r="D15" i="13"/>
  <c r="D30" i="14" s="1"/>
  <c r="K22" i="2" l="1"/>
  <c r="N22" i="2"/>
  <c r="J18" i="2"/>
  <c r="M22" i="2"/>
  <c r="J22" i="2"/>
  <c r="J17" i="2"/>
  <c r="H17" i="2"/>
  <c r="H22" i="2"/>
  <c r="K17" i="2"/>
  <c r="I17" i="2"/>
  <c r="L17" i="2"/>
  <c r="H18" i="2"/>
  <c r="N18" i="2"/>
  <c r="M17" i="2"/>
  <c r="L18" i="2"/>
  <c r="M18" i="2"/>
  <c r="K18" i="2"/>
  <c r="I22" i="2"/>
  <c r="K23" i="2"/>
  <c r="K16" i="2"/>
  <c r="I16" i="2"/>
  <c r="L23" i="2"/>
  <c r="M23" i="2"/>
  <c r="I19" i="2"/>
  <c r="N21" i="2"/>
  <c r="M16" i="2"/>
  <c r="N16" i="2"/>
  <c r="I23" i="2"/>
  <c r="K19" i="2"/>
  <c r="N19" i="2"/>
  <c r="L21" i="2"/>
  <c r="H16" i="2"/>
  <c r="D48" i="14"/>
  <c r="J18" i="13"/>
  <c r="D46" i="14"/>
  <c r="D58" i="14"/>
  <c r="D62" i="14" s="1"/>
  <c r="D47" i="14"/>
  <c r="D36" i="14"/>
  <c r="D49" i="14"/>
  <c r="D21" i="13"/>
  <c r="H25" i="2" l="1"/>
  <c r="I25" i="2"/>
  <c r="L25" i="2"/>
  <c r="M25" i="2"/>
  <c r="K25" i="2"/>
  <c r="N25" i="2"/>
  <c r="J25" i="2"/>
  <c r="D5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juan.pontiliano</author>
  </authors>
  <commentList>
    <comment ref="B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juan.pontiliano:</t>
        </r>
        <r>
          <rPr>
            <sz val="8"/>
            <color indexed="81"/>
            <rFont val="Tahoma"/>
            <family val="2"/>
          </rPr>
          <t xml:space="preserve">
Nombre con el cual se identificará al cliente para preparación equipos. Ejemplo: Bolsa de Comercio de Rosario = BCR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sandra.araujo</author>
  </authors>
  <commentList>
    <comment ref="C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Simple actors</t>
        </r>
        <r>
          <rPr>
            <sz val="8"/>
            <color indexed="81"/>
            <rFont val="Tahoma"/>
            <family val="2"/>
          </rPr>
          <t xml:space="preserve">: </t>
        </r>
        <r>
          <rPr>
            <b/>
            <sz val="8"/>
            <color indexed="61"/>
            <rFont val="Tahoma"/>
            <family val="2"/>
          </rPr>
          <t>"external systems"</t>
        </r>
        <r>
          <rPr>
            <sz val="8"/>
            <color indexed="81"/>
            <rFont val="Tahoma"/>
            <family val="2"/>
          </rPr>
          <t xml:space="preserve">. Example: the interface to a legacy system. These types of actors have a </t>
        </r>
        <r>
          <rPr>
            <b/>
            <sz val="8"/>
            <color indexed="61"/>
            <rFont val="Tahoma"/>
            <family val="2"/>
          </rPr>
          <t>well-defined interface</t>
        </r>
        <r>
          <rPr>
            <sz val="8"/>
            <color indexed="81"/>
            <rFont val="Tahoma"/>
            <family val="2"/>
          </rPr>
          <t xml:space="preserve"> and </t>
        </r>
        <r>
          <rPr>
            <b/>
            <sz val="8"/>
            <color indexed="61"/>
            <rFont val="Tahoma"/>
            <family val="2"/>
          </rPr>
          <t>are very predictable</t>
        </r>
        <r>
          <rPr>
            <sz val="8"/>
            <color indexed="81"/>
            <rFont val="Tahoma"/>
            <family val="2"/>
          </rPr>
          <t xml:space="preserve"> as to their reactions to the output that the system in question provides or the input that it receives from the inter- face.
</t>
        </r>
      </text>
    </comment>
    <comment ref="D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Average actors: </t>
        </r>
        <r>
          <rPr>
            <sz val="8"/>
            <color indexed="81"/>
            <rFont val="Tahoma"/>
            <family val="2"/>
          </rPr>
          <t xml:space="preserve"> are those that fall into the category </t>
        </r>
        <r>
          <rPr>
            <b/>
            <sz val="8"/>
            <color indexed="61"/>
            <rFont val="Tahoma"/>
            <family val="2"/>
          </rPr>
          <t>"hardware devices"</t>
        </r>
        <r>
          <rPr>
            <sz val="8"/>
            <color indexed="81"/>
            <rFont val="Tahoma"/>
            <family val="2"/>
          </rPr>
          <t xml:space="preserve">, as well as those actors labeled as a "timers." Example: a code bar reader or the timer that runs a batch process every day. Although these actors </t>
        </r>
        <r>
          <rPr>
            <b/>
            <sz val="8"/>
            <color indexed="61"/>
            <rFont val="Tahoma"/>
            <family val="2"/>
          </rPr>
          <t>are predictable</t>
        </r>
        <r>
          <rPr>
            <sz val="8"/>
            <color indexed="81"/>
            <rFont val="Tahoma"/>
            <family val="2"/>
          </rPr>
          <t xml:space="preserve">, they </t>
        </r>
        <r>
          <rPr>
            <b/>
            <sz val="8"/>
            <color indexed="61"/>
            <rFont val="Tahoma"/>
            <family val="2"/>
          </rPr>
          <t>require more effort to control them and are usually more prone to errors.</t>
        </r>
      </text>
    </comment>
    <comment ref="E4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Complex actors:</t>
        </r>
        <r>
          <rPr>
            <sz val="8"/>
            <color indexed="81"/>
            <rFont val="Tahoma"/>
            <family val="2"/>
          </rPr>
          <t xml:space="preserve"> are those that fall into the category </t>
        </r>
        <r>
          <rPr>
            <b/>
            <sz val="8"/>
            <color indexed="61"/>
            <rFont val="Tahoma"/>
            <family val="2"/>
          </rPr>
          <t>"humans"</t>
        </r>
        <r>
          <rPr>
            <sz val="8"/>
            <color indexed="81"/>
            <rFont val="Tahoma"/>
            <family val="2"/>
          </rPr>
          <t xml:space="preserve">. Examples: a Service Clerk, the Supplier, the Customer. These types of actors are the </t>
        </r>
        <r>
          <rPr>
            <b/>
            <sz val="8"/>
            <color indexed="61"/>
            <rFont val="Tahoma"/>
            <family val="2"/>
          </rPr>
          <t>most difficult to control and are totally unpredictable</t>
        </r>
        <r>
          <rPr>
            <sz val="8"/>
            <color indexed="81"/>
            <rFont val="Tahoma"/>
            <family val="2"/>
          </rPr>
          <t>. Although a GUI or even a text-based interface can enforce edits and controls, there is more complexity involved when working with an unknown actor that maintains its own free will to do as it pleases.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florencia.bargellini</author>
    <author>sandra.araujo</author>
  </authors>
  <commentList>
    <comment ref="A12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General Rules for The Adjustment Factors:
</t>
        </r>
        <r>
          <rPr>
            <b/>
            <sz val="8"/>
            <color indexed="81"/>
            <rFont val="Tahoma"/>
            <family val="2"/>
          </rPr>
          <t>0 =</t>
        </r>
        <r>
          <rPr>
            <sz val="8"/>
            <color indexed="81"/>
            <rFont val="Tahoma"/>
            <family val="2"/>
          </rPr>
          <t xml:space="preserve"> Not present, or no influence if present
</t>
        </r>
        <r>
          <rPr>
            <b/>
            <sz val="8"/>
            <color indexed="81"/>
            <rFont val="Tahoma"/>
            <family val="2"/>
          </rPr>
          <t>1 =</t>
        </r>
        <r>
          <rPr>
            <sz val="8"/>
            <color indexed="81"/>
            <rFont val="Tahoma"/>
            <family val="2"/>
          </rPr>
          <t xml:space="preserve"> Insignificant influence
</t>
        </r>
        <r>
          <rPr>
            <b/>
            <sz val="8"/>
            <color indexed="81"/>
            <rFont val="Tahoma"/>
            <family val="2"/>
          </rPr>
          <t xml:space="preserve">2 = </t>
        </r>
        <r>
          <rPr>
            <sz val="8"/>
            <color indexed="81"/>
            <rFont val="Tahoma"/>
            <family val="2"/>
          </rPr>
          <t xml:space="preserve">Moderate influence
</t>
        </r>
        <r>
          <rPr>
            <b/>
            <sz val="8"/>
            <color indexed="81"/>
            <rFont val="Tahoma"/>
            <family val="2"/>
          </rPr>
          <t xml:space="preserve">3 = </t>
        </r>
        <r>
          <rPr>
            <sz val="8"/>
            <color indexed="81"/>
            <rFont val="Tahoma"/>
            <family val="2"/>
          </rPr>
          <t xml:space="preserve">Average influence
</t>
        </r>
        <r>
          <rPr>
            <b/>
            <sz val="8"/>
            <color indexed="81"/>
            <rFont val="Tahoma"/>
            <family val="2"/>
          </rPr>
          <t xml:space="preserve">4 = </t>
        </r>
        <r>
          <rPr>
            <sz val="8"/>
            <color indexed="81"/>
            <rFont val="Tahoma"/>
            <family val="2"/>
          </rPr>
          <t xml:space="preserve">Significant influence
</t>
        </r>
        <r>
          <rPr>
            <b/>
            <sz val="8"/>
            <color indexed="81"/>
            <rFont val="Tahoma"/>
            <family val="2"/>
          </rPr>
          <t xml:space="preserve">5 = </t>
        </r>
        <r>
          <rPr>
            <sz val="8"/>
            <color indexed="81"/>
            <rFont val="Tahoma"/>
            <family val="2"/>
          </rPr>
          <t>Strong influence</t>
        </r>
      </text>
    </comment>
    <comment ref="A1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 xml:space="preserve">El sistema usará componentes distribuídos en diversos servidores ?
0 </t>
        </r>
        <r>
          <rPr>
            <sz val="8"/>
            <color indexed="81"/>
            <rFont val="Tahoma"/>
            <family val="2"/>
          </rPr>
          <t xml:space="preserve">La aplicación no tiene transferencia entre componentes
</t>
        </r>
        <r>
          <rPr>
            <b/>
            <sz val="8"/>
            <color indexed="81"/>
            <rFont val="Tahoma"/>
            <family val="2"/>
          </rPr>
          <t>1</t>
        </r>
        <r>
          <rPr>
            <sz val="8"/>
            <color indexed="81"/>
            <rFont val="Tahoma"/>
            <family val="2"/>
          </rPr>
          <t xml:space="preserve"> Se preparan datos para su procesamiento en otros componentes (hoja de cálculo, etc.)
</t>
        </r>
        <r>
          <rPr>
            <b/>
            <sz val="8"/>
            <color indexed="81"/>
            <rFont val="Tahoma"/>
            <family val="2"/>
          </rPr>
          <t>2</t>
        </r>
        <r>
          <rPr>
            <sz val="8"/>
            <color indexed="81"/>
            <rFont val="Tahoma"/>
            <family val="2"/>
          </rPr>
          <t xml:space="preserve"> Se preparan y transfieren datos que se procesan en otro componente
</t>
        </r>
        <r>
          <rPr>
            <b/>
            <sz val="8"/>
            <color indexed="81"/>
            <rFont val="Tahoma"/>
            <family val="2"/>
          </rPr>
          <t>3</t>
        </r>
        <r>
          <rPr>
            <sz val="8"/>
            <color indexed="81"/>
            <rFont val="Tahoma"/>
            <family val="2"/>
          </rPr>
          <t xml:space="preserve"> Procesamiento y transferencia de datos en una sola dirección 
</t>
        </r>
        <r>
          <rPr>
            <b/>
            <sz val="8"/>
            <color indexed="81"/>
            <rFont val="Tahoma"/>
            <family val="2"/>
          </rPr>
          <t>4</t>
        </r>
        <r>
          <rPr>
            <sz val="8"/>
            <color indexed="81"/>
            <rFont val="Tahoma"/>
            <family val="2"/>
          </rPr>
          <t xml:space="preserve"> Procesamiento y transferencia de datos en dos direcciones
</t>
        </r>
        <r>
          <rPr>
            <b/>
            <sz val="8"/>
            <color indexed="81"/>
            <rFont val="Tahoma"/>
            <family val="2"/>
          </rPr>
          <t>5</t>
        </r>
        <r>
          <rPr>
            <sz val="8"/>
            <color indexed="81"/>
            <rFont val="Tahoma"/>
            <family val="2"/>
          </rPr>
          <t xml:space="preserve"> Las funciones de procesamiento se llevan a cabo dinámicamente en la mayoría de los componentes del sistema</t>
        </r>
      </text>
    </comment>
    <comment ref="A14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 xml:space="preserve">Qué necesidades deben considerarse en cuanto a la performance de esta aplicación ?
0 </t>
        </r>
        <r>
          <rPr>
            <sz val="8"/>
            <color indexed="81"/>
            <rFont val="Tahoma"/>
            <family val="2"/>
          </rPr>
          <t xml:space="preserve">No existen requisitos especiales de performance
</t>
        </r>
        <r>
          <rPr>
            <b/>
            <sz val="8"/>
            <color indexed="81"/>
            <rFont val="Tahoma"/>
            <family val="2"/>
          </rPr>
          <t>1</t>
        </r>
        <r>
          <rPr>
            <sz val="8"/>
            <color indexed="81"/>
            <rFont val="Tahoma"/>
            <family val="2"/>
          </rPr>
          <t xml:space="preserve"> Existen requisitos de performance pero no se requieren acciones especiales
</t>
        </r>
        <r>
          <rPr>
            <b/>
            <sz val="8"/>
            <color indexed="81"/>
            <rFont val="Tahoma"/>
            <family val="2"/>
          </rPr>
          <t>2</t>
        </r>
        <r>
          <rPr>
            <sz val="8"/>
            <color indexed="81"/>
            <rFont val="Tahoma"/>
            <family val="2"/>
          </rPr>
          <t xml:space="preserve"> Tiempo de respuesta crítico durante horas pico pero no se requiere diseño de utilización de procesador
</t>
        </r>
        <r>
          <rPr>
            <b/>
            <sz val="8"/>
            <color indexed="81"/>
            <rFont val="Tahoma"/>
            <family val="2"/>
          </rPr>
          <t>3</t>
        </r>
        <r>
          <rPr>
            <sz val="8"/>
            <color indexed="81"/>
            <rFont val="Tahoma"/>
            <family val="2"/>
          </rPr>
          <t xml:space="preserve"> Tiempo de respuesta crítico durante las horas de trabajo pero no se requiere diseño de utilización del procesador
</t>
        </r>
        <r>
          <rPr>
            <b/>
            <sz val="8"/>
            <color indexed="81"/>
            <rFont val="Tahoma"/>
            <family val="2"/>
          </rPr>
          <t>4</t>
        </r>
        <r>
          <rPr>
            <sz val="8"/>
            <color indexed="81"/>
            <rFont val="Tahoma"/>
            <family val="2"/>
          </rPr>
          <t xml:space="preserve"> Los requisitos de performance exigen análisis de tareas en la fase de diseño
</t>
        </r>
        <r>
          <rPr>
            <b/>
            <sz val="8"/>
            <color indexed="81"/>
            <rFont val="Tahoma"/>
            <family val="2"/>
          </rPr>
          <t>5</t>
        </r>
        <r>
          <rPr>
            <sz val="8"/>
            <color indexed="81"/>
            <rFont val="Tahoma"/>
            <family val="2"/>
          </rPr>
          <t xml:space="preserve"> Se deben usar herramientas de análisis de performance durante el desarrollo a causa de los requisitos de performance
</t>
        </r>
      </text>
    </comment>
    <comment ref="A15" authorId="1" shapeId="0" xr:uid="{00000000-0006-0000-0400-000004000000}">
      <text>
        <r>
          <rPr>
            <b/>
            <sz val="8"/>
            <color indexed="81"/>
            <rFont val="Tahoma"/>
            <family val="2"/>
          </rPr>
          <t xml:space="preserve">El grado de influencia de los factores humanos y de la facilidad de uso de la aplicación, incluyendo: 
 * </t>
        </r>
        <r>
          <rPr>
            <sz val="8"/>
            <color indexed="81"/>
            <rFont val="Tahoma"/>
            <family val="2"/>
          </rPr>
          <t>ayudas para la navegación
 * menús
 * ayuda y documentación en línea
 * movimiento automatizado del cursor
 * scrolling
 * impresión remota en línea
 * teclas de función pre asignadas
 * trabajo en lote a partir de transacciones en línea
 * uso importante de resaltados colores, subrayados, etc.
 * manuales de uso del sistema
 * ventanas emergentes
 * interfaz animada (contar como 4 ítems)
 * tan pocas pantallas como sea posible para cada transacción
 * soporte de dos idiomas (contar como 4 ítems)
 * soporte multi-idiomas (contar como 6 ítems)</t>
        </r>
      </text>
    </comment>
    <comment ref="A16" authorId="1" shapeId="0" xr:uid="{00000000-0006-0000-0400-000005000000}">
      <text>
        <r>
          <rPr>
            <b/>
            <sz val="8"/>
            <color indexed="81"/>
            <rFont val="Tahoma"/>
            <family val="2"/>
          </rPr>
          <t xml:space="preserve">Describe el grado en el que la lógica del procesamiento influye en el desarrollo de la aplicación, a saber:
</t>
        </r>
        <r>
          <rPr>
            <sz val="8"/>
            <color indexed="81"/>
            <rFont val="Tahoma"/>
            <family val="2"/>
          </rPr>
          <t>• Procesamiento especial de seguridad o auditoría
• Procesamiento lógico intensivo
• Procesamiento matemático intensivo
• Demasiado reprocesamiento de transacciones incompletas por interrupciones, fallas, etc. 
• Procesamiento complejo para manejar múltiples posibilidades de entrada/salida con otros dispositivos.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A17" authorId="1" shapeId="0" xr:uid="{00000000-0006-0000-0400-000006000000}">
      <text>
        <r>
          <rPr>
            <b/>
            <sz val="8"/>
            <color indexed="81"/>
            <rFont val="Tahoma"/>
            <family val="2"/>
          </rPr>
          <t xml:space="preserve">Cuáles de los componentes de esta aplicación podrá ser reusable ?
</t>
        </r>
        <r>
          <rPr>
            <sz val="8"/>
            <color indexed="81"/>
            <rFont val="Tahoma"/>
            <family val="2"/>
          </rPr>
          <t>0 No se requiere código reutilizable
1 Se emplea “reutilización con” componentes reutilizables
2 Se reutilizará menos del 10% de la aplicación en otros proyectos
3 Se reutilizará el 10% o más de la aplicación en otros proyectos 
4 Se reutilizará la aplicación y se prepara para adaptación a nivel de código fuente
5 Se reutilizará la aplicación y se prepara para adaptación a nivel de parámetros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A18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 xml:space="preserve">Cuál será la complejidad de instalación de esta aplicación ?
</t>
        </r>
        <r>
          <rPr>
            <sz val="8"/>
            <color indexed="81"/>
            <rFont val="Tahoma"/>
            <family val="2"/>
          </rPr>
          <t>0 No hay requisitos especiales de instalación
1 Se requiere un proceso de instalación en particular
2 Se requiere un proceso de instalación en particular que se prueba y el esfuerzo de conversión no es importante
3 Se requiere un proceso de instalación en particular que se prueba y el esfuerzo de conversión es importante
4 Además, se emplean herramientas automatizadas de instalación y conversión
5 Además, las herramientas automatizadas de instalación y conversión empleadas deben ser probadas</t>
        </r>
      </text>
    </comment>
    <comment ref="A19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 xml:space="preserve">Cuando se desarrolla la aplicación, ¿ el Developer deberá preocuparse por su usabilidad ?
</t>
        </r>
        <r>
          <rPr>
            <sz val="8"/>
            <color indexed="81"/>
            <rFont val="Tahoma"/>
            <family val="2"/>
          </rPr>
          <t>0 Sólo se requiere copia de seguridad automática
1 Se provee inicio, copia de seguridad y recuperación efectivos pero con intervención del operador
2 Se provee inicio, copia de seguridad y recuperación efectivos sin intervención del operador
3 La aplicación minimiza la necesidad de cambiar el soporte físico de la copia de seguridad
4 La aplicación minimiza la necesidad de manipular papel 
5 La aplicación no exige operación alguna salvo para iniciarla o detenerla y posee recuperación automática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A20" authorId="1" shapeId="0" xr:uid="{00000000-0006-0000-0400-000009000000}">
      <text>
        <r>
          <rPr>
            <b/>
            <sz val="8"/>
            <color indexed="81"/>
            <rFont val="Tahoma"/>
            <family val="2"/>
          </rPr>
          <t xml:space="preserve">La aplicación se ejecutará en diversos ambientes ?
</t>
        </r>
        <r>
          <rPr>
            <sz val="8"/>
            <color indexed="81"/>
            <rFont val="Tahoma"/>
            <family val="2"/>
          </rPr>
          <t>0 Se requiere la instalación para un usuario
1 Se requiere instalación en muchos usuarios pero en un único ambiente
2 Se requiere instalación en muchos usuarios pero en ambientes semejantes
3 Se requiere instalación en muchos usuarios pero en diversos ambientes
4 Además de los puntos 1 y 2, se debe probar y documentar la portabilidad
5 Además del punto 3 se debe probar y documentar la portabilidad</t>
        </r>
      </text>
    </comment>
    <comment ref="A21" authorId="1" shapeId="0" xr:uid="{00000000-0006-0000-0400-00000A000000}">
      <text>
        <r>
          <rPr>
            <b/>
            <sz val="8"/>
            <color indexed="81"/>
            <rFont val="Tahoma"/>
            <family val="2"/>
          </rPr>
          <t xml:space="preserve">Se refiere a la facilidad de cambio de la lógica o de la estructura de la aplicación, a saber:
</t>
        </r>
        <r>
          <rPr>
            <sz val="8"/>
            <color indexed="81"/>
            <rFont val="Tahoma"/>
            <family val="2"/>
          </rPr>
          <t>• Facilidad de emisión de reportes y consultas en un archivo interno 
• Facilidad de emisión de reportes y consultas en más de un archivo interno (contar como 2 ítems)
• Facilidad de emisión de reportes y consultas en más de un archivo interno y con combinaciones entre ellos (contar como 3 ítems) 
• El usuario administra tablas de datos de control de negocio cuyos cambios toman efecto en la siguiente sesión 
• El usuario administra tablas de datos de control de negocio cuyos cambios toman efecto inmediatamente (contar como 2 ítems).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A22" authorId="1" shapeId="0" xr:uid="{00000000-0006-0000-0400-00000B000000}">
      <text>
        <r>
          <rPr>
            <b/>
            <sz val="8"/>
            <color indexed="81"/>
            <rFont val="Tahoma"/>
            <family val="2"/>
          </rPr>
          <t xml:space="preserve">La aplicación tendrá muchos usuarios simultáneos ?
</t>
        </r>
        <r>
          <rPr>
            <sz val="8"/>
            <color indexed="81"/>
            <rFont val="Tahoma"/>
            <family val="2"/>
          </rPr>
          <t>0  La aplicación corre en un único dispositivo para un solo usuario
1  La aplicación es usada por hasta tres usuarios simultáneamente
2  La aplicación es usada por hasta tres usuarios simultáneamente y se requiere bloqueo de registros
3  La aplicación es usada por más de tres usuarios simultáneamente
4  La aplicación es usada por más de tres usuarios simultáneamente y se requiere bloqueo de registros
5  La aplicación debe ser usada por un número ilimitado de usuarios</t>
        </r>
      </text>
    </comment>
    <comment ref="A23" authorId="1" shapeId="0" xr:uid="{00000000-0006-0000-0400-00000C000000}">
      <text>
        <r>
          <rPr>
            <b/>
            <sz val="8"/>
            <color indexed="81"/>
            <rFont val="Tahoma"/>
            <family val="2"/>
          </rPr>
          <t xml:space="preserve">Se refiere a la tecnología que se debe emplear para proteger la información que gestiona la aplicación, a saber:
</t>
        </r>
        <r>
          <rPr>
            <sz val="8"/>
            <color indexed="81"/>
            <rFont val="Tahoma"/>
            <family val="2"/>
          </rPr>
          <t xml:space="preserve">• Autenticación de usuarios en toda la aplicación 
• Autenticación de usuarios multi-factor en toda o parte de la aplicación (contar como 2 ítems) 
• La aplicación usa canales encriptados para mover información entre componentes (SSL, SSH, etc.) 
• La aplicación administra sus propias claves 
• Los datos sensibles e almacenan sólo encriptados 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A24" authorId="1" shapeId="0" xr:uid="{00000000-0006-0000-0400-00000D000000}">
      <text>
        <r>
          <rPr>
            <b/>
            <sz val="8"/>
            <color indexed="81"/>
            <rFont val="Tahoma"/>
            <family val="2"/>
          </rPr>
          <t xml:space="preserve">La aplicación es usada por personas u organizaciones ajenas a los desarrolladores o sus dueños, considerándose lo siguiente:
</t>
        </r>
        <r>
          <rPr>
            <sz val="8"/>
            <color indexed="81"/>
            <rFont val="Tahoma"/>
            <family val="2"/>
          </rPr>
          <t xml:space="preserve">• La aplicación está disponible al público en Internet 
• La aplicación mantiene y administra integración con terceras partes 
• La aplicación consume servicios de terceras partes (contar un ítem por cada tercera parte consumida) 
• La aplicación publica y documenta una API pública
• La aplicación debe manipular software directamente sin una API pública (contar como 2 ítems) 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A25" authorId="1" shapeId="0" xr:uid="{00000000-0006-0000-0400-00000E000000}">
      <text>
        <r>
          <rPr>
            <b/>
            <sz val="8"/>
            <color indexed="81"/>
            <rFont val="Tahoma"/>
            <family val="2"/>
          </rPr>
          <t xml:space="preserve">Apunta a las necesidades de entrenamiento:
</t>
        </r>
        <r>
          <rPr>
            <sz val="8"/>
            <color indexed="81"/>
            <rFont val="Tahoma"/>
            <family val="2"/>
          </rPr>
          <t>• Archivos de ayuda sensible al contexto 
• Documentación de usuario impresa
• Tutoriales de software automatizados
• Se requiere certificación de usuario (contar como 2 ítems) 
• Se requiere un instructor para dictar cursos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sandra.araujo</author>
    <author>florencia.bargellini</author>
  </authors>
  <commentList>
    <comment ref="A13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 xml:space="preserve">Este factor indica la experiencia del equipo con el proceso de desarrollo (metodología) que se utilizará en el proyecto.
</t>
        </r>
        <r>
          <rPr>
            <sz val="8"/>
            <color indexed="81"/>
            <rFont val="Tahoma"/>
            <family val="2"/>
          </rPr>
          <t xml:space="preserve">0 - El equipo no esta familiarizado con el proceso
1 - El equipo tiene sólo un conocimiento teórico del proceso
2 - Sólo un miembro lo usó al menos una vez
3 - Más de un miembro lo usó más de una vez
4 - Al menos la mitad del equipo lo usó en tres proyectos o más
5 - Todo el equipo lo usó al menos en tres proyectos o más
</t>
        </r>
      </text>
    </comment>
    <comment ref="A14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 xml:space="preserve">Este factor indica la experiencia en el tipo de aplicación que se construirá, o la experiencia con diferentes tipos de aplicaciones.
</t>
        </r>
        <r>
          <rPr>
            <sz val="8"/>
            <color indexed="81"/>
            <rFont val="Tahoma"/>
            <family val="2"/>
          </rPr>
          <t xml:space="preserve">0 - Todo el equipo es novato
1 - Sólo uno tiene experiencia en al menos un año y medio y el resto es novato
2 - Más de uno tiene experiencia en al menos un año y medio
3 - Todos tienen experiencia en al menos un año y medio
4 - La mayoría tiene experiencia en más de dos años
5 - Todo el equipo es experto
</t>
        </r>
      </text>
    </comment>
    <comment ref="A15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 xml:space="preserve">Este factor mide la experiencia del equipo en análisis y diseño orientado a objetos (OOAD). Aunque contiene algunos aspectos de los primeros factores, es significante la experiencia en modelado, por ejemplo para el modelado de casos de usos en la fase de análisis y el modelado de clases y componentes en la fase de diseño.
</t>
        </r>
        <r>
          <rPr>
            <sz val="8"/>
            <color indexed="81"/>
            <rFont val="Tahoma"/>
            <family val="2"/>
          </rPr>
          <t>0 - todo el equipo es novato
1 - todo el equipo tiene al menos un año de experiencia
2 - Además del punto anterior, la mitad tiene experiencia de más de un año y medio
3 - Además del punto anterior, la mitad tiene experiencia de más de dos años
4 - Todo el equipo tiene experiencia en más de dos años
5 - Todo el equipo es experto</t>
        </r>
      </text>
    </comment>
    <comment ref="A16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 xml:space="preserve">Este factor mide la experiencia en análisis y modelado de requerimientos.
</t>
        </r>
        <r>
          <rPr>
            <sz val="8"/>
            <color indexed="81"/>
            <rFont val="Tahoma"/>
            <family val="2"/>
          </rPr>
          <t>0 - El analista líder es novato
1 - El analista líder tiene experiencia en un proyecto
2 - El analista líder tiene experiencia entre dos y tres proyectos
3 - El analista líder tiene más de dos años de experiencia en más de tres proyectos
4 - El analista líder tiene más de dos años de experiencia en más de tres proyectos
5 - El analista líder tiene más de tres años de experiencia en más de cuatro proyectos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7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 xml:space="preserve">Este factor describe la motivación del equipo:
</t>
        </r>
        <r>
          <rPr>
            <sz val="8"/>
            <color indexed="81"/>
            <rFont val="Tahoma"/>
            <family val="2"/>
          </rPr>
          <t>0 - El equipo no está motivado
1 - Menos de la mitad del equipo está motivado
2 - Entre la mitad y las tres cuartas partes del equipo están motivados
3 - Todo el equipo está motivado
4 - El equipo está muy motivado
5 - El equipo está muy motivado e inspirado</t>
        </r>
      </text>
    </comment>
    <comment ref="A18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 xml:space="preserve">Este factor mide el grado de variabilidad de los requisitos y las inseguridades sobre el significado de los requisitos.
</t>
        </r>
        <r>
          <rPr>
            <sz val="8"/>
            <color indexed="81"/>
            <rFont val="Tahoma"/>
            <family val="2"/>
          </rPr>
          <t>0 - Habrá muchos cambios e inseguridad en los requisitos
1 - Habrá cambios periódicos e inseguridad en los requisitos
2 - Habrá cambios periódicos en los requisitos y se está seguro de ellos
3 - Habrá pocos cambios periódicos en los requisitos y se está seguro de ellos
4 - No habrá cambios en los requisitos y se está seguro de ellos
5 - Además del punto anterior, se trata de una reconversión</t>
        </r>
      </text>
    </comment>
    <comment ref="A19" authorId="1" shapeId="0" xr:uid="{00000000-0006-0000-0500-000007000000}">
      <text>
        <r>
          <rPr>
            <b/>
            <sz val="8"/>
            <color indexed="81"/>
            <rFont val="Tahoma"/>
            <family val="2"/>
          </rPr>
          <t xml:space="preserve">El hecho de tener que entrenar nuevos miembros o de no tener un equipo estable influye en la productividad negativamente.
</t>
        </r>
        <r>
          <rPr>
            <sz val="8"/>
            <color indexed="81"/>
            <rFont val="Tahoma"/>
            <family val="2"/>
          </rPr>
          <t>0 - No hay recursos part-time
1 - Hasta el 10% del equipo es part-time
2 - Hasta el 30% del equipo es part-time
3 - Hasta el 50% del equipo es part-time
4 - Hasta el 70% del equipo es part-time
5 - Todo el equipo es part-time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A20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 xml:space="preserve">Este factor puede indicar tanto la experiencia con las principales herramientas de desarrollo como con el lenguaje de programación elegido.
</t>
        </r>
        <r>
          <rPr>
            <sz val="8"/>
            <color indexed="81"/>
            <rFont val="Tahoma"/>
            <family val="2"/>
          </rPr>
          <t>0 - Todos son programadores expertos
1 - La mayoría tiene más de dos años de experiencia
2 - Todos tienen más de un año y medio de experiencia
3 - La mayoría tiene más de un año de experiencia
4 - Menos de la mitad tiene un año de experiencia y el resto es novato
5 - Todos los programadores son novatos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florencia.bargellini</author>
  </authors>
  <commentList>
    <comment ref="A12" authorId="0" shapeId="0" xr:uid="{00000000-0006-0000-0700-000001000000}">
      <text>
        <r>
          <rPr>
            <sz val="8"/>
            <color indexed="81"/>
            <rFont val="Tahoma"/>
            <family val="2"/>
          </rPr>
          <t>La productividad es la cantidad de horas requeridas para realizar 1 UCP (use case point)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oscar.delia</author>
  </authors>
  <commentList>
    <comment ref="E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oscar.delia: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oscar.delia: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oscar.delia: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<sst xmlns="http://schemas.openxmlformats.org/spreadsheetml/2006/main" count="437" uniqueCount="304">
  <si>
    <t>ID</t>
  </si>
  <si>
    <t>Simples</t>
  </si>
  <si>
    <t>Tipo</t>
  </si>
  <si>
    <t>Total</t>
  </si>
  <si>
    <t>Casos de Uso</t>
  </si>
  <si>
    <t>UCP</t>
  </si>
  <si>
    <t>Base para Cálculo</t>
  </si>
  <si>
    <t>Casos de Uso (UUCP)</t>
  </si>
  <si>
    <t>Ajustes Técnicos (TCF)</t>
  </si>
  <si>
    <t>Inception</t>
  </si>
  <si>
    <t>%</t>
  </si>
  <si>
    <t>horas</t>
  </si>
  <si>
    <t>Elaboration</t>
  </si>
  <si>
    <t>Construction</t>
  </si>
  <si>
    <t>Transition</t>
  </si>
  <si>
    <t>SAR</t>
  </si>
  <si>
    <t>SAN</t>
  </si>
  <si>
    <t>Actores</t>
  </si>
  <si>
    <t>Parámetros</t>
  </si>
  <si>
    <t>Datos del Cliente</t>
  </si>
  <si>
    <t>Nombre del Cliente</t>
  </si>
  <si>
    <t>Identificador del Cliente</t>
  </si>
  <si>
    <t>Datos del Proyecto</t>
  </si>
  <si>
    <t>Nombre del Proyecto</t>
  </si>
  <si>
    <t>Descripción del Proyecto</t>
  </si>
  <si>
    <t>Referente Alternativo</t>
  </si>
  <si>
    <t>STE</t>
  </si>
  <si>
    <t>IT</t>
  </si>
  <si>
    <t>TEAM</t>
  </si>
  <si>
    <t>DEV</t>
  </si>
  <si>
    <t>Esfuerzo Total:</t>
  </si>
  <si>
    <t>Productividad:</t>
  </si>
  <si>
    <t>Actores (UUCP)</t>
  </si>
  <si>
    <t>Productividad</t>
  </si>
  <si>
    <t>Esfuerzo Total</t>
  </si>
  <si>
    <t>Identificación</t>
  </si>
  <si>
    <t>Medio</t>
  </si>
  <si>
    <t>Complejo</t>
  </si>
  <si>
    <t>2º Paso - Clasificación de Casos de Uso</t>
  </si>
  <si>
    <t>Factores Técnicos</t>
  </si>
  <si>
    <t>Puntaje
(0 - 5)</t>
  </si>
  <si>
    <t>Simple</t>
  </si>
  <si>
    <t>Alto</t>
  </si>
  <si>
    <t>Resumen por hojas</t>
  </si>
  <si>
    <t>Factores Ambientales</t>
  </si>
  <si>
    <t>Peso</t>
  </si>
  <si>
    <t>Justificación</t>
  </si>
  <si>
    <t>Ajustes Team</t>
  </si>
  <si>
    <t>Ajustes Técnicos</t>
  </si>
  <si>
    <t>(estimación)</t>
  </si>
  <si>
    <t>Portabilidad</t>
  </si>
  <si>
    <t>Concurrencia</t>
  </si>
  <si>
    <t>Experiencia con el proceso de desarrollo</t>
  </si>
  <si>
    <t>Experiencia en Orientación a Objetos</t>
  </si>
  <si>
    <t>Capacidad del analista líder</t>
  </si>
  <si>
    <t>Motivación</t>
  </si>
  <si>
    <t>Dificultad del lenguaje de programación</t>
  </si>
  <si>
    <t>Ajustes Team (EF)</t>
  </si>
  <si>
    <t>(se recomienda utilizar un valor entre 10 y 20)</t>
  </si>
  <si>
    <t>3º Paso - Ajustes Técnicos</t>
  </si>
  <si>
    <t>4º Paso - Ajustes Team</t>
  </si>
  <si>
    <t>Proyecto</t>
  </si>
  <si>
    <t>Número</t>
  </si>
  <si>
    <t>Management</t>
  </si>
  <si>
    <t>Program Manager (PgrM)</t>
  </si>
  <si>
    <t>Project Manager (PM)</t>
  </si>
  <si>
    <t>Planilla de Conteo de Casos de Uso</t>
  </si>
  <si>
    <t>Descripción</t>
  </si>
  <si>
    <t>Esta planilla realiza una estimación de horas, definidas para cada recurso de la célula de trabajo y según su rol. Se basa en las etapas contempladas en el NUP. Fue desarrollada por Neoris Brasil y adaptada por Neoris Argentina.</t>
  </si>
  <si>
    <t>Rol/es</t>
  </si>
  <si>
    <t>Actividad</t>
  </si>
  <si>
    <t>Elaborar lista inicial de Casos de Uso (CU) y Actores</t>
  </si>
  <si>
    <t>SAN y SAR/DEV</t>
  </si>
  <si>
    <r>
      <t xml:space="preserve">Revisar la lista de CU y agregar el detalle correspondiente a c/u (lista de tareas a realizar por el DEV).
</t>
    </r>
    <r>
      <rPr>
        <u/>
        <sz val="10"/>
        <rFont val="Arial"/>
        <family val="2"/>
      </rPr>
      <t>Observaciones</t>
    </r>
    <r>
      <rPr>
        <sz val="10"/>
        <rFont val="Arial"/>
        <family val="2"/>
      </rPr>
      <t>:
* Si la complejidad del CU lo amerita, separar en 2 o más CUs.
* Interfaces complejas con otros sistemas o dispositivos de hardware se deberán considerar como CU separados.</t>
    </r>
  </si>
  <si>
    <t>Clasificar, según la complejidad, los Casos de Uso y Actores</t>
  </si>
  <si>
    <t>SAR/DEV</t>
  </si>
  <si>
    <t>Evaluar los Factores Técnicos y completar el puntaje de c/u</t>
  </si>
  <si>
    <t>PM</t>
  </si>
  <si>
    <t>Evaluar los Factores Ambientales (team) y completar el puntaje de c/u</t>
  </si>
  <si>
    <t>Completar el valor del parámetro "Productividad"</t>
  </si>
  <si>
    <t>Nota:</t>
  </si>
  <si>
    <t>Luego de estos pasos, se obtiene una primer estimación, la cual se deberá analizar y ajustar si fuese necesario.</t>
  </si>
  <si>
    <t>De esta manera se obtienen las horas ajustadas de cada recurso de la célula, según su rol.</t>
  </si>
  <si>
    <t>Participantes de la estimación</t>
  </si>
  <si>
    <t>Solution Analyst (SAN)</t>
  </si>
  <si>
    <t>Solution Architect (SAR)</t>
  </si>
  <si>
    <t>…..</t>
  </si>
  <si>
    <t>Distribución del esfuerzo estimado</t>
  </si>
  <si>
    <t>Rol</t>
  </si>
  <si>
    <t>Distribución de Esfuerzo por ROL</t>
  </si>
  <si>
    <t>Distribución de Esfuerzo por FASE</t>
  </si>
  <si>
    <t>Fase</t>
  </si>
  <si>
    <t>Referencias</t>
  </si>
  <si>
    <r>
      <t>UUCP</t>
    </r>
    <r>
      <rPr>
        <sz val="10"/>
        <rFont val="Arial"/>
        <family val="2"/>
      </rPr>
      <t xml:space="preserve"> = unadjust use case point</t>
    </r>
  </si>
  <si>
    <r>
      <t>UCP</t>
    </r>
    <r>
      <rPr>
        <sz val="10"/>
        <rFont val="Arial"/>
        <family val="2"/>
      </rPr>
      <t xml:space="preserve"> = use case point</t>
    </r>
  </si>
  <si>
    <t>Para completar esta esta planilla, se realizan los siguientes pasos:</t>
  </si>
  <si>
    <t>Instructivo de uso de Planilla de Conteo de Casos de Uso</t>
  </si>
  <si>
    <t>Business Director (BD)</t>
  </si>
  <si>
    <t>Esfuerzo por Caso de Uso</t>
  </si>
  <si>
    <t>Estim.</t>
  </si>
  <si>
    <t>Enagas</t>
  </si>
  <si>
    <t>|</t>
  </si>
  <si>
    <t>Propuesta</t>
  </si>
  <si>
    <t>UAT</t>
  </si>
  <si>
    <t>Recursos</t>
  </si>
  <si>
    <t xml:space="preserve">Proyecto </t>
  </si>
  <si>
    <t>Pruebas IT</t>
  </si>
  <si>
    <t xml:space="preserve">UAT </t>
  </si>
  <si>
    <t>Manager</t>
  </si>
  <si>
    <t>PM/Manager</t>
  </si>
  <si>
    <t>QA (BC Ssr)</t>
  </si>
  <si>
    <t xml:space="preserve"> </t>
  </si>
  <si>
    <t>DEV Sr (SE Sr)</t>
  </si>
  <si>
    <t>STE Lead (BC Sr)</t>
  </si>
  <si>
    <t>STE 1 Semi (BC BC)</t>
  </si>
  <si>
    <t>STE 2 Junior (BC Analyst)</t>
  </si>
  <si>
    <t>STE 3 Junior (BC Analyst)</t>
  </si>
  <si>
    <t>STE 4 Junior (BC Analyst)</t>
  </si>
  <si>
    <t>Aplanamiento Optimo</t>
  </si>
  <si>
    <t xml:space="preserve">2 Semanas de IT </t>
  </si>
  <si>
    <t>Soporte Post Prod</t>
  </si>
  <si>
    <t xml:space="preserve">Horas de Propuesta </t>
  </si>
  <si>
    <t>Distribución de Esfuerzo TESTING</t>
  </si>
  <si>
    <t>Etapa</t>
  </si>
  <si>
    <t>Horas</t>
  </si>
  <si>
    <t>Entrega Optima</t>
  </si>
  <si>
    <t>Testing</t>
  </si>
  <si>
    <t>Semana 0</t>
  </si>
  <si>
    <t>Escritura</t>
  </si>
  <si>
    <t>No aplica</t>
  </si>
  <si>
    <t xml:space="preserve">Ejecucion </t>
  </si>
  <si>
    <t>Re-Testing</t>
  </si>
  <si>
    <t>Otros (Lead Informes etc)</t>
  </si>
  <si>
    <t>IT 2 semanas</t>
  </si>
  <si>
    <t>Support Post</t>
  </si>
  <si>
    <t>Proposal</t>
  </si>
  <si>
    <t>Uat 4 semanas</t>
  </si>
  <si>
    <t>Soporte Post Pro 6 semanas</t>
  </si>
  <si>
    <t>Semana 26</t>
  </si>
  <si>
    <t>PM/Manager Brasil</t>
  </si>
  <si>
    <t>Arquitecto Java</t>
  </si>
  <si>
    <t>Arquitecto BD</t>
  </si>
  <si>
    <t>Analista  Funcional</t>
  </si>
  <si>
    <t>DEV (SE Sr)</t>
  </si>
  <si>
    <t>DEV (SE Sr Exp)</t>
  </si>
  <si>
    <t>DEV (SE Dev)</t>
  </si>
  <si>
    <t>DEV (SE An)</t>
  </si>
  <si>
    <t>Analista Funcional Brasil Sr</t>
  </si>
  <si>
    <t>SPP</t>
  </si>
  <si>
    <t>Horas Brasil</t>
  </si>
  <si>
    <t>Horas Argentina</t>
  </si>
  <si>
    <t>QA</t>
  </si>
  <si>
    <t xml:space="preserve">3 UAT </t>
  </si>
  <si>
    <t>6 Post Producción - Garantia</t>
  </si>
  <si>
    <t>Semana 12</t>
  </si>
  <si>
    <t xml:space="preserve">Semana 15 </t>
  </si>
  <si>
    <t>Semana 28</t>
  </si>
  <si>
    <t>Semana 31</t>
  </si>
  <si>
    <t>Semana 27</t>
  </si>
  <si>
    <t>Experciencia en el dominio del problema</t>
  </si>
  <si>
    <t>Requisitos Estables</t>
  </si>
  <si>
    <t>Recursos Humanos Part-time</t>
  </si>
  <si>
    <t>Acceso directo de terceras partes</t>
  </si>
  <si>
    <t>Requiere facilidades de entrenamiento especial del usuario</t>
  </si>
  <si>
    <t>El equipo no esta familiarizado con el proceso</t>
  </si>
  <si>
    <t>El equipo tiene sólo un conocimiento teórico del proceso</t>
  </si>
  <si>
    <t>Todo el equipo lo usó al menos en tres proyectos o más</t>
  </si>
  <si>
    <t>Al menos la mitad del equipo lo usó en tres proyectos o más</t>
  </si>
  <si>
    <t>Sólo un miembro lo usó al menos una vez</t>
  </si>
  <si>
    <t>Más de un miembro lo usó más de una vez</t>
  </si>
  <si>
    <t>Todo el equipo es novato</t>
  </si>
  <si>
    <t>Sólo uno tiene experiencia en al menos un año y medio y el resto es novato</t>
  </si>
  <si>
    <t>Más de uno tiene experiencia en al menos un año y medio</t>
  </si>
  <si>
    <t>Todos tienen experiencia en al menos un año y medio</t>
  </si>
  <si>
    <t>La mayoría tiene experiencia en más de dos años</t>
  </si>
  <si>
    <t>Todo el equipo es experto</t>
  </si>
  <si>
    <t>Todo el equipo tiene al menos un año de experiencia</t>
  </si>
  <si>
    <t>Además del punto anterior, la mitad tiene experiencia de más de un año y medio</t>
  </si>
  <si>
    <t>Además del punto anterior, la mitad tiene experiencia de más de dos años</t>
  </si>
  <si>
    <t>Todo el equipo tiene experiencia en más de dos años</t>
  </si>
  <si>
    <t>El analista líder es novato</t>
  </si>
  <si>
    <t>El analista líder tiene experiencia en un proyecto</t>
  </si>
  <si>
    <t>El analista líder tiene experiencia entre dos y tres proyectos</t>
  </si>
  <si>
    <t>El analista líder tiene más de dos años de experiencia en más de tres proyectos</t>
  </si>
  <si>
    <t>El analista líder tiene más de tres años de experiencia en más de cuatro proyectos</t>
  </si>
  <si>
    <t>Menos de la mitad del equipo está motivado</t>
  </si>
  <si>
    <t>Entre la mitad y las tres cuartas partes del equipo están motivados</t>
  </si>
  <si>
    <t>Todo el equipo está motivado</t>
  </si>
  <si>
    <t>El equipo está muy motivado</t>
  </si>
  <si>
    <t>El equipo está muy motivado e inspirado</t>
  </si>
  <si>
    <t>El equipo no está motivado</t>
  </si>
  <si>
    <t>Habrá muchos cambios e inseguridad en los requisitos</t>
  </si>
  <si>
    <t>Habrá cambios periódicos e inseguridad en los requisitos</t>
  </si>
  <si>
    <t>Habrá cambios periódicos en los requisitos y se está seguro de ellos</t>
  </si>
  <si>
    <t>Habrá pocos cambios periódicos en los requisitos y se está seguro de ellos</t>
  </si>
  <si>
    <t>No habrá cambios en los requisitos y se está seguro de ellos</t>
  </si>
  <si>
    <t>Además del punto anterior, se trata de una reconversión</t>
  </si>
  <si>
    <t>No hay recursos part-time</t>
  </si>
  <si>
    <t>Hasta el 10% del equipo es part-time</t>
  </si>
  <si>
    <t>Hasta el 30% del equipo es part-time</t>
  </si>
  <si>
    <t>Hasta el 50% del equipo es part-time</t>
  </si>
  <si>
    <t>Hasta el 70% del equipo es part-time</t>
  </si>
  <si>
    <t>Todo el equipo es part-time</t>
  </si>
  <si>
    <t>Todos son programadores expertos</t>
  </si>
  <si>
    <t>La mayoría tiene más de dos años de experiencia</t>
  </si>
  <si>
    <t>Todos tienen más de un año y medio de experiencia</t>
  </si>
  <si>
    <t>La mayoría tiene más de un año de experiencia</t>
  </si>
  <si>
    <t>Menos de la mitad tiene un año de experiencia y el resto es novato</t>
  </si>
  <si>
    <t>Todos los programadores son novatos</t>
  </si>
  <si>
    <t>FACTORES AMBIENTALES</t>
  </si>
  <si>
    <t>FACTORES TECNICOS</t>
  </si>
  <si>
    <t>Sistema Distribuido</t>
  </si>
  <si>
    <t>La aplicación no tiene transferencia entre componentes</t>
  </si>
  <si>
    <t>Se preparan datos para su procesamiento en otros componentes (hoja de cálculo, etc.)</t>
  </si>
  <si>
    <t>Se preparan y transfieren datos que se procesan en otro componente</t>
  </si>
  <si>
    <t xml:space="preserve">Procesamiento y transferencia de datos en una sola dirección </t>
  </si>
  <si>
    <t>Procesamiento y transferencia de datos en dos direcciones</t>
  </si>
  <si>
    <t>Las funciones de procesamiento se llevan a cabo dinámicamente en la mayoría de los componentes del sistema</t>
  </si>
  <si>
    <t>Objetivos de Perfomance</t>
  </si>
  <si>
    <t>No existen requisitos especiales de performance</t>
  </si>
  <si>
    <t>Existen requisitos de performance pero no se requieren acciones especiales</t>
  </si>
  <si>
    <t>Tiempo de respuesta crítico durante horas pico pero no se requiere diseño de utilización de procesador</t>
  </si>
  <si>
    <t>Tiempo de respuesta crítico durante las horas de trabajo pero no se requiere diseño de utilización del procesador</t>
  </si>
  <si>
    <t>Los requisitos de performance exigen análisis de tareas en la fase de diseño</t>
  </si>
  <si>
    <t>Se deben usar herramientas de análisis de performance durante el desarrollo a causa de los requisitos de performance</t>
  </si>
  <si>
    <t>Eficiencia del usuario final</t>
  </si>
  <si>
    <t>Procesamiento interno Complejo</t>
  </si>
  <si>
    <t xml:space="preserve">No se requiere nada de lo mencionado </t>
  </si>
  <si>
    <t>Se requiere algún ítem</t>
  </si>
  <si>
    <t>Se requieren dos ítems</t>
  </si>
  <si>
    <t>Se requieren tres ítems</t>
  </si>
  <si>
    <t>Se requieren cuatro ítems</t>
  </si>
  <si>
    <t>Se requieren  de cinco ítems en adelante</t>
  </si>
  <si>
    <t>Rehusabilidad</t>
  </si>
  <si>
    <t>No se requiere código reutilizable</t>
  </si>
  <si>
    <t>Se emplea “reutilización con” componentes reutilizables</t>
  </si>
  <si>
    <t>Se reutilizará menos del 10% de la aplicación en otros proyectos</t>
  </si>
  <si>
    <t xml:space="preserve">Se reutilizará el 10% o más de la aplicación en otros proyectos </t>
  </si>
  <si>
    <t>Se reutilizará la aplicación y se prepara para adaptación a nivel de código fuente</t>
  </si>
  <si>
    <t>Se reutilizará la aplicación y se prepara para adaptación a nivel de parámetros</t>
  </si>
  <si>
    <t>Facilidad de instalación</t>
  </si>
  <si>
    <t>No hay requisitos especiales de instalación</t>
  </si>
  <si>
    <t>Se requiere un proceso de instalación en particular</t>
  </si>
  <si>
    <t>Se requiere un proceso de instalación en particular que se prueba y el esfuerzo de conversión no es importante</t>
  </si>
  <si>
    <t>Se requiere un proceso de instalación en particular que se prueba y el esfuerzo de conversión es importante</t>
  </si>
  <si>
    <t>Además, se emplean herramientas automatizadas de instalación y conversión</t>
  </si>
  <si>
    <t>Además, las herramientas automatizadas de instalación y conversión empleadas deben ser probadas</t>
  </si>
  <si>
    <t>Facilidad de Uso</t>
  </si>
  <si>
    <t>Sólo se requiere copia de seguridad automática</t>
  </si>
  <si>
    <t>Se provee inicio, copia de seguridad y recuperación efectivos pero con intervención del operador</t>
  </si>
  <si>
    <t>Se provee inicio, copia de seguridad y recuperación efectivos sin intervención del operador</t>
  </si>
  <si>
    <t>La aplicación minimiza la necesidad de cambiar el soporte físico de la copia de seguridad</t>
  </si>
  <si>
    <t xml:space="preserve">La aplicación minimiza la necesidad de manipular papel </t>
  </si>
  <si>
    <t>La aplicación no exige operación alguna salvo para iniciarla o detenerla y posee recuperación automática</t>
  </si>
  <si>
    <t>Se requiere la instalación para un usuario</t>
  </si>
  <si>
    <t>Se requiere instalación en muchos usuarios pero en un único ambiente</t>
  </si>
  <si>
    <t>Se requiere instalación en muchos usuarios pero en ambientes semejantes</t>
  </si>
  <si>
    <t>Se requiere instalación en muchos usuarios pero en diversos ambientes</t>
  </si>
  <si>
    <t>Además de los puntos 1 y 2, se debe probar y documentar la portabilidad</t>
  </si>
  <si>
    <t>Además del punto 3 se debe probar y documentar la portabilidad</t>
  </si>
  <si>
    <t>Facilidad de cambio</t>
  </si>
  <si>
    <t>Se requiere un ítem de los mencionados</t>
  </si>
  <si>
    <t>No se requiere nada de lo mencionado</t>
  </si>
  <si>
    <t>Se requieren dos ítems de los mencionados</t>
  </si>
  <si>
    <t>Se requieren tres ítems de los mencionados</t>
  </si>
  <si>
    <t>Se requieren cuatro ítems de los mencionados</t>
  </si>
  <si>
    <t>Se requieren cinco ítems de los mencionados</t>
  </si>
  <si>
    <t>La aplicación corre en un único dispositivo para un solo usuario</t>
  </si>
  <si>
    <t>La aplicación es usada por hasta tres usuarios simultáneamente</t>
  </si>
  <si>
    <t>La aplicación es usada por hasta tres usuarios simultáneamente y se requiere bloqueo de registros</t>
  </si>
  <si>
    <t>La aplicación es usada por más de tres usuarios simultáneamente</t>
  </si>
  <si>
    <t>La aplicación es usada por más de tres usuarios simultáneamente y se requiere bloqueo de registros</t>
  </si>
  <si>
    <t>La aplicación debe ser usada por un número ilimitado de usuarios</t>
  </si>
  <si>
    <t>Características especiales de Seguridad</t>
  </si>
  <si>
    <t>No se requiere ninguno de los ítems mencionados</t>
  </si>
  <si>
    <t>Se requieren de uno a tres ítems</t>
  </si>
  <si>
    <t>Se requieren cuatro a cinco ítems</t>
  </si>
  <si>
    <t>Se requieren seis o más ítems pero sin eficiencia</t>
  </si>
  <si>
    <t>Se requieren seis o más ítems y los requerimientos de eficiencia del usuario final son tan rigurosos como para que la fase de diseño exija el análisis de defaults o plantillas para minimizar el esfuerzo de uso de teclado</t>
  </si>
  <si>
    <t>Se requieren seis o más ítems pero con eficiencia y empleo de   herramientas para demostrar que se cumple la eficiencia</t>
  </si>
  <si>
    <t>Puntaje (0 -5)</t>
  </si>
  <si>
    <t>Selección</t>
  </si>
  <si>
    <t>Facilidad de Cambio</t>
  </si>
  <si>
    <t>Sistema Distribuído</t>
  </si>
  <si>
    <t>Objetivo de Performance</t>
  </si>
  <si>
    <t>Facilidad de uso</t>
  </si>
  <si>
    <t>Puntaje (0-5)</t>
  </si>
  <si>
    <r>
      <t xml:space="preserve">Planilla de Conteo de Casos de Uso
</t>
    </r>
    <r>
      <rPr>
        <sz val="10"/>
        <color indexed="9"/>
        <rFont val="Arial"/>
        <family val="2"/>
      </rPr>
      <t>Template Versión 1.2.0</t>
    </r>
  </si>
  <si>
    <t>Administrador</t>
  </si>
  <si>
    <t>Empleado</t>
  </si>
  <si>
    <t>1</t>
  </si>
  <si>
    <t>2</t>
  </si>
  <si>
    <t>Log In - Log Out</t>
  </si>
  <si>
    <t>Gestionar usuarios</t>
  </si>
  <si>
    <t>Gestionar permisos simples</t>
  </si>
  <si>
    <t>Gestionar grupo de permisos</t>
  </si>
  <si>
    <t>Gestionar permisos por usuario</t>
  </si>
  <si>
    <t>Gestionar clientes</t>
  </si>
  <si>
    <t>Gestionar ventas</t>
  </si>
  <si>
    <t>Gestionar categorias</t>
  </si>
  <si>
    <t>Gestionar productos</t>
  </si>
  <si>
    <t>Gestionar proveedores</t>
  </si>
  <si>
    <t>Gestionar reportes</t>
  </si>
  <si>
    <t>Gestionar datos del negocio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</si>
</sst>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Verdana"/>
      <family val="2"/>
    </font>
    <font>
      <sz val="10"/>
      <name val="Arial"/>
      <family val="2"/>
    </font>
    <font>
      <sz val="14"/>
      <color indexed="9"/>
      <name val="Arial"/>
      <family val="2"/>
    </font>
    <font>
      <b/>
      <sz val="8"/>
      <color indexed="61"/>
      <name val="Tahoma"/>
      <family val="2"/>
    </font>
    <font>
      <b/>
      <sz val="14"/>
      <color indexed="9"/>
      <name val="Arial"/>
      <family val="2"/>
    </font>
    <font>
      <sz val="10"/>
      <color indexed="23"/>
      <name val="Arial"/>
      <family val="2"/>
    </font>
    <font>
      <u/>
      <sz val="10"/>
      <name val="Arial"/>
      <family val="2"/>
    </font>
    <font>
      <b/>
      <u/>
      <sz val="10"/>
      <color indexed="63"/>
      <name val="Arial"/>
      <family val="2"/>
    </font>
    <font>
      <sz val="10"/>
      <color indexed="63"/>
      <name val="Symbol"/>
      <family val="1"/>
      <charset val="2"/>
    </font>
    <font>
      <sz val="10"/>
      <color indexed="63"/>
      <name val="Arial"/>
      <family val="2"/>
    </font>
    <font>
      <sz val="14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6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sz val="8"/>
      <color indexed="17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b/>
      <sz val="8"/>
      <color indexed="9"/>
      <name val="Verdana"/>
      <family val="2"/>
    </font>
    <font>
      <sz val="8"/>
      <name val="Verdana"/>
      <family val="2"/>
    </font>
    <font>
      <b/>
      <sz val="8"/>
      <color indexed="20"/>
      <name val="Calibri"/>
      <family val="2"/>
    </font>
    <font>
      <sz val="8"/>
      <color indexed="2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10"/>
      <name val="Arial"/>
      <family val="2"/>
    </font>
    <font>
      <b/>
      <sz val="8"/>
      <color indexed="10"/>
      <name val="Calibri"/>
      <family val="2"/>
    </font>
    <font>
      <sz val="8"/>
      <color indexed="10"/>
      <name val="Calibri"/>
      <family val="2"/>
    </font>
    <font>
      <sz val="10"/>
      <color indexed="17"/>
      <name val="Calibri"/>
      <family val="2"/>
    </font>
    <font>
      <sz val="8"/>
      <name val="Arial"/>
      <family val="2"/>
    </font>
    <font>
      <i/>
      <sz val="8"/>
      <name val="Arial"/>
      <family val="2"/>
    </font>
    <font>
      <sz val="11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</font>
    <font>
      <b/>
      <sz val="14"/>
      <color theme="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4" fillId="13" borderId="0" applyNumberFormat="0" applyBorder="0" applyAlignment="0" applyProtection="0"/>
    <xf numFmtId="0" fontId="45" fillId="14" borderId="0" applyNumberFormat="0" applyBorder="0" applyAlignment="0" applyProtection="0"/>
    <xf numFmtId="0" fontId="46" fillId="0" borderId="0"/>
    <xf numFmtId="0" fontId="1" fillId="0" borderId="0"/>
  </cellStyleXfs>
  <cellXfs count="3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6" fontId="0" fillId="0" borderId="0" xfId="0" applyNumberFormat="1"/>
    <xf numFmtId="0" fontId="5" fillId="0" borderId="0" xfId="0" applyFont="1"/>
    <xf numFmtId="46" fontId="5" fillId="0" borderId="0" xfId="0" applyNumberFormat="1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46" fontId="6" fillId="0" borderId="0" xfId="0" applyNumberFormat="1" applyFont="1"/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2" fillId="3" borderId="9" xfId="0" applyFont="1" applyFill="1" applyBorder="1"/>
    <xf numFmtId="0" fontId="2" fillId="2" borderId="10" xfId="0" applyFont="1" applyFill="1" applyBorder="1" applyAlignment="1">
      <alignment horizontal="center"/>
    </xf>
    <xf numFmtId="0" fontId="9" fillId="0" borderId="0" xfId="0" applyFont="1"/>
    <xf numFmtId="0" fontId="8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/>
    <xf numFmtId="0" fontId="8" fillId="3" borderId="13" xfId="0" applyFont="1" applyFill="1" applyBorder="1" applyAlignment="1">
      <alignment horizontal="center" wrapText="1"/>
    </xf>
    <xf numFmtId="0" fontId="8" fillId="3" borderId="14" xfId="0" applyFont="1" applyFill="1" applyBorder="1" applyAlignment="1">
      <alignment horizontal="center" wrapText="1"/>
    </xf>
    <xf numFmtId="0" fontId="0" fillId="4" borderId="15" xfId="0" applyFill="1" applyBorder="1"/>
    <xf numFmtId="0" fontId="0" fillId="4" borderId="4" xfId="0" applyFill="1" applyBorder="1"/>
    <xf numFmtId="0" fontId="7" fillId="0" borderId="0" xfId="0" applyFont="1"/>
    <xf numFmtId="0" fontId="8" fillId="3" borderId="13" xfId="0" applyFont="1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16" xfId="0" applyFill="1" applyBorder="1"/>
    <xf numFmtId="0" fontId="0" fillId="5" borderId="16" xfId="0" applyFill="1" applyBorder="1" applyAlignment="1">
      <alignment horizontal="right"/>
    </xf>
    <xf numFmtId="0" fontId="1" fillId="0" borderId="0" xfId="4"/>
    <xf numFmtId="0" fontId="12" fillId="0" borderId="18" xfId="4" applyFont="1" applyBorder="1" applyAlignment="1">
      <alignment horizontal="left" vertical="center"/>
    </xf>
    <xf numFmtId="0" fontId="12" fillId="0" borderId="19" xfId="4" applyFont="1" applyBorder="1" applyAlignment="1">
      <alignment horizontal="left" vertical="center"/>
    </xf>
    <xf numFmtId="0" fontId="9" fillId="0" borderId="19" xfId="4" applyFont="1" applyBorder="1"/>
    <xf numFmtId="0" fontId="9" fillId="0" borderId="20" xfId="4" applyFont="1" applyBorder="1"/>
    <xf numFmtId="0" fontId="15" fillId="0" borderId="21" xfId="4" applyFont="1" applyBorder="1" applyAlignment="1">
      <alignment wrapText="1"/>
    </xf>
    <xf numFmtId="0" fontId="15" fillId="0" borderId="0" xfId="4" applyFont="1" applyAlignment="1">
      <alignment wrapText="1"/>
    </xf>
    <xf numFmtId="0" fontId="1" fillId="4" borderId="1" xfId="4" applyFill="1" applyBorder="1"/>
    <xf numFmtId="0" fontId="0" fillId="4" borderId="1" xfId="0" applyFill="1" applyBorder="1"/>
    <xf numFmtId="0" fontId="0" fillId="4" borderId="5" xfId="0" applyFill="1" applyBorder="1"/>
    <xf numFmtId="0" fontId="12" fillId="6" borderId="0" xfId="4" applyFont="1" applyFill="1" applyAlignment="1">
      <alignment vertical="center"/>
    </xf>
    <xf numFmtId="0" fontId="9" fillId="0" borderId="16" xfId="0" applyFont="1" applyBorder="1"/>
    <xf numFmtId="0" fontId="9" fillId="7" borderId="22" xfId="0" applyFont="1" applyFill="1" applyBorder="1"/>
    <xf numFmtId="0" fontId="9" fillId="7" borderId="19" xfId="0" applyFont="1" applyFill="1" applyBorder="1"/>
    <xf numFmtId="0" fontId="9" fillId="7" borderId="20" xfId="0" applyFont="1" applyFill="1" applyBorder="1"/>
    <xf numFmtId="0" fontId="2" fillId="4" borderId="1" xfId="0" applyFont="1" applyFill="1" applyBorder="1" applyAlignment="1">
      <alignment horizontal="center" wrapText="1"/>
    </xf>
    <xf numFmtId="0" fontId="0" fillId="0" borderId="5" xfId="0" applyBorder="1"/>
    <xf numFmtId="0" fontId="0" fillId="0" borderId="0" xfId="0" applyAlignment="1">
      <alignment wrapText="1"/>
    </xf>
    <xf numFmtId="0" fontId="17" fillId="0" borderId="0" xfId="0" applyFont="1"/>
    <xf numFmtId="0" fontId="18" fillId="0" borderId="0" xfId="0" applyFont="1" applyAlignment="1">
      <alignment horizontal="left"/>
    </xf>
    <xf numFmtId="0" fontId="19" fillId="0" borderId="0" xfId="0" applyFont="1"/>
    <xf numFmtId="0" fontId="1" fillId="5" borderId="1" xfId="0" applyFont="1" applyFill="1" applyBorder="1" applyProtection="1">
      <protection locked="0"/>
    </xf>
    <xf numFmtId="0" fontId="1" fillId="5" borderId="4" xfId="0" applyFont="1" applyFill="1" applyBorder="1" applyProtection="1">
      <protection locked="0"/>
    </xf>
    <xf numFmtId="0" fontId="1" fillId="5" borderId="25" xfId="0" applyFont="1" applyFill="1" applyBorder="1" applyProtection="1">
      <protection locked="0"/>
    </xf>
    <xf numFmtId="0" fontId="0" fillId="4" borderId="1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15" xfId="0" applyFill="1" applyBorder="1" applyProtection="1">
      <protection locked="0"/>
    </xf>
    <xf numFmtId="0" fontId="0" fillId="4" borderId="26" xfId="0" applyFill="1" applyBorder="1" applyAlignment="1">
      <alignment horizontal="center"/>
    </xf>
    <xf numFmtId="0" fontId="0" fillId="4" borderId="24" xfId="0" applyFill="1" applyBorder="1"/>
    <xf numFmtId="0" fontId="0" fillId="0" borderId="27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4" borderId="1" xfId="0" applyFill="1" applyBorder="1" applyProtection="1">
      <protection locked="0"/>
    </xf>
    <xf numFmtId="9" fontId="5" fillId="4" borderId="4" xfId="0" applyNumberFormat="1" applyFont="1" applyFill="1" applyBorder="1" applyAlignment="1">
      <alignment vertical="center"/>
    </xf>
    <xf numFmtId="9" fontId="5" fillId="4" borderId="4" xfId="0" applyNumberFormat="1" applyFont="1" applyFill="1" applyBorder="1" applyAlignment="1">
      <alignment horizontal="right" vertical="center"/>
    </xf>
    <xf numFmtId="9" fontId="6" fillId="0" borderId="0" xfId="0" applyNumberFormat="1" applyFont="1" applyAlignment="1">
      <alignment horizontal="center" vertical="center"/>
    </xf>
    <xf numFmtId="1" fontId="6" fillId="0" borderId="0" xfId="0" applyNumberFormat="1" applyFont="1"/>
    <xf numFmtId="9" fontId="10" fillId="8" borderId="7" xfId="0" applyNumberFormat="1" applyFont="1" applyFill="1" applyBorder="1" applyAlignment="1">
      <alignment horizontal="center" vertical="center"/>
    </xf>
    <xf numFmtId="0" fontId="10" fillId="0" borderId="0" xfId="0" applyFont="1"/>
    <xf numFmtId="9" fontId="10" fillId="0" borderId="0" xfId="0" applyNumberFormat="1" applyFont="1" applyAlignment="1">
      <alignment horizontal="center" vertical="center"/>
    </xf>
    <xf numFmtId="1" fontId="10" fillId="0" borderId="0" xfId="0" applyNumberFormat="1" applyFont="1"/>
    <xf numFmtId="0" fontId="10" fillId="7" borderId="28" xfId="0" applyFont="1" applyFill="1" applyBorder="1" applyAlignment="1">
      <alignment horizontal="left" vertical="center" wrapText="1"/>
    </xf>
    <xf numFmtId="0" fontId="10" fillId="8" borderId="5" xfId="0" applyFont="1" applyFill="1" applyBorder="1" applyAlignment="1">
      <alignment horizontal="left" vertical="center"/>
    </xf>
    <xf numFmtId="0" fontId="12" fillId="0" borderId="0" xfId="4" applyFont="1" applyAlignment="1">
      <alignment horizontal="left" vertical="center"/>
    </xf>
    <xf numFmtId="0" fontId="2" fillId="0" borderId="0" xfId="0" applyFont="1" applyAlignment="1">
      <alignment vertical="center"/>
    </xf>
    <xf numFmtId="0" fontId="20" fillId="0" borderId="0" xfId="4" applyFont="1" applyAlignment="1">
      <alignment vertical="center"/>
    </xf>
    <xf numFmtId="0" fontId="11" fillId="0" borderId="0" xfId="0" applyFont="1"/>
    <xf numFmtId="0" fontId="2" fillId="0" borderId="0" xfId="0" applyFont="1"/>
    <xf numFmtId="0" fontId="21" fillId="0" borderId="0" xfId="0" applyFon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1" fillId="5" borderId="0" xfId="0" applyFont="1" applyFill="1" applyProtection="1">
      <protection locked="0"/>
    </xf>
    <xf numFmtId="0" fontId="10" fillId="3" borderId="29" xfId="0" applyFont="1" applyFill="1" applyBorder="1" applyAlignment="1">
      <alignment vertical="center"/>
    </xf>
    <xf numFmtId="0" fontId="10" fillId="3" borderId="27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0" fillId="0" borderId="24" xfId="0" applyBorder="1" applyAlignment="1" applyProtection="1">
      <alignment horizontal="left"/>
      <protection locked="0"/>
    </xf>
    <xf numFmtId="0" fontId="0" fillId="5" borderId="15" xfId="0" applyFill="1" applyBorder="1" applyAlignment="1" applyProtection="1">
      <alignment horizontal="left"/>
      <protection locked="0"/>
    </xf>
    <xf numFmtId="0" fontId="0" fillId="5" borderId="4" xfId="0" applyFill="1" applyBorder="1" applyAlignment="1" applyProtection="1">
      <alignment horizontal="left"/>
      <protection locked="0"/>
    </xf>
    <xf numFmtId="0" fontId="0" fillId="5" borderId="33" xfId="0" applyFill="1" applyBorder="1" applyAlignment="1" applyProtection="1">
      <alignment horizontal="left"/>
      <protection locked="0"/>
    </xf>
    <xf numFmtId="0" fontId="0" fillId="5" borderId="7" xfId="0" applyFill="1" applyBorder="1" applyAlignment="1" applyProtection="1">
      <alignment horizontal="left"/>
      <protection locked="0"/>
    </xf>
    <xf numFmtId="1" fontId="0" fillId="4" borderId="30" xfId="0" applyNumberFormat="1" applyFill="1" applyBorder="1"/>
    <xf numFmtId="0" fontId="0" fillId="8" borderId="0" xfId="0" applyFill="1"/>
    <xf numFmtId="0" fontId="22" fillId="8" borderId="0" xfId="0" applyFont="1" applyFill="1"/>
    <xf numFmtId="0" fontId="8" fillId="8" borderId="4" xfId="0" applyFont="1" applyFill="1" applyBorder="1"/>
    <xf numFmtId="0" fontId="8" fillId="8" borderId="4" xfId="0" applyFont="1" applyFill="1" applyBorder="1" applyAlignment="1">
      <alignment horizontal="center"/>
    </xf>
    <xf numFmtId="0" fontId="5" fillId="9" borderId="0" xfId="0" applyFont="1" applyFill="1"/>
    <xf numFmtId="0" fontId="12" fillId="9" borderId="0" xfId="4" applyFont="1" applyFill="1" applyAlignment="1">
      <alignment vertical="center"/>
    </xf>
    <xf numFmtId="0" fontId="10" fillId="7" borderId="34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35" xfId="0" applyFont="1" applyFill="1" applyBorder="1" applyAlignment="1">
      <alignment horizontal="center" vertical="center" wrapText="1"/>
    </xf>
    <xf numFmtId="1" fontId="0" fillId="0" borderId="25" xfId="0" applyNumberFormat="1" applyBorder="1" applyProtection="1">
      <protection locked="0"/>
    </xf>
    <xf numFmtId="1" fontId="0" fillId="4" borderId="8" xfId="0" applyNumberFormat="1" applyFill="1" applyBorder="1"/>
    <xf numFmtId="1" fontId="0" fillId="4" borderId="25" xfId="0" applyNumberFormat="1" applyFill="1" applyBorder="1"/>
    <xf numFmtId="1" fontId="10" fillId="8" borderId="8" xfId="0" applyNumberFormat="1" applyFont="1" applyFill="1" applyBorder="1" applyAlignment="1">
      <alignment horizontal="center" vertical="center"/>
    </xf>
    <xf numFmtId="1" fontId="0" fillId="0" borderId="36" xfId="0" applyNumberFormat="1" applyBorder="1"/>
    <xf numFmtId="1" fontId="0" fillId="0" borderId="0" xfId="0" applyNumberFormat="1"/>
    <xf numFmtId="0" fontId="23" fillId="0" borderId="0" xfId="0" applyFont="1"/>
    <xf numFmtId="0" fontId="24" fillId="5" borderId="0" xfId="0" applyFont="1" applyFill="1"/>
    <xf numFmtId="0" fontId="11" fillId="5" borderId="1" xfId="0" applyFont="1" applyFill="1" applyBorder="1" applyProtection="1">
      <protection locked="0"/>
    </xf>
    <xf numFmtId="0" fontId="8" fillId="2" borderId="33" xfId="0" applyFont="1" applyFill="1" applyBorder="1" applyAlignment="1">
      <alignment horizontal="center"/>
    </xf>
    <xf numFmtId="0" fontId="26" fillId="9" borderId="0" xfId="0" applyFont="1" applyFill="1"/>
    <xf numFmtId="0" fontId="27" fillId="9" borderId="0" xfId="0" applyFont="1" applyFill="1"/>
    <xf numFmtId="0" fontId="24" fillId="0" borderId="0" xfId="0" applyFont="1"/>
    <xf numFmtId="0" fontId="37" fillId="0" borderId="0" xfId="0" applyFont="1"/>
    <xf numFmtId="0" fontId="29" fillId="0" borderId="37" xfId="2" applyFont="1" applyFill="1" applyBorder="1" applyAlignment="1">
      <alignment horizontal="center"/>
    </xf>
    <xf numFmtId="0" fontId="25" fillId="0" borderId="0" xfId="0" applyFont="1"/>
    <xf numFmtId="0" fontId="27" fillId="9" borderId="4" xfId="0" applyFont="1" applyFill="1" applyBorder="1" applyAlignment="1">
      <alignment horizontal="center"/>
    </xf>
    <xf numFmtId="16" fontId="27" fillId="9" borderId="4" xfId="0" applyNumberFormat="1" applyFont="1" applyFill="1" applyBorder="1" applyAlignment="1">
      <alignment horizontal="center"/>
    </xf>
    <xf numFmtId="0" fontId="24" fillId="0" borderId="4" xfId="0" applyFont="1" applyBorder="1"/>
    <xf numFmtId="0" fontId="30" fillId="0" borderId="4" xfId="2" applyFont="1" applyFill="1" applyBorder="1"/>
    <xf numFmtId="0" fontId="38" fillId="0" borderId="4" xfId="2" applyFont="1" applyFill="1" applyBorder="1"/>
    <xf numFmtId="0" fontId="25" fillId="0" borderId="4" xfId="0" applyFont="1" applyBorder="1"/>
    <xf numFmtId="0" fontId="24" fillId="10" borderId="0" xfId="0" applyFont="1" applyFill="1"/>
    <xf numFmtId="0" fontId="24" fillId="0" borderId="0" xfId="0" applyFont="1" applyAlignment="1">
      <alignment horizontal="center"/>
    </xf>
    <xf numFmtId="0" fontId="31" fillId="7" borderId="28" xfId="0" applyFont="1" applyFill="1" applyBorder="1" applyAlignment="1">
      <alignment horizontal="left" vertical="center" wrapText="1"/>
    </xf>
    <xf numFmtId="9" fontId="32" fillId="4" borderId="4" xfId="0" applyNumberFormat="1" applyFont="1" applyFill="1" applyBorder="1" applyAlignment="1">
      <alignment vertical="center"/>
    </xf>
    <xf numFmtId="1" fontId="24" fillId="4" borderId="25" xfId="0" applyNumberFormat="1" applyFont="1" applyFill="1" applyBorder="1"/>
    <xf numFmtId="0" fontId="33" fillId="13" borderId="21" xfId="1" applyFont="1" applyBorder="1" applyAlignment="1">
      <alignment vertical="top"/>
    </xf>
    <xf numFmtId="0" fontId="34" fillId="13" borderId="0" xfId="1" applyFont="1" applyAlignment="1">
      <alignment vertical="top"/>
    </xf>
    <xf numFmtId="0" fontId="34" fillId="0" borderId="0" xfId="1" applyFont="1" applyFill="1" applyAlignment="1">
      <alignment vertical="top"/>
    </xf>
    <xf numFmtId="0" fontId="33" fillId="13" borderId="21" xfId="1" applyFont="1" applyBorder="1" applyAlignment="1">
      <alignment horizontal="left" vertical="top"/>
    </xf>
    <xf numFmtId="0" fontId="34" fillId="13" borderId="0" xfId="1" applyFont="1" applyAlignment="1">
      <alignment horizontal="left" vertical="top"/>
    </xf>
    <xf numFmtId="0" fontId="34" fillId="0" borderId="0" xfId="1" applyFont="1" applyFill="1" applyAlignment="1">
      <alignment horizontal="left" vertical="top"/>
    </xf>
    <xf numFmtId="0" fontId="31" fillId="8" borderId="5" xfId="0" applyFont="1" applyFill="1" applyBorder="1" applyAlignment="1">
      <alignment horizontal="left" vertical="center"/>
    </xf>
    <xf numFmtId="9" fontId="31" fillId="8" borderId="7" xfId="0" applyNumberFormat="1" applyFont="1" applyFill="1" applyBorder="1" applyAlignment="1">
      <alignment horizontal="center" vertical="center"/>
    </xf>
    <xf numFmtId="1" fontId="31" fillId="8" borderId="8" xfId="0" applyNumberFormat="1" applyFont="1" applyFill="1" applyBorder="1" applyAlignment="1">
      <alignment horizontal="center" vertical="center"/>
    </xf>
    <xf numFmtId="0" fontId="28" fillId="14" borderId="21" xfId="2" applyFont="1" applyBorder="1" applyAlignment="1">
      <alignment horizontal="left" vertical="top"/>
    </xf>
    <xf numFmtId="0" fontId="28" fillId="14" borderId="0" xfId="2" applyFont="1" applyAlignment="1">
      <alignment horizontal="left" vertical="top"/>
    </xf>
    <xf numFmtId="0" fontId="28" fillId="0" borderId="0" xfId="2" applyFont="1" applyFill="1" applyAlignment="1">
      <alignment horizontal="left" vertical="top"/>
    </xf>
    <xf numFmtId="0" fontId="24" fillId="0" borderId="0" xfId="0" applyFont="1" applyAlignment="1">
      <alignment horizontal="left" vertical="top"/>
    </xf>
    <xf numFmtId="0" fontId="30" fillId="11" borderId="0" xfId="0" applyFont="1" applyFill="1"/>
    <xf numFmtId="0" fontId="28" fillId="14" borderId="0" xfId="2" applyFont="1"/>
    <xf numFmtId="0" fontId="29" fillId="11" borderId="0" xfId="0" applyFont="1" applyFill="1"/>
    <xf numFmtId="1" fontId="29" fillId="11" borderId="0" xfId="0" applyNumberFormat="1" applyFont="1" applyFill="1"/>
    <xf numFmtId="0" fontId="31" fillId="3" borderId="29" xfId="0" applyFont="1" applyFill="1" applyBorder="1" applyAlignment="1">
      <alignment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30" xfId="0" applyFont="1" applyFill="1" applyBorder="1" applyAlignment="1">
      <alignment horizontal="center" vertical="center"/>
    </xf>
    <xf numFmtId="0" fontId="28" fillId="12" borderId="0" xfId="2" applyFont="1" applyFill="1"/>
    <xf numFmtId="1" fontId="24" fillId="4" borderId="25" xfId="0" applyNumberFormat="1" applyFont="1" applyFill="1" applyBorder="1" applyAlignment="1">
      <alignment horizontal="center"/>
    </xf>
    <xf numFmtId="0" fontId="11" fillId="0" borderId="4" xfId="0" applyFont="1" applyBorder="1" applyAlignment="1" applyProtection="1">
      <alignment horizontal="left"/>
      <protection locked="0"/>
    </xf>
    <xf numFmtId="49" fontId="43" fillId="0" borderId="3" xfId="3" applyNumberFormat="1" applyFont="1" applyBorder="1" applyAlignment="1">
      <alignment horizontal="center" vertical="center" wrapText="1"/>
    </xf>
    <xf numFmtId="49" fontId="43" fillId="0" borderId="1" xfId="3" applyNumberFormat="1" applyFont="1" applyBorder="1" applyAlignment="1">
      <alignment horizontal="center" vertical="center" wrapText="1"/>
    </xf>
    <xf numFmtId="0" fontId="29" fillId="0" borderId="4" xfId="2" applyFont="1" applyFill="1" applyBorder="1"/>
    <xf numFmtId="0" fontId="39" fillId="0" borderId="4" xfId="2" applyFont="1" applyFill="1" applyBorder="1"/>
    <xf numFmtId="0" fontId="42" fillId="15" borderId="4" xfId="0" applyFont="1" applyFill="1" applyBorder="1"/>
    <xf numFmtId="0" fontId="24" fillId="15" borderId="4" xfId="0" applyFont="1" applyFill="1" applyBorder="1"/>
    <xf numFmtId="0" fontId="29" fillId="0" borderId="4" xfId="1" applyFont="1" applyFill="1" applyBorder="1"/>
    <xf numFmtId="0" fontId="47" fillId="0" borderId="4" xfId="0" applyFont="1" applyBorder="1"/>
    <xf numFmtId="0" fontId="8" fillId="2" borderId="38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center"/>
    </xf>
    <xf numFmtId="0" fontId="24" fillId="16" borderId="0" xfId="0" applyFont="1" applyFill="1"/>
    <xf numFmtId="0" fontId="24" fillId="16" borderId="4" xfId="0" applyFont="1" applyFill="1" applyBorder="1"/>
    <xf numFmtId="0" fontId="30" fillId="16" borderId="4" xfId="2" applyFont="1" applyFill="1" applyBorder="1"/>
    <xf numFmtId="0" fontId="28" fillId="17" borderId="37" xfId="2" applyFont="1" applyFill="1" applyBorder="1" applyAlignment="1">
      <alignment horizontal="center" wrapText="1"/>
    </xf>
    <xf numFmtId="0" fontId="29" fillId="17" borderId="37" xfId="2" applyFont="1" applyFill="1" applyBorder="1" applyAlignment="1">
      <alignment wrapText="1"/>
    </xf>
    <xf numFmtId="0" fontId="30" fillId="17" borderId="4" xfId="2" applyFont="1" applyFill="1" applyBorder="1"/>
    <xf numFmtId="0" fontId="29" fillId="18" borderId="4" xfId="2" applyFont="1" applyFill="1" applyBorder="1"/>
    <xf numFmtId="0" fontId="29" fillId="16" borderId="4" xfId="2" applyFont="1" applyFill="1" applyBorder="1"/>
    <xf numFmtId="0" fontId="29" fillId="19" borderId="4" xfId="2" applyFont="1" applyFill="1" applyBorder="1"/>
    <xf numFmtId="0" fontId="29" fillId="20" borderId="4" xfId="2" applyFont="1" applyFill="1" applyBorder="1"/>
    <xf numFmtId="0" fontId="39" fillId="20" borderId="4" xfId="2" applyFont="1" applyFill="1" applyBorder="1"/>
    <xf numFmtId="0" fontId="30" fillId="19" borderId="4" xfId="2" applyFont="1" applyFill="1" applyBorder="1"/>
    <xf numFmtId="0" fontId="42" fillId="19" borderId="4" xfId="0" applyFont="1" applyFill="1" applyBorder="1"/>
    <xf numFmtId="0" fontId="24" fillId="19" borderId="4" xfId="0" applyFont="1" applyFill="1" applyBorder="1"/>
    <xf numFmtId="0" fontId="29" fillId="21" borderId="4" xfId="2" applyFont="1" applyFill="1" applyBorder="1"/>
    <xf numFmtId="0" fontId="31" fillId="7" borderId="0" xfId="0" applyFont="1" applyFill="1" applyAlignment="1">
      <alignment horizontal="left" vertical="center" wrapText="1"/>
    </xf>
    <xf numFmtId="1" fontId="31" fillId="8" borderId="0" xfId="0" applyNumberFormat="1" applyFont="1" applyFill="1" applyAlignment="1">
      <alignment horizontal="center" vertical="center"/>
    </xf>
    <xf numFmtId="1" fontId="28" fillId="14" borderId="0" xfId="2" applyNumberFormat="1" applyFont="1"/>
    <xf numFmtId="0" fontId="0" fillId="0" borderId="16" xfId="0" applyBorder="1" applyAlignment="1">
      <alignment horizontal="right"/>
    </xf>
    <xf numFmtId="0" fontId="2" fillId="0" borderId="4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8" fillId="3" borderId="52" xfId="0" applyFont="1" applyFill="1" applyBorder="1" applyAlignment="1">
      <alignment horizontal="center" wrapText="1"/>
    </xf>
    <xf numFmtId="1" fontId="11" fillId="0" borderId="4" xfId="0" applyNumberFormat="1" applyFont="1" applyBorder="1"/>
    <xf numFmtId="0" fontId="11" fillId="0" borderId="4" xfId="0" applyFont="1" applyBorder="1"/>
    <xf numFmtId="0" fontId="0" fillId="5" borderId="23" xfId="0" applyFill="1" applyBorder="1"/>
    <xf numFmtId="0" fontId="11" fillId="5" borderId="23" xfId="0" applyFont="1" applyFill="1" applyBorder="1"/>
    <xf numFmtId="0" fontId="11" fillId="0" borderId="4" xfId="0" applyFont="1" applyBorder="1" applyAlignment="1">
      <alignment wrapText="1"/>
    </xf>
    <xf numFmtId="0" fontId="46" fillId="0" borderId="4" xfId="0" applyFont="1" applyBorder="1" applyAlignment="1">
      <alignment horizontal="left" indent="1"/>
    </xf>
    <xf numFmtId="0" fontId="1" fillId="0" borderId="4" xfId="3" applyFont="1" applyBorder="1" applyAlignment="1">
      <alignment vertical="center" wrapText="1"/>
    </xf>
    <xf numFmtId="0" fontId="1" fillId="0" borderId="23" xfId="0" applyFont="1" applyBorder="1" applyProtection="1">
      <protection locked="0"/>
    </xf>
    <xf numFmtId="0" fontId="1" fillId="0" borderId="27" xfId="3" applyFont="1" applyBorder="1" applyAlignment="1">
      <alignment vertical="center" wrapText="1"/>
    </xf>
    <xf numFmtId="0" fontId="46" fillId="0" borderId="4" xfId="0" applyFont="1" applyBorder="1" applyAlignment="1">
      <alignment horizontal="left"/>
    </xf>
    <xf numFmtId="0" fontId="11" fillId="0" borderId="41" xfId="0" applyFont="1" applyBorder="1" applyAlignment="1" applyProtection="1">
      <alignment horizontal="left"/>
      <protection locked="0"/>
    </xf>
    <xf numFmtId="0" fontId="0" fillId="0" borderId="42" xfId="0" applyBorder="1" applyAlignment="1" applyProtection="1">
      <alignment horizontal="left"/>
      <protection locked="0"/>
    </xf>
    <xf numFmtId="0" fontId="0" fillId="0" borderId="43" xfId="0" applyBorder="1" applyAlignment="1" applyProtection="1">
      <alignment horizontal="left"/>
      <protection locked="0"/>
    </xf>
    <xf numFmtId="0" fontId="1" fillId="0" borderId="41" xfId="0" applyFont="1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46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41" xfId="0" applyBorder="1" applyAlignment="1" applyProtection="1">
      <alignment horizontal="left"/>
      <protection locked="0"/>
    </xf>
    <xf numFmtId="0" fontId="8" fillId="7" borderId="28" xfId="0" applyFont="1" applyFill="1" applyBorder="1" applyAlignment="1" applyProtection="1">
      <alignment horizontal="left" vertical="center"/>
      <protection locked="0"/>
    </xf>
    <xf numFmtId="0" fontId="8" fillId="7" borderId="42" xfId="0" applyFont="1" applyFill="1" applyBorder="1" applyAlignment="1" applyProtection="1">
      <alignment horizontal="left" vertical="center"/>
      <protection locked="0"/>
    </xf>
    <xf numFmtId="0" fontId="8" fillId="7" borderId="43" xfId="0" applyFont="1" applyFill="1" applyBorder="1" applyAlignment="1" applyProtection="1">
      <alignment horizontal="left" vertical="center"/>
      <protection locked="0"/>
    </xf>
    <xf numFmtId="0" fontId="12" fillId="9" borderId="10" xfId="4" applyFont="1" applyFill="1" applyBorder="1" applyAlignment="1">
      <alignment horizontal="left" vertical="center" wrapText="1"/>
    </xf>
    <xf numFmtId="0" fontId="12" fillId="9" borderId="12" xfId="4" applyFont="1" applyFill="1" applyBorder="1" applyAlignment="1">
      <alignment horizontal="left" vertical="center"/>
    </xf>
    <xf numFmtId="0" fontId="12" fillId="9" borderId="40" xfId="4" applyFont="1" applyFill="1" applyBorder="1" applyAlignment="1">
      <alignment horizontal="left" vertical="center"/>
    </xf>
    <xf numFmtId="0" fontId="1" fillId="0" borderId="41" xfId="4" applyBorder="1" applyAlignment="1" applyProtection="1">
      <alignment horizontal="left"/>
      <protection locked="0"/>
    </xf>
    <xf numFmtId="0" fontId="1" fillId="0" borderId="42" xfId="4" applyBorder="1" applyAlignment="1" applyProtection="1">
      <alignment horizontal="left"/>
      <protection locked="0"/>
    </xf>
    <xf numFmtId="0" fontId="1" fillId="0" borderId="43" xfId="4" applyBorder="1" applyAlignment="1" applyProtection="1">
      <alignment horizontal="left"/>
      <protection locked="0"/>
    </xf>
    <xf numFmtId="0" fontId="8" fillId="7" borderId="28" xfId="0" applyFont="1" applyFill="1" applyBorder="1" applyAlignment="1">
      <alignment horizontal="left" vertical="center"/>
    </xf>
    <xf numFmtId="0" fontId="8" fillId="7" borderId="42" xfId="0" applyFont="1" applyFill="1" applyBorder="1" applyAlignment="1">
      <alignment horizontal="left" vertical="center"/>
    </xf>
    <xf numFmtId="0" fontId="8" fillId="7" borderId="43" xfId="0" applyFont="1" applyFill="1" applyBorder="1" applyAlignment="1">
      <alignment horizontal="left" vertical="center"/>
    </xf>
    <xf numFmtId="0" fontId="1" fillId="0" borderId="41" xfId="4" applyBorder="1" applyAlignment="1" applyProtection="1">
      <alignment horizontal="left" wrapText="1"/>
      <protection locked="0"/>
    </xf>
    <xf numFmtId="0" fontId="1" fillId="0" borderId="42" xfId="4" applyBorder="1" applyAlignment="1" applyProtection="1">
      <alignment horizontal="left" wrapText="1"/>
      <protection locked="0"/>
    </xf>
    <xf numFmtId="0" fontId="1" fillId="0" borderId="43" xfId="4" applyBorder="1" applyAlignment="1" applyProtection="1">
      <alignment horizontal="left" wrapText="1"/>
      <protection locked="0"/>
    </xf>
    <xf numFmtId="0" fontId="8" fillId="3" borderId="28" xfId="0" applyFont="1" applyFill="1" applyBorder="1" applyAlignment="1" applyProtection="1">
      <alignment horizontal="left" vertical="center"/>
      <protection locked="0"/>
    </xf>
    <xf numFmtId="0" fontId="8" fillId="3" borderId="42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14" fillId="9" borderId="18" xfId="0" applyFont="1" applyFill="1" applyBorder="1" applyAlignment="1">
      <alignment vertical="center"/>
    </xf>
    <xf numFmtId="0" fontId="14" fillId="9" borderId="19" xfId="0" applyFont="1" applyFill="1" applyBorder="1" applyAlignment="1">
      <alignment vertical="center"/>
    </xf>
    <xf numFmtId="0" fontId="14" fillId="9" borderId="20" xfId="0" applyFont="1" applyFill="1" applyBorder="1" applyAlignment="1">
      <alignment vertical="center"/>
    </xf>
    <xf numFmtId="0" fontId="8" fillId="7" borderId="22" xfId="0" applyFont="1" applyFill="1" applyBorder="1" applyAlignment="1">
      <alignment horizontal="left" vertical="center"/>
    </xf>
    <xf numFmtId="0" fontId="8" fillId="7" borderId="44" xfId="0" applyFont="1" applyFill="1" applyBorder="1" applyAlignment="1">
      <alignment horizontal="left" vertical="center"/>
    </xf>
    <xf numFmtId="0" fontId="8" fillId="7" borderId="45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9" fillId="0" borderId="0" xfId="0" applyFont="1" applyAlignment="1">
      <alignment horizontal="left"/>
    </xf>
    <xf numFmtId="0" fontId="0" fillId="0" borderId="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25" xfId="0" applyBorder="1" applyAlignment="1">
      <alignment horizontal="left" wrapText="1"/>
    </xf>
    <xf numFmtId="0" fontId="12" fillId="9" borderId="0" xfId="4" applyFont="1" applyFill="1" applyAlignment="1">
      <alignment horizontal="left" vertical="center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4" borderId="1" xfId="0" applyFill="1" applyBorder="1"/>
    <xf numFmtId="0" fontId="0" fillId="4" borderId="4" xfId="0" applyFill="1" applyBorder="1"/>
    <xf numFmtId="0" fontId="0" fillId="4" borderId="25" xfId="0" applyFill="1" applyBorder="1"/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25" xfId="0" applyFill="1" applyBorder="1" applyAlignment="1">
      <alignment wrapText="1"/>
    </xf>
    <xf numFmtId="0" fontId="2" fillId="4" borderId="41" xfId="0" applyFont="1" applyFill="1" applyBorder="1" applyAlignment="1">
      <alignment horizontal="center" wrapText="1"/>
    </xf>
    <xf numFmtId="0" fontId="2" fillId="4" borderId="42" xfId="0" applyFont="1" applyFill="1" applyBorder="1" applyAlignment="1">
      <alignment horizontal="center" wrapText="1"/>
    </xf>
    <xf numFmtId="0" fontId="2" fillId="4" borderId="43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0" fillId="0" borderId="16" xfId="0" applyBorder="1" applyAlignment="1">
      <alignment horizontal="right"/>
    </xf>
    <xf numFmtId="0" fontId="2" fillId="0" borderId="11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0" fillId="7" borderId="10" xfId="0" applyFont="1" applyFill="1" applyBorder="1" applyAlignment="1">
      <alignment horizontal="left" vertical="center" wrapText="1"/>
    </xf>
    <xf numFmtId="0" fontId="10" fillId="7" borderId="12" xfId="0" applyFont="1" applyFill="1" applyBorder="1" applyAlignment="1">
      <alignment horizontal="left" vertical="center" wrapText="1"/>
    </xf>
    <xf numFmtId="0" fontId="10" fillId="7" borderId="40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center"/>
    </xf>
    <xf numFmtId="1" fontId="0" fillId="0" borderId="39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2" fillId="0" borderId="49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left" vertical="center" wrapText="1"/>
    </xf>
    <xf numFmtId="0" fontId="2" fillId="0" borderId="50" xfId="0" applyFont="1" applyBorder="1" applyAlignment="1">
      <alignment horizontal="left" vertical="center" wrapText="1"/>
    </xf>
    <xf numFmtId="0" fontId="8" fillId="3" borderId="9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left"/>
    </xf>
    <xf numFmtId="0" fontId="2" fillId="0" borderId="53" xfId="0" applyFont="1" applyBorder="1" applyAlignment="1">
      <alignment horizontal="left"/>
    </xf>
    <xf numFmtId="0" fontId="0" fillId="9" borderId="0" xfId="0" applyFill="1"/>
    <xf numFmtId="0" fontId="12" fillId="9" borderId="0" xfId="4" applyFont="1" applyFill="1" applyAlignment="1">
      <alignment vertical="center"/>
    </xf>
    <xf numFmtId="0" fontId="10" fillId="3" borderId="18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35" xfId="0" applyBorder="1"/>
    <xf numFmtId="0" fontId="0" fillId="0" borderId="16" xfId="0" applyBorder="1"/>
    <xf numFmtId="0" fontId="0" fillId="0" borderId="51" xfId="0" applyBorder="1"/>
    <xf numFmtId="0" fontId="10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/>
    </xf>
    <xf numFmtId="0" fontId="0" fillId="4" borderId="41" xfId="0" applyFill="1" applyBorder="1" applyAlignment="1">
      <alignment horizontal="right"/>
    </xf>
    <xf numFmtId="0" fontId="0" fillId="4" borderId="42" xfId="0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0" fontId="31" fillId="3" borderId="18" xfId="0" applyFont="1" applyFill="1" applyBorder="1" applyAlignment="1">
      <alignment horizontal="center" vertical="center"/>
    </xf>
    <xf numFmtId="0" fontId="24" fillId="0" borderId="19" xfId="0" applyFont="1" applyBorder="1"/>
    <xf numFmtId="0" fontId="24" fillId="0" borderId="20" xfId="0" applyFont="1" applyBorder="1"/>
    <xf numFmtId="0" fontId="24" fillId="0" borderId="35" xfId="0" applyFont="1" applyBorder="1"/>
    <xf numFmtId="0" fontId="24" fillId="0" borderId="16" xfId="0" applyFont="1" applyBorder="1"/>
    <xf numFmtId="0" fontId="24" fillId="0" borderId="51" xfId="0" applyFont="1" applyBorder="1"/>
    <xf numFmtId="0" fontId="31" fillId="3" borderId="49" xfId="0" applyFont="1" applyFill="1" applyBorder="1" applyAlignment="1">
      <alignment horizontal="center" vertical="center"/>
    </xf>
    <xf numFmtId="0" fontId="31" fillId="3" borderId="44" xfId="0" applyFont="1" applyFill="1" applyBorder="1" applyAlignment="1">
      <alignment horizontal="center" vertical="center"/>
    </xf>
    <xf numFmtId="0" fontId="31" fillId="3" borderId="50" xfId="0" applyFont="1" applyFill="1" applyBorder="1" applyAlignment="1">
      <alignment horizontal="center" vertical="center"/>
    </xf>
    <xf numFmtId="0" fontId="31" fillId="3" borderId="19" xfId="0" applyFont="1" applyFill="1" applyBorder="1" applyAlignment="1">
      <alignment horizontal="center" vertical="center"/>
    </xf>
    <xf numFmtId="0" fontId="31" fillId="3" borderId="20" xfId="0" applyFont="1" applyFill="1" applyBorder="1" applyAlignment="1">
      <alignment horizontal="center" vertical="center"/>
    </xf>
    <xf numFmtId="0" fontId="31" fillId="3" borderId="35" xfId="0" applyFont="1" applyFill="1" applyBorder="1" applyAlignment="1">
      <alignment horizontal="center" vertical="center"/>
    </xf>
    <xf numFmtId="0" fontId="31" fillId="3" borderId="16" xfId="0" applyFont="1" applyFill="1" applyBorder="1" applyAlignment="1">
      <alignment horizontal="center" vertical="center"/>
    </xf>
    <xf numFmtId="0" fontId="31" fillId="3" borderId="51" xfId="0" applyFont="1" applyFill="1" applyBorder="1" applyAlignment="1">
      <alignment horizontal="center" vertical="center"/>
    </xf>
    <xf numFmtId="0" fontId="29" fillId="15" borderId="37" xfId="2" applyFont="1" applyFill="1" applyBorder="1" applyAlignment="1">
      <alignment horizontal="center"/>
    </xf>
    <xf numFmtId="0" fontId="29" fillId="15" borderId="37" xfId="2" applyFont="1" applyFill="1" applyBorder="1" applyAlignment="1">
      <alignment horizontal="center" wrapText="1"/>
    </xf>
    <xf numFmtId="0" fontId="29" fillId="22" borderId="37" xfId="2" applyFont="1" applyFill="1" applyBorder="1" applyAlignment="1">
      <alignment horizontal="center" wrapText="1"/>
    </xf>
    <xf numFmtId="0" fontId="40" fillId="23" borderId="37" xfId="2" applyFont="1" applyFill="1" applyBorder="1" applyAlignment="1">
      <alignment horizontal="center" wrapText="1"/>
    </xf>
    <xf numFmtId="0" fontId="48" fillId="2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/>
    </xf>
  </cellXfs>
  <cellStyles count="5">
    <cellStyle name="Bueno" xfId="2" builtinId="26"/>
    <cellStyle name="Incorrecto" xfId="1" builtinId="27"/>
    <cellStyle name="Normal" xfId="0" builtinId="0"/>
    <cellStyle name="Normal 2 4" xfId="3" xr:uid="{00000000-0005-0000-0000-000003000000}"/>
    <cellStyle name="Normal_Nuevo Plan de SQA" xfId="4" xr:uid="{00000000-0005-0000-0000-000004000000}"/>
  </cellStyles>
  <dxfs count="2">
    <dxf>
      <numFmt numFmtId="1" formatCode="0"/>
    </dxf>
    <dxf>
      <font>
        <b val="0"/>
        <i val="0"/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3E7B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rumsar.neoris.net/sites/SoftwareFactoryArgentina/Estimation%20and%20Proposal/PAE%20-%20SAC/Documentos%20Generados/PAE.Desarrollo%20SAC_ConteodeCasosDeU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rumsar.neoris.net/sites/SoftwareFactoryArgentina/Estimation%20and%20Proposal/Ryder/APS/Created%20Documents/Ryder_APS_EST_Use%20Case%20Poi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yecto"/>
      <sheetName val="Instructivo"/>
      <sheetName val="Actores"/>
      <sheetName val="Casos de Uso"/>
      <sheetName val="Ajustes Técnicos"/>
      <sheetName val="Ajustes Team"/>
      <sheetName val="Esfuerzo"/>
      <sheetName val="Aplanamiento Inicial"/>
      <sheetName val="Aplanamiento Optimo"/>
      <sheetName val="Parámetros"/>
      <sheetName val="Factores Ajuste - Traducció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H11" t="str">
            <v>Distribución de Esfuerzo por FASE</v>
          </cell>
        </row>
        <row r="13">
          <cell r="H13" t="str">
            <v>Fase</v>
          </cell>
          <cell r="I13" t="str">
            <v>%</v>
          </cell>
          <cell r="J13" t="str">
            <v>horas</v>
          </cell>
        </row>
        <row r="18">
          <cell r="H18" t="str">
            <v>Total</v>
          </cell>
        </row>
        <row r="21">
          <cell r="B21" t="str">
            <v>Total</v>
          </cell>
          <cell r="C21">
            <v>0.99999999999999989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"/>
      <sheetName val="Instructivo"/>
      <sheetName val="Actores"/>
      <sheetName val="Casos de Uso"/>
      <sheetName val="Ajustes Técnicos"/>
      <sheetName val="Ajustes Team"/>
      <sheetName val="Esfuerzo"/>
      <sheetName val="Chart1"/>
      <sheetName val="Aplanamiento"/>
      <sheetName val="Aplan -Resumen"/>
      <sheetName val="Parámetros"/>
      <sheetName val="Factores Ajuste - Traducció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2"/>
  <sheetViews>
    <sheetView showGridLines="0" workbookViewId="0">
      <selection sqref="A1:D1"/>
    </sheetView>
  </sheetViews>
  <sheetFormatPr baseColWidth="10" defaultColWidth="9.140625" defaultRowHeight="12.75" x14ac:dyDescent="0.2"/>
  <cols>
    <col min="1" max="1" width="27.85546875" style="32" bestFit="1" customWidth="1"/>
    <col min="2" max="2" width="30.140625" style="32" customWidth="1"/>
    <col min="3" max="3" width="7.42578125" style="32" bestFit="1" customWidth="1"/>
    <col min="4" max="4" width="24.7109375" style="32" customWidth="1"/>
    <col min="5" max="16384" width="9.140625" style="32"/>
  </cols>
  <sheetData>
    <row r="1" spans="1:8" ht="59.25" customHeight="1" thickBot="1" x14ac:dyDescent="0.25">
      <c r="A1" s="209" t="s">
        <v>287</v>
      </c>
      <c r="B1" s="210"/>
      <c r="C1" s="210"/>
      <c r="D1" s="211"/>
    </row>
    <row r="2" spans="1:8" ht="15" customHeight="1" thickBot="1" x14ac:dyDescent="0.25">
      <c r="A2" s="33"/>
      <c r="B2" s="34"/>
      <c r="C2" s="35"/>
      <c r="D2" s="36"/>
    </row>
    <row r="3" spans="1:8" ht="19.5" customHeight="1" thickBot="1" x14ac:dyDescent="0.25">
      <c r="A3" s="224" t="s">
        <v>61</v>
      </c>
      <c r="B3" s="225"/>
      <c r="C3" s="225"/>
      <c r="D3" s="226"/>
      <c r="E3" s="37"/>
      <c r="F3" s="38"/>
      <c r="G3" s="38"/>
      <c r="H3" s="38"/>
    </row>
    <row r="4" spans="1:8" x14ac:dyDescent="0.2">
      <c r="A4" s="227" t="s">
        <v>19</v>
      </c>
      <c r="B4" s="228"/>
      <c r="C4" s="228"/>
      <c r="D4" s="229"/>
      <c r="E4" s="37"/>
      <c r="F4" s="38"/>
      <c r="G4" s="38"/>
      <c r="H4" s="38"/>
    </row>
    <row r="5" spans="1:8" x14ac:dyDescent="0.2">
      <c r="A5" s="39" t="s">
        <v>20</v>
      </c>
      <c r="B5" s="212"/>
      <c r="C5" s="213"/>
      <c r="D5" s="214"/>
      <c r="E5" s="37"/>
      <c r="F5" s="38"/>
      <c r="G5" s="38"/>
      <c r="H5" s="38"/>
    </row>
    <row r="6" spans="1:8" x14ac:dyDescent="0.2">
      <c r="A6" s="39" t="s">
        <v>21</v>
      </c>
      <c r="B6" s="212"/>
      <c r="C6" s="213"/>
      <c r="D6" s="214"/>
      <c r="E6" s="37"/>
      <c r="F6" s="38"/>
      <c r="G6" s="38"/>
      <c r="H6" s="38"/>
    </row>
    <row r="7" spans="1:8" x14ac:dyDescent="0.2">
      <c r="A7" s="215" t="s">
        <v>22</v>
      </c>
      <c r="B7" s="216"/>
      <c r="C7" s="216"/>
      <c r="D7" s="217"/>
    </row>
    <row r="8" spans="1:8" x14ac:dyDescent="0.2">
      <c r="A8" s="39" t="s">
        <v>23</v>
      </c>
      <c r="B8" s="155"/>
      <c r="C8" s="25" t="s">
        <v>62</v>
      </c>
      <c r="D8" s="65"/>
    </row>
    <row r="9" spans="1:8" x14ac:dyDescent="0.2">
      <c r="A9" s="39" t="s">
        <v>24</v>
      </c>
      <c r="B9" s="218"/>
      <c r="C9" s="219"/>
      <c r="D9" s="220"/>
    </row>
    <row r="10" spans="1:8" x14ac:dyDescent="0.2">
      <c r="A10" s="221" t="s">
        <v>63</v>
      </c>
      <c r="B10" s="222"/>
      <c r="C10" s="222"/>
      <c r="D10" s="223"/>
    </row>
    <row r="11" spans="1:8" x14ac:dyDescent="0.2">
      <c r="A11" s="40" t="s">
        <v>97</v>
      </c>
      <c r="B11" s="198"/>
      <c r="C11" s="199"/>
      <c r="D11" s="200"/>
    </row>
    <row r="12" spans="1:8" x14ac:dyDescent="0.2">
      <c r="A12" s="40" t="s">
        <v>64</v>
      </c>
      <c r="B12" s="201"/>
      <c r="C12" s="199"/>
      <c r="D12" s="200"/>
    </row>
    <row r="13" spans="1:8" x14ac:dyDescent="0.2">
      <c r="A13" s="40" t="s">
        <v>65</v>
      </c>
      <c r="B13" s="198"/>
      <c r="C13" s="199"/>
      <c r="D13" s="200"/>
    </row>
    <row r="14" spans="1:8" ht="13.5" thickBot="1" x14ac:dyDescent="0.25">
      <c r="A14" s="41" t="s">
        <v>25</v>
      </c>
      <c r="B14" s="202"/>
      <c r="C14" s="203"/>
      <c r="D14" s="204"/>
    </row>
    <row r="18" spans="1:4" x14ac:dyDescent="0.2">
      <c r="A18" s="206" t="s">
        <v>83</v>
      </c>
      <c r="B18" s="207"/>
      <c r="C18" s="207"/>
      <c r="D18" s="208"/>
    </row>
    <row r="19" spans="1:4" x14ac:dyDescent="0.2">
      <c r="A19" s="66" t="s">
        <v>84</v>
      </c>
      <c r="B19" s="198"/>
      <c r="C19" s="199"/>
      <c r="D19" s="200"/>
    </row>
    <row r="20" spans="1:4" x14ac:dyDescent="0.2">
      <c r="A20" s="66" t="s">
        <v>85</v>
      </c>
      <c r="B20" s="201"/>
      <c r="C20" s="199"/>
      <c r="D20" s="200"/>
    </row>
    <row r="21" spans="1:4" x14ac:dyDescent="0.2">
      <c r="A21" s="66" t="s">
        <v>65</v>
      </c>
      <c r="B21" s="198"/>
      <c r="C21" s="199"/>
      <c r="D21" s="200"/>
    </row>
    <row r="22" spans="1:4" x14ac:dyDescent="0.2">
      <c r="A22" s="66" t="s">
        <v>86</v>
      </c>
      <c r="B22" s="205"/>
      <c r="C22" s="199"/>
      <c r="D22" s="200"/>
    </row>
  </sheetData>
  <mergeCells count="17">
    <mergeCell ref="A1:D1"/>
    <mergeCell ref="B6:D6"/>
    <mergeCell ref="A7:D7"/>
    <mergeCell ref="B9:D9"/>
    <mergeCell ref="A10:D10"/>
    <mergeCell ref="A3:D3"/>
    <mergeCell ref="A4:D4"/>
    <mergeCell ref="B5:D5"/>
    <mergeCell ref="B11:D11"/>
    <mergeCell ref="B12:D12"/>
    <mergeCell ref="B13:D13"/>
    <mergeCell ref="B14:D14"/>
    <mergeCell ref="B22:D22"/>
    <mergeCell ref="A18:D18"/>
    <mergeCell ref="B19:D19"/>
    <mergeCell ref="B20:D20"/>
    <mergeCell ref="B21:D21"/>
  </mergeCells>
  <phoneticPr fontId="0" type="noConversion"/>
  <pageMargins left="0.23622047244094491" right="0.27" top="0.51" bottom="0.43307086614173229" header="0.11811023622047245" footer="0.23622047244094491"/>
  <pageSetup paperSize="9" orientation="portrait" r:id="rId1"/>
  <headerFooter alignWithMargins="0">
    <oddHeader>&amp;C&amp;F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G90"/>
  <sheetViews>
    <sheetView topLeftCell="A19" workbookViewId="0">
      <selection activeCell="A46" sqref="A46"/>
    </sheetView>
  </sheetViews>
  <sheetFormatPr baseColWidth="10" defaultColWidth="9.140625" defaultRowHeight="12.75" x14ac:dyDescent="0.2"/>
  <cols>
    <col min="1" max="1" width="77.85546875" customWidth="1"/>
    <col min="3" max="3" width="3.7109375" customWidth="1"/>
    <col min="4" max="4" width="87" bestFit="1" customWidth="1"/>
  </cols>
  <sheetData>
    <row r="1" spans="1:7" ht="24.75" customHeight="1" x14ac:dyDescent="0.2">
      <c r="A1" s="307" t="s">
        <v>209</v>
      </c>
      <c r="B1" s="307"/>
      <c r="C1" s="307"/>
      <c r="D1" s="307"/>
      <c r="E1" s="307"/>
    </row>
    <row r="2" spans="1:7" x14ac:dyDescent="0.2">
      <c r="A2" s="308" t="s">
        <v>52</v>
      </c>
      <c r="B2" s="308"/>
      <c r="D2" s="308" t="s">
        <v>55</v>
      </c>
      <c r="E2" s="308"/>
    </row>
    <row r="3" spans="1:7" x14ac:dyDescent="0.2">
      <c r="A3" s="188" t="s">
        <v>164</v>
      </c>
      <c r="B3" s="5">
        <v>0</v>
      </c>
      <c r="D3" s="189" t="s">
        <v>190</v>
      </c>
      <c r="E3" s="5">
        <v>0</v>
      </c>
      <c r="G3" s="111"/>
    </row>
    <row r="4" spans="1:7" x14ac:dyDescent="0.2">
      <c r="A4" s="189" t="s">
        <v>165</v>
      </c>
      <c r="B4" s="5">
        <v>1</v>
      </c>
      <c r="D4" s="189" t="s">
        <v>185</v>
      </c>
      <c r="E4" s="5">
        <v>1</v>
      </c>
    </row>
    <row r="5" spans="1:7" x14ac:dyDescent="0.2">
      <c r="A5" s="189" t="s">
        <v>168</v>
      </c>
      <c r="B5" s="5">
        <v>2</v>
      </c>
      <c r="D5" s="189" t="s">
        <v>186</v>
      </c>
      <c r="E5" s="5">
        <v>2</v>
      </c>
    </row>
    <row r="6" spans="1:7" x14ac:dyDescent="0.2">
      <c r="A6" s="189" t="s">
        <v>169</v>
      </c>
      <c r="B6" s="5">
        <v>3</v>
      </c>
      <c r="D6" s="189" t="s">
        <v>187</v>
      </c>
      <c r="E6" s="5">
        <v>3</v>
      </c>
    </row>
    <row r="7" spans="1:7" x14ac:dyDescent="0.2">
      <c r="A7" s="189" t="s">
        <v>167</v>
      </c>
      <c r="B7" s="5">
        <v>4</v>
      </c>
      <c r="D7" s="189" t="s">
        <v>188</v>
      </c>
      <c r="E7" s="5">
        <v>4</v>
      </c>
    </row>
    <row r="8" spans="1:7" x14ac:dyDescent="0.2">
      <c r="A8" s="189" t="s">
        <v>166</v>
      </c>
      <c r="B8" s="5">
        <v>5</v>
      </c>
      <c r="D8" s="189" t="s">
        <v>189</v>
      </c>
      <c r="E8" s="5">
        <v>5</v>
      </c>
    </row>
    <row r="10" spans="1:7" x14ac:dyDescent="0.2">
      <c r="A10" s="308" t="s">
        <v>159</v>
      </c>
      <c r="B10" s="308"/>
      <c r="D10" s="308" t="s">
        <v>160</v>
      </c>
      <c r="E10" s="308"/>
    </row>
    <row r="11" spans="1:7" x14ac:dyDescent="0.2">
      <c r="A11" s="189" t="s">
        <v>170</v>
      </c>
      <c r="B11" s="5">
        <v>0</v>
      </c>
      <c r="D11" s="5" t="s">
        <v>191</v>
      </c>
      <c r="E11" s="5">
        <v>0</v>
      </c>
    </row>
    <row r="12" spans="1:7" x14ac:dyDescent="0.2">
      <c r="A12" s="189" t="s">
        <v>171</v>
      </c>
      <c r="B12" s="5">
        <v>1</v>
      </c>
      <c r="D12" s="189" t="s">
        <v>192</v>
      </c>
      <c r="E12" s="5">
        <v>1</v>
      </c>
    </row>
    <row r="13" spans="1:7" x14ac:dyDescent="0.2">
      <c r="A13" s="189" t="s">
        <v>172</v>
      </c>
      <c r="B13" s="5">
        <v>2</v>
      </c>
      <c r="D13" s="189" t="s">
        <v>193</v>
      </c>
      <c r="E13" s="5">
        <v>2</v>
      </c>
    </row>
    <row r="14" spans="1:7" x14ac:dyDescent="0.2">
      <c r="A14" s="189" t="s">
        <v>173</v>
      </c>
      <c r="B14" s="5">
        <v>3</v>
      </c>
      <c r="D14" s="189" t="s">
        <v>194</v>
      </c>
      <c r="E14" s="5">
        <v>3</v>
      </c>
    </row>
    <row r="15" spans="1:7" x14ac:dyDescent="0.2">
      <c r="A15" s="189" t="s">
        <v>174</v>
      </c>
      <c r="B15" s="5">
        <v>4</v>
      </c>
      <c r="D15" s="189" t="s">
        <v>195</v>
      </c>
      <c r="E15" s="5">
        <v>4</v>
      </c>
    </row>
    <row r="16" spans="1:7" x14ac:dyDescent="0.2">
      <c r="A16" s="189" t="s">
        <v>175</v>
      </c>
      <c r="B16" s="5">
        <v>5</v>
      </c>
      <c r="D16" s="189" t="s">
        <v>196</v>
      </c>
      <c r="E16" s="5">
        <v>5</v>
      </c>
    </row>
    <row r="18" spans="1:5" x14ac:dyDescent="0.2">
      <c r="A18" s="308" t="s">
        <v>53</v>
      </c>
      <c r="B18" s="308"/>
      <c r="D18" s="308" t="s">
        <v>161</v>
      </c>
      <c r="E18" s="308"/>
    </row>
    <row r="19" spans="1:5" x14ac:dyDescent="0.2">
      <c r="A19" s="189" t="s">
        <v>170</v>
      </c>
      <c r="B19" s="5">
        <v>0</v>
      </c>
      <c r="D19" s="5" t="s">
        <v>197</v>
      </c>
      <c r="E19" s="5">
        <v>0</v>
      </c>
    </row>
    <row r="20" spans="1:5" x14ac:dyDescent="0.2">
      <c r="A20" s="189" t="s">
        <v>176</v>
      </c>
      <c r="B20" s="5">
        <v>1</v>
      </c>
      <c r="D20" s="189" t="s">
        <v>198</v>
      </c>
      <c r="E20" s="5">
        <v>1</v>
      </c>
    </row>
    <row r="21" spans="1:5" x14ac:dyDescent="0.2">
      <c r="A21" s="189" t="s">
        <v>177</v>
      </c>
      <c r="B21" s="5">
        <v>2</v>
      </c>
      <c r="D21" s="189" t="s">
        <v>199</v>
      </c>
      <c r="E21" s="5">
        <v>2</v>
      </c>
    </row>
    <row r="22" spans="1:5" x14ac:dyDescent="0.2">
      <c r="A22" s="189" t="s">
        <v>178</v>
      </c>
      <c r="B22" s="5">
        <v>3</v>
      </c>
      <c r="D22" s="189" t="s">
        <v>200</v>
      </c>
      <c r="E22" s="5">
        <v>3</v>
      </c>
    </row>
    <row r="23" spans="1:5" x14ac:dyDescent="0.2">
      <c r="A23" s="189" t="s">
        <v>179</v>
      </c>
      <c r="B23" s="5">
        <v>4</v>
      </c>
      <c r="D23" s="189" t="s">
        <v>201</v>
      </c>
      <c r="E23" s="5">
        <v>4</v>
      </c>
    </row>
    <row r="24" spans="1:5" x14ac:dyDescent="0.2">
      <c r="A24" s="189" t="s">
        <v>175</v>
      </c>
      <c r="B24" s="5">
        <v>5</v>
      </c>
      <c r="D24" s="189" t="s">
        <v>202</v>
      </c>
      <c r="E24" s="5">
        <v>5</v>
      </c>
    </row>
    <row r="26" spans="1:5" x14ac:dyDescent="0.2">
      <c r="A26" s="308" t="s">
        <v>54</v>
      </c>
      <c r="B26" s="308"/>
      <c r="D26" s="308" t="s">
        <v>56</v>
      </c>
      <c r="E26" s="308"/>
    </row>
    <row r="27" spans="1:5" x14ac:dyDescent="0.2">
      <c r="A27" s="5" t="s">
        <v>180</v>
      </c>
      <c r="B27" s="5">
        <v>0</v>
      </c>
      <c r="D27" s="5" t="s">
        <v>203</v>
      </c>
      <c r="E27" s="5">
        <v>0</v>
      </c>
    </row>
    <row r="28" spans="1:5" x14ac:dyDescent="0.2">
      <c r="A28" s="189" t="s">
        <v>181</v>
      </c>
      <c r="B28" s="5">
        <v>1</v>
      </c>
      <c r="D28" s="189" t="s">
        <v>204</v>
      </c>
      <c r="E28" s="5">
        <v>1</v>
      </c>
    </row>
    <row r="29" spans="1:5" x14ac:dyDescent="0.2">
      <c r="A29" s="189" t="s">
        <v>182</v>
      </c>
      <c r="B29" s="5">
        <v>2</v>
      </c>
      <c r="D29" s="189" t="s">
        <v>205</v>
      </c>
      <c r="E29" s="5">
        <v>2</v>
      </c>
    </row>
    <row r="30" spans="1:5" x14ac:dyDescent="0.2">
      <c r="A30" s="189" t="s">
        <v>183</v>
      </c>
      <c r="B30" s="5">
        <v>3</v>
      </c>
      <c r="D30" s="189" t="s">
        <v>206</v>
      </c>
      <c r="E30" s="5">
        <v>3</v>
      </c>
    </row>
    <row r="31" spans="1:5" x14ac:dyDescent="0.2">
      <c r="A31" s="189" t="s">
        <v>183</v>
      </c>
      <c r="B31" s="5">
        <v>4</v>
      </c>
      <c r="D31" s="189" t="s">
        <v>207</v>
      </c>
      <c r="E31" s="5">
        <v>4</v>
      </c>
    </row>
    <row r="32" spans="1:5" x14ac:dyDescent="0.2">
      <c r="A32" s="189" t="s">
        <v>184</v>
      </c>
      <c r="B32" s="5">
        <v>5</v>
      </c>
      <c r="D32" s="189" t="s">
        <v>208</v>
      </c>
      <c r="E32" s="5">
        <v>5</v>
      </c>
    </row>
    <row r="35" spans="1:5" ht="30" customHeight="1" x14ac:dyDescent="0.2">
      <c r="A35" s="307" t="s">
        <v>210</v>
      </c>
      <c r="B35" s="307"/>
      <c r="C35" s="307"/>
      <c r="D35" s="307"/>
      <c r="E35" s="307"/>
    </row>
    <row r="36" spans="1:5" x14ac:dyDescent="0.2">
      <c r="A36" s="308" t="s">
        <v>211</v>
      </c>
      <c r="B36" s="308"/>
      <c r="D36" s="308" t="s">
        <v>50</v>
      </c>
      <c r="E36" s="308"/>
    </row>
    <row r="37" spans="1:5" x14ac:dyDescent="0.2">
      <c r="A37" s="189" t="s">
        <v>212</v>
      </c>
      <c r="B37" s="5">
        <v>0</v>
      </c>
      <c r="D37" s="5" t="s">
        <v>254</v>
      </c>
      <c r="E37" s="5">
        <v>0</v>
      </c>
    </row>
    <row r="38" spans="1:5" x14ac:dyDescent="0.2">
      <c r="A38" s="189" t="s">
        <v>213</v>
      </c>
      <c r="B38" s="5">
        <v>1</v>
      </c>
      <c r="D38" s="189" t="s">
        <v>255</v>
      </c>
      <c r="E38" s="5">
        <v>1</v>
      </c>
    </row>
    <row r="39" spans="1:5" x14ac:dyDescent="0.2">
      <c r="A39" s="189" t="s">
        <v>214</v>
      </c>
      <c r="B39" s="5">
        <v>2</v>
      </c>
      <c r="D39" s="189" t="s">
        <v>256</v>
      </c>
      <c r="E39" s="5">
        <v>2</v>
      </c>
    </row>
    <row r="40" spans="1:5" x14ac:dyDescent="0.2">
      <c r="A40" s="189" t="s">
        <v>215</v>
      </c>
      <c r="B40" s="5">
        <v>3</v>
      </c>
      <c r="D40" s="189" t="s">
        <v>257</v>
      </c>
      <c r="E40" s="5">
        <v>3</v>
      </c>
    </row>
    <row r="41" spans="1:5" x14ac:dyDescent="0.2">
      <c r="A41" s="189" t="s">
        <v>216</v>
      </c>
      <c r="B41" s="5">
        <v>4</v>
      </c>
      <c r="D41" s="189" t="s">
        <v>258</v>
      </c>
      <c r="E41" s="5">
        <v>4</v>
      </c>
    </row>
    <row r="42" spans="1:5" ht="25.5" x14ac:dyDescent="0.2">
      <c r="A42" s="192" t="s">
        <v>217</v>
      </c>
      <c r="B42" s="5">
        <v>5</v>
      </c>
      <c r="D42" s="189" t="s">
        <v>259</v>
      </c>
      <c r="E42" s="5">
        <v>5</v>
      </c>
    </row>
    <row r="44" spans="1:5" x14ac:dyDescent="0.2">
      <c r="A44" s="308" t="s">
        <v>218</v>
      </c>
      <c r="B44" s="308"/>
      <c r="D44" s="308" t="s">
        <v>260</v>
      </c>
      <c r="E44" s="308"/>
    </row>
    <row r="45" spans="1:5" x14ac:dyDescent="0.2">
      <c r="A45" s="5" t="s">
        <v>219</v>
      </c>
      <c r="B45" s="5">
        <v>0</v>
      </c>
      <c r="D45" s="189" t="s">
        <v>262</v>
      </c>
      <c r="E45" s="5">
        <v>0</v>
      </c>
    </row>
    <row r="46" spans="1:5" x14ac:dyDescent="0.2">
      <c r="A46" s="189" t="s">
        <v>220</v>
      </c>
      <c r="B46" s="5">
        <v>1</v>
      </c>
      <c r="D46" s="189" t="s">
        <v>261</v>
      </c>
      <c r="E46" s="5">
        <v>1</v>
      </c>
    </row>
    <row r="47" spans="1:5" ht="25.5" x14ac:dyDescent="0.2">
      <c r="A47" s="192" t="s">
        <v>221</v>
      </c>
      <c r="B47" s="5">
        <v>2</v>
      </c>
      <c r="D47" s="189" t="s">
        <v>263</v>
      </c>
      <c r="E47" s="5">
        <v>2</v>
      </c>
    </row>
    <row r="48" spans="1:5" ht="25.5" x14ac:dyDescent="0.2">
      <c r="A48" s="192" t="s">
        <v>222</v>
      </c>
      <c r="B48" s="5">
        <v>3</v>
      </c>
      <c r="D48" s="189" t="s">
        <v>264</v>
      </c>
      <c r="E48" s="5">
        <v>3</v>
      </c>
    </row>
    <row r="49" spans="1:5" x14ac:dyDescent="0.2">
      <c r="A49" s="192" t="s">
        <v>223</v>
      </c>
      <c r="B49" s="5">
        <v>4</v>
      </c>
      <c r="D49" s="189" t="s">
        <v>265</v>
      </c>
      <c r="E49" s="5">
        <v>4</v>
      </c>
    </row>
    <row r="50" spans="1:5" ht="25.5" x14ac:dyDescent="0.2">
      <c r="A50" s="192" t="s">
        <v>224</v>
      </c>
      <c r="B50" s="5">
        <v>5</v>
      </c>
      <c r="D50" s="189" t="s">
        <v>266</v>
      </c>
      <c r="E50" s="5">
        <v>5</v>
      </c>
    </row>
    <row r="52" spans="1:5" x14ac:dyDescent="0.2">
      <c r="A52" s="308" t="s">
        <v>225</v>
      </c>
      <c r="B52" s="308"/>
      <c r="D52" s="308" t="s">
        <v>51</v>
      </c>
      <c r="E52" s="308"/>
    </row>
    <row r="53" spans="1:5" x14ac:dyDescent="0.2">
      <c r="A53" s="189" t="s">
        <v>274</v>
      </c>
      <c r="B53" s="5">
        <v>0</v>
      </c>
      <c r="D53" s="5" t="s">
        <v>267</v>
      </c>
      <c r="E53" s="5">
        <v>0</v>
      </c>
    </row>
    <row r="54" spans="1:5" x14ac:dyDescent="0.2">
      <c r="A54" s="189" t="s">
        <v>275</v>
      </c>
      <c r="B54" s="5">
        <v>1</v>
      </c>
      <c r="D54" s="189" t="s">
        <v>268</v>
      </c>
      <c r="E54" s="5">
        <v>1</v>
      </c>
    </row>
    <row r="55" spans="1:5" x14ac:dyDescent="0.2">
      <c r="A55" s="189" t="s">
        <v>276</v>
      </c>
      <c r="B55" s="5">
        <v>2</v>
      </c>
      <c r="D55" s="189" t="s">
        <v>269</v>
      </c>
      <c r="E55" s="5">
        <v>2</v>
      </c>
    </row>
    <row r="56" spans="1:5" x14ac:dyDescent="0.2">
      <c r="A56" s="189" t="s">
        <v>277</v>
      </c>
      <c r="B56" s="5">
        <v>3</v>
      </c>
      <c r="D56" s="189" t="s">
        <v>270</v>
      </c>
      <c r="E56" s="5">
        <v>3</v>
      </c>
    </row>
    <row r="57" spans="1:5" x14ac:dyDescent="0.2">
      <c r="A57" s="189" t="s">
        <v>278</v>
      </c>
      <c r="B57" s="5">
        <v>4</v>
      </c>
      <c r="D57" s="189" t="s">
        <v>271</v>
      </c>
      <c r="E57" s="5">
        <v>4</v>
      </c>
    </row>
    <row r="58" spans="1:5" x14ac:dyDescent="0.2">
      <c r="A58" s="189" t="s">
        <v>279</v>
      </c>
      <c r="B58" s="5">
        <v>5</v>
      </c>
      <c r="D58" s="189" t="s">
        <v>272</v>
      </c>
      <c r="E58" s="5">
        <v>5</v>
      </c>
    </row>
    <row r="60" spans="1:5" x14ac:dyDescent="0.2">
      <c r="A60" s="308" t="s">
        <v>226</v>
      </c>
      <c r="B60" s="308"/>
      <c r="D60" s="308" t="s">
        <v>273</v>
      </c>
      <c r="E60" s="308"/>
    </row>
    <row r="61" spans="1:5" x14ac:dyDescent="0.2">
      <c r="A61" s="5" t="s">
        <v>227</v>
      </c>
      <c r="B61" s="5">
        <v>0</v>
      </c>
      <c r="D61" s="5" t="s">
        <v>262</v>
      </c>
      <c r="E61" s="5">
        <v>0</v>
      </c>
    </row>
    <row r="62" spans="1:5" x14ac:dyDescent="0.2">
      <c r="A62" s="189" t="s">
        <v>228</v>
      </c>
      <c r="B62" s="5">
        <v>1</v>
      </c>
      <c r="D62" s="189" t="s">
        <v>261</v>
      </c>
      <c r="E62" s="5">
        <v>1</v>
      </c>
    </row>
    <row r="63" spans="1:5" x14ac:dyDescent="0.2">
      <c r="A63" s="189" t="s">
        <v>229</v>
      </c>
      <c r="B63" s="5">
        <v>2</v>
      </c>
      <c r="D63" s="189" t="s">
        <v>263</v>
      </c>
      <c r="E63" s="5">
        <v>2</v>
      </c>
    </row>
    <row r="64" spans="1:5" x14ac:dyDescent="0.2">
      <c r="A64" s="189" t="s">
        <v>230</v>
      </c>
      <c r="B64" s="5">
        <v>3</v>
      </c>
      <c r="D64" s="189" t="s">
        <v>264</v>
      </c>
      <c r="E64" s="5">
        <v>3</v>
      </c>
    </row>
    <row r="65" spans="1:5" x14ac:dyDescent="0.2">
      <c r="A65" s="189" t="s">
        <v>231</v>
      </c>
      <c r="B65" s="5">
        <v>4</v>
      </c>
      <c r="D65" s="189" t="s">
        <v>265</v>
      </c>
      <c r="E65" s="5">
        <v>4</v>
      </c>
    </row>
    <row r="66" spans="1:5" x14ac:dyDescent="0.2">
      <c r="A66" s="189" t="s">
        <v>232</v>
      </c>
      <c r="B66" s="5">
        <v>5</v>
      </c>
      <c r="D66" s="189" t="s">
        <v>266</v>
      </c>
      <c r="E66" s="5">
        <v>5</v>
      </c>
    </row>
    <row r="68" spans="1:5" x14ac:dyDescent="0.2">
      <c r="A68" s="308" t="s">
        <v>233</v>
      </c>
      <c r="B68" s="308"/>
      <c r="D68" s="308" t="s">
        <v>162</v>
      </c>
      <c r="E68" s="308"/>
    </row>
    <row r="69" spans="1:5" x14ac:dyDescent="0.2">
      <c r="A69" s="5" t="s">
        <v>234</v>
      </c>
      <c r="B69" s="5">
        <v>0</v>
      </c>
      <c r="D69" s="5" t="s">
        <v>262</v>
      </c>
      <c r="E69" s="5">
        <v>0</v>
      </c>
    </row>
    <row r="70" spans="1:5" x14ac:dyDescent="0.2">
      <c r="A70" s="189" t="s">
        <v>235</v>
      </c>
      <c r="B70" s="5">
        <v>1</v>
      </c>
      <c r="D70" s="189" t="s">
        <v>261</v>
      </c>
      <c r="E70" s="5">
        <v>1</v>
      </c>
    </row>
    <row r="71" spans="1:5" x14ac:dyDescent="0.2">
      <c r="A71" s="189" t="s">
        <v>236</v>
      </c>
      <c r="B71" s="5">
        <v>2</v>
      </c>
      <c r="D71" s="189" t="s">
        <v>263</v>
      </c>
      <c r="E71" s="5">
        <v>2</v>
      </c>
    </row>
    <row r="72" spans="1:5" x14ac:dyDescent="0.2">
      <c r="A72" s="189" t="s">
        <v>237</v>
      </c>
      <c r="B72" s="5">
        <v>3</v>
      </c>
      <c r="D72" s="189" t="s">
        <v>264</v>
      </c>
      <c r="E72" s="5">
        <v>3</v>
      </c>
    </row>
    <row r="73" spans="1:5" x14ac:dyDescent="0.2">
      <c r="A73" s="189" t="s">
        <v>238</v>
      </c>
      <c r="B73" s="5">
        <v>4</v>
      </c>
      <c r="D73" s="189" t="s">
        <v>265</v>
      </c>
      <c r="E73" s="5">
        <v>4</v>
      </c>
    </row>
    <row r="74" spans="1:5" x14ac:dyDescent="0.2">
      <c r="A74" s="189" t="s">
        <v>239</v>
      </c>
      <c r="B74" s="5">
        <v>5</v>
      </c>
      <c r="D74" s="189" t="s">
        <v>266</v>
      </c>
      <c r="E74" s="5">
        <v>5</v>
      </c>
    </row>
    <row r="76" spans="1:5" x14ac:dyDescent="0.2">
      <c r="A76" s="308" t="s">
        <v>240</v>
      </c>
      <c r="B76" s="308"/>
      <c r="D76" s="308" t="s">
        <v>163</v>
      </c>
      <c r="E76" s="308"/>
    </row>
    <row r="77" spans="1:5" x14ac:dyDescent="0.2">
      <c r="A77" s="5" t="s">
        <v>241</v>
      </c>
      <c r="B77" s="5">
        <v>0</v>
      </c>
      <c r="D77" s="5" t="s">
        <v>262</v>
      </c>
      <c r="E77" s="5">
        <v>0</v>
      </c>
    </row>
    <row r="78" spans="1:5" x14ac:dyDescent="0.2">
      <c r="A78" s="189" t="s">
        <v>242</v>
      </c>
      <c r="B78" s="5">
        <v>1</v>
      </c>
      <c r="D78" s="189" t="s">
        <v>261</v>
      </c>
      <c r="E78" s="5">
        <v>1</v>
      </c>
    </row>
    <row r="79" spans="1:5" x14ac:dyDescent="0.2">
      <c r="A79" s="189" t="s">
        <v>243</v>
      </c>
      <c r="B79" s="5">
        <v>2</v>
      </c>
      <c r="D79" s="189" t="s">
        <v>263</v>
      </c>
      <c r="E79" s="5">
        <v>2</v>
      </c>
    </row>
    <row r="80" spans="1:5" x14ac:dyDescent="0.2">
      <c r="A80" s="189" t="s">
        <v>244</v>
      </c>
      <c r="B80" s="5">
        <v>3</v>
      </c>
      <c r="D80" s="189" t="s">
        <v>264</v>
      </c>
      <c r="E80" s="5">
        <v>3</v>
      </c>
    </row>
    <row r="81" spans="1:5" x14ac:dyDescent="0.2">
      <c r="A81" s="189" t="s">
        <v>245</v>
      </c>
      <c r="B81" s="5">
        <v>4</v>
      </c>
      <c r="D81" s="189" t="s">
        <v>265</v>
      </c>
      <c r="E81" s="5">
        <v>4</v>
      </c>
    </row>
    <row r="82" spans="1:5" x14ac:dyDescent="0.2">
      <c r="A82" s="189" t="s">
        <v>246</v>
      </c>
      <c r="B82" s="5">
        <v>5</v>
      </c>
      <c r="D82" s="189" t="s">
        <v>266</v>
      </c>
      <c r="E82" s="5">
        <v>5</v>
      </c>
    </row>
    <row r="84" spans="1:5" x14ac:dyDescent="0.2">
      <c r="A84" s="308" t="s">
        <v>247</v>
      </c>
      <c r="B84" s="308"/>
    </row>
    <row r="85" spans="1:5" x14ac:dyDescent="0.2">
      <c r="A85" s="5" t="s">
        <v>248</v>
      </c>
      <c r="B85" s="5">
        <v>0</v>
      </c>
    </row>
    <row r="86" spans="1:5" x14ac:dyDescent="0.2">
      <c r="A86" s="189" t="s">
        <v>249</v>
      </c>
      <c r="B86" s="5">
        <v>1</v>
      </c>
    </row>
    <row r="87" spans="1:5" x14ac:dyDescent="0.2">
      <c r="A87" s="189" t="s">
        <v>250</v>
      </c>
      <c r="B87" s="5">
        <v>2</v>
      </c>
    </row>
    <row r="88" spans="1:5" x14ac:dyDescent="0.2">
      <c r="A88" s="189" t="s">
        <v>251</v>
      </c>
      <c r="B88" s="5">
        <v>3</v>
      </c>
    </row>
    <row r="89" spans="1:5" x14ac:dyDescent="0.2">
      <c r="A89" s="189" t="s">
        <v>252</v>
      </c>
      <c r="B89" s="5">
        <v>4</v>
      </c>
    </row>
    <row r="90" spans="1:5" x14ac:dyDescent="0.2">
      <c r="A90" s="189" t="s">
        <v>253</v>
      </c>
      <c r="B90" s="5">
        <v>5</v>
      </c>
    </row>
  </sheetData>
  <sheetProtection password="F673" sheet="1" objects="1" scenarios="1"/>
  <mergeCells count="23">
    <mergeCell ref="A68:B68"/>
    <mergeCell ref="A76:B76"/>
    <mergeCell ref="A84:B84"/>
    <mergeCell ref="D36:E36"/>
    <mergeCell ref="D44:E44"/>
    <mergeCell ref="D52:E52"/>
    <mergeCell ref="D60:E60"/>
    <mergeCell ref="D68:E68"/>
    <mergeCell ref="D76:E76"/>
    <mergeCell ref="A60:B60"/>
    <mergeCell ref="A1:E1"/>
    <mergeCell ref="A35:E35"/>
    <mergeCell ref="A36:B36"/>
    <mergeCell ref="A44:B44"/>
    <mergeCell ref="A52:B52"/>
    <mergeCell ref="A2:B2"/>
    <mergeCell ref="A10:B10"/>
    <mergeCell ref="A18:B18"/>
    <mergeCell ref="A26:B26"/>
    <mergeCell ref="D2:E2"/>
    <mergeCell ref="D10:E10"/>
    <mergeCell ref="D18:E18"/>
    <mergeCell ref="D26:E26"/>
  </mergeCells>
  <conditionalFormatting sqref="G3">
    <cfRule type="cellIs" dxfId="0" priority="1" operator="equal">
      <formula>$B$3</formula>
    </cfRule>
    <cfRule type="colorScale" priority="2">
      <colorScale>
        <cfvo type="num" val="0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22"/>
  <sheetViews>
    <sheetView showGridLines="0" topLeftCell="A4" workbookViewId="0">
      <selection activeCell="C7" sqref="C7:J7"/>
    </sheetView>
  </sheetViews>
  <sheetFormatPr baseColWidth="10" defaultColWidth="9.140625" defaultRowHeight="12.75" x14ac:dyDescent="0.2"/>
  <cols>
    <col min="1" max="1" width="4.140625" customWidth="1"/>
    <col min="2" max="2" width="15.7109375" customWidth="1"/>
    <col min="9" max="9" width="13.5703125" customWidth="1"/>
  </cols>
  <sheetData>
    <row r="1" spans="1:10" ht="52.5" customHeight="1" x14ac:dyDescent="0.2">
      <c r="A1" s="236" t="s">
        <v>66</v>
      </c>
      <c r="B1" s="236"/>
      <c r="C1" s="236"/>
      <c r="D1" s="236"/>
      <c r="E1" s="236"/>
      <c r="F1" s="236"/>
      <c r="G1" s="236"/>
      <c r="H1" s="236"/>
      <c r="I1" s="236"/>
      <c r="J1" s="236"/>
    </row>
    <row r="2" spans="1:10" ht="18" customHeight="1" x14ac:dyDescent="0.2">
      <c r="A2" s="236" t="s">
        <v>96</v>
      </c>
      <c r="B2" s="236"/>
      <c r="C2" s="236"/>
      <c r="D2" s="236"/>
      <c r="E2" s="236"/>
      <c r="F2" s="236"/>
      <c r="G2" s="236"/>
      <c r="H2" s="236"/>
      <c r="I2" s="236"/>
      <c r="J2" s="236"/>
    </row>
    <row r="4" spans="1:10" ht="13.5" thickBot="1" x14ac:dyDescent="0.25">
      <c r="C4" s="43"/>
    </row>
    <row r="5" spans="1:10" ht="7.5" customHeight="1" x14ac:dyDescent="0.2">
      <c r="B5" s="44"/>
      <c r="C5" s="45"/>
      <c r="D5" s="45"/>
      <c r="E5" s="45"/>
      <c r="F5" s="45"/>
      <c r="G5" s="45"/>
      <c r="H5" s="45"/>
      <c r="I5" s="45"/>
      <c r="J5" s="46"/>
    </row>
    <row r="6" spans="1:10" x14ac:dyDescent="0.2">
      <c r="B6" s="239" t="s">
        <v>67</v>
      </c>
      <c r="C6" s="240"/>
      <c r="D6" s="240"/>
      <c r="E6" s="240"/>
      <c r="F6" s="240"/>
      <c r="G6" s="240"/>
      <c r="H6" s="240"/>
      <c r="I6" s="240"/>
      <c r="J6" s="241"/>
    </row>
    <row r="7" spans="1:10" ht="37.5" customHeight="1" x14ac:dyDescent="0.2">
      <c r="B7" s="2"/>
      <c r="C7" s="232" t="s">
        <v>68</v>
      </c>
      <c r="D7" s="232"/>
      <c r="E7" s="232"/>
      <c r="F7" s="232"/>
      <c r="G7" s="232"/>
      <c r="H7" s="232"/>
      <c r="I7" s="232"/>
      <c r="J7" s="233"/>
    </row>
    <row r="8" spans="1:10" ht="12.75" customHeight="1" x14ac:dyDescent="0.2">
      <c r="B8" s="242" t="s">
        <v>95</v>
      </c>
      <c r="C8" s="243"/>
      <c r="D8" s="243"/>
      <c r="E8" s="243"/>
      <c r="F8" s="243"/>
      <c r="G8" s="243"/>
      <c r="H8" s="243"/>
      <c r="I8" s="243"/>
      <c r="J8" s="244"/>
    </row>
    <row r="9" spans="1:10" x14ac:dyDescent="0.2">
      <c r="B9" s="47" t="s">
        <v>69</v>
      </c>
      <c r="C9" s="245" t="s">
        <v>70</v>
      </c>
      <c r="D9" s="246"/>
      <c r="E9" s="246"/>
      <c r="F9" s="246"/>
      <c r="G9" s="246"/>
      <c r="H9" s="246"/>
      <c r="I9" s="246"/>
      <c r="J9" s="247"/>
    </row>
    <row r="10" spans="1:10" x14ac:dyDescent="0.2">
      <c r="B10" s="2" t="s">
        <v>16</v>
      </c>
      <c r="C10" s="232" t="s">
        <v>71</v>
      </c>
      <c r="D10" s="232"/>
      <c r="E10" s="232"/>
      <c r="F10" s="232"/>
      <c r="G10" s="232"/>
      <c r="H10" s="232"/>
      <c r="I10" s="232"/>
      <c r="J10" s="233"/>
    </row>
    <row r="11" spans="1:10" ht="78" customHeight="1" x14ac:dyDescent="0.2">
      <c r="B11" s="2" t="s">
        <v>72</v>
      </c>
      <c r="C11" s="234" t="s">
        <v>73</v>
      </c>
      <c r="D11" s="234"/>
      <c r="E11" s="234"/>
      <c r="F11" s="234"/>
      <c r="G11" s="234"/>
      <c r="H11" s="234"/>
      <c r="I11" s="234"/>
      <c r="J11" s="235"/>
    </row>
    <row r="12" spans="1:10" ht="12.75" customHeight="1" x14ac:dyDescent="0.2">
      <c r="B12" s="2" t="s">
        <v>72</v>
      </c>
      <c r="C12" s="234" t="s">
        <v>74</v>
      </c>
      <c r="D12" s="234"/>
      <c r="E12" s="234"/>
      <c r="F12" s="234"/>
      <c r="G12" s="234"/>
      <c r="H12" s="234"/>
      <c r="I12" s="234"/>
      <c r="J12" s="235"/>
    </row>
    <row r="13" spans="1:10" ht="13.5" customHeight="1" x14ac:dyDescent="0.2">
      <c r="B13" s="2" t="s">
        <v>75</v>
      </c>
      <c r="C13" s="232" t="s">
        <v>76</v>
      </c>
      <c r="D13" s="232"/>
      <c r="E13" s="232"/>
      <c r="F13" s="232"/>
      <c r="G13" s="232"/>
      <c r="H13" s="232"/>
      <c r="I13" s="232"/>
      <c r="J13" s="233"/>
    </row>
    <row r="14" spans="1:10" x14ac:dyDescent="0.2">
      <c r="B14" s="2" t="s">
        <v>77</v>
      </c>
      <c r="C14" s="232" t="s">
        <v>78</v>
      </c>
      <c r="D14" s="232"/>
      <c r="E14" s="232"/>
      <c r="F14" s="232"/>
      <c r="G14" s="232"/>
      <c r="H14" s="232"/>
      <c r="I14" s="232"/>
      <c r="J14" s="233"/>
    </row>
    <row r="15" spans="1:10" ht="13.5" thickBot="1" x14ac:dyDescent="0.25">
      <c r="B15" s="48" t="s">
        <v>77</v>
      </c>
      <c r="C15" s="237" t="s">
        <v>79</v>
      </c>
      <c r="D15" s="237"/>
      <c r="E15" s="237"/>
      <c r="F15" s="237"/>
      <c r="G15" s="237"/>
      <c r="H15" s="237"/>
      <c r="I15" s="237"/>
      <c r="J15" s="238"/>
    </row>
    <row r="16" spans="1:10" x14ac:dyDescent="0.2">
      <c r="C16" s="49"/>
      <c r="D16" s="49"/>
      <c r="E16" s="49"/>
      <c r="F16" s="49"/>
      <c r="G16" s="49"/>
      <c r="H16" s="49"/>
      <c r="I16" s="49"/>
      <c r="J16" s="49"/>
    </row>
    <row r="17" spans="2:10" x14ac:dyDescent="0.2">
      <c r="C17" s="230"/>
      <c r="D17" s="230"/>
      <c r="E17" s="230"/>
      <c r="F17" s="230"/>
      <c r="G17" s="230"/>
      <c r="H17" s="230"/>
      <c r="I17" s="230"/>
      <c r="J17" s="230"/>
    </row>
    <row r="18" spans="2:10" x14ac:dyDescent="0.2">
      <c r="B18" s="50" t="s">
        <v>80</v>
      </c>
      <c r="C18" s="51"/>
      <c r="D18" s="51"/>
      <c r="E18" s="51"/>
      <c r="F18" s="51"/>
      <c r="G18" s="51"/>
      <c r="H18" s="51"/>
      <c r="I18" s="51"/>
    </row>
    <row r="19" spans="2:10" x14ac:dyDescent="0.2">
      <c r="B19" s="52" t="s">
        <v>81</v>
      </c>
      <c r="C19" s="52"/>
      <c r="D19" s="52"/>
      <c r="E19" s="52"/>
      <c r="F19" s="52"/>
      <c r="G19" s="52"/>
      <c r="H19" s="52"/>
      <c r="I19" s="52"/>
    </row>
    <row r="20" spans="2:10" x14ac:dyDescent="0.2">
      <c r="B20" s="231" t="s">
        <v>82</v>
      </c>
      <c r="C20" s="231"/>
      <c r="D20" s="231"/>
      <c r="E20" s="231"/>
      <c r="F20" s="231"/>
      <c r="G20" s="231"/>
      <c r="H20" s="231"/>
      <c r="I20" s="231"/>
    </row>
    <row r="22" spans="2:10" ht="107.25" customHeight="1" x14ac:dyDescent="0.2"/>
  </sheetData>
  <mergeCells count="14">
    <mergeCell ref="A1:J1"/>
    <mergeCell ref="A2:J2"/>
    <mergeCell ref="C14:J14"/>
    <mergeCell ref="C15:J15"/>
    <mergeCell ref="B6:J6"/>
    <mergeCell ref="C7:J7"/>
    <mergeCell ref="B8:J8"/>
    <mergeCell ref="C9:J9"/>
    <mergeCell ref="C17:J17"/>
    <mergeCell ref="B20:I20"/>
    <mergeCell ref="C10:J10"/>
    <mergeCell ref="C11:J11"/>
    <mergeCell ref="C12:J12"/>
    <mergeCell ref="C13:J13"/>
  </mergeCells>
  <phoneticPr fontId="0" type="noConversion"/>
  <pageMargins left="0.23" right="0.27" top="0.46" bottom="0.69" header="0.2" footer="0.5"/>
  <pageSetup paperSize="9" orientation="portrait" r:id="rId1"/>
  <headerFooter alignWithMargins="0">
    <oddHeader>&amp;C&amp;F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1"/>
  <dimension ref="A1:G35"/>
  <sheetViews>
    <sheetView showGridLines="0" view="pageBreakPreview" zoomScale="74" zoomScaleNormal="100" zoomScaleSheetLayoutView="100" workbookViewId="0">
      <pane ySplit="2" topLeftCell="A3" activePane="bottomLeft" state="frozen"/>
      <selection pane="bottomLeft" activeCell="M10" sqref="M10"/>
    </sheetView>
  </sheetViews>
  <sheetFormatPr baseColWidth="10" defaultColWidth="9.140625" defaultRowHeight="12.75" x14ac:dyDescent="0.2"/>
  <cols>
    <col min="1" max="1" width="5.5703125" customWidth="1"/>
    <col min="2" max="2" width="65.28515625" customWidth="1"/>
    <col min="5" max="5" width="11" customWidth="1"/>
    <col min="6" max="6" width="0.140625" style="97" hidden="1" customWidth="1"/>
    <col min="7" max="7" width="0.140625" hidden="1" customWidth="1"/>
  </cols>
  <sheetData>
    <row r="1" spans="1:6" ht="57" customHeight="1" x14ac:dyDescent="0.2">
      <c r="A1" s="236" t="s">
        <v>66</v>
      </c>
      <c r="B1" s="236"/>
      <c r="C1" s="236"/>
      <c r="D1" s="236"/>
      <c r="E1" s="236"/>
    </row>
    <row r="2" spans="1:6" ht="18" customHeight="1" thickBot="1" x14ac:dyDescent="0.25">
      <c r="A2" s="236" t="s">
        <v>17</v>
      </c>
      <c r="B2" s="236"/>
      <c r="C2" s="236"/>
      <c r="D2" s="236"/>
      <c r="E2" s="236"/>
    </row>
    <row r="3" spans="1:6" x14ac:dyDescent="0.2">
      <c r="A3" s="253" t="s">
        <v>35</v>
      </c>
      <c r="B3" s="254"/>
      <c r="C3" s="250" t="s">
        <v>2</v>
      </c>
      <c r="D3" s="251"/>
      <c r="E3" s="252"/>
      <c r="F3"/>
    </row>
    <row r="4" spans="1:6" ht="13.5" thickBot="1" x14ac:dyDescent="0.25">
      <c r="A4" s="12" t="s">
        <v>0</v>
      </c>
      <c r="B4" s="13" t="s">
        <v>17</v>
      </c>
      <c r="C4" s="12" t="s">
        <v>1</v>
      </c>
      <c r="D4" s="14" t="s">
        <v>36</v>
      </c>
      <c r="E4" s="15" t="s">
        <v>37</v>
      </c>
      <c r="F4"/>
    </row>
    <row r="5" spans="1:6" ht="14.25" x14ac:dyDescent="0.2">
      <c r="A5" s="156" t="s">
        <v>290</v>
      </c>
      <c r="B5" s="196" t="s">
        <v>288</v>
      </c>
      <c r="D5" s="54"/>
      <c r="E5" s="55">
        <v>1</v>
      </c>
      <c r="F5"/>
    </row>
    <row r="6" spans="1:6" ht="15" thickBot="1" x14ac:dyDescent="0.25">
      <c r="A6" s="157" t="s">
        <v>291</v>
      </c>
      <c r="B6" s="194" t="s">
        <v>289</v>
      </c>
      <c r="C6" s="114">
        <v>1</v>
      </c>
      <c r="D6" s="54"/>
      <c r="E6" s="55"/>
      <c r="F6"/>
    </row>
    <row r="7" spans="1:6" ht="13.5" thickBot="1" x14ac:dyDescent="0.25">
      <c r="A7" s="248" t="s">
        <v>3</v>
      </c>
      <c r="B7" s="249"/>
      <c r="C7" s="16">
        <f>SUM(C6:C6)</f>
        <v>1</v>
      </c>
      <c r="D7" s="16">
        <f>SUM(D5:D6)</f>
        <v>0</v>
      </c>
      <c r="E7" s="16">
        <f>SUM(E5:E6)</f>
        <v>1</v>
      </c>
      <c r="F7"/>
    </row>
    <row r="8" spans="1:6" x14ac:dyDescent="0.2">
      <c r="F8"/>
    </row>
    <row r="9" spans="1:6" x14ac:dyDescent="0.2">
      <c r="F9"/>
    </row>
    <row r="10" spans="1:6" ht="31.5" customHeight="1" x14ac:dyDescent="0.2"/>
    <row r="14" spans="1:6" x14ac:dyDescent="0.2">
      <c r="F14"/>
    </row>
    <row r="15" spans="1:6" x14ac:dyDescent="0.2">
      <c r="F15"/>
    </row>
    <row r="16" spans="1:6" x14ac:dyDescent="0.2">
      <c r="F16"/>
    </row>
    <row r="17" spans="6:6" x14ac:dyDescent="0.2">
      <c r="F17"/>
    </row>
    <row r="18" spans="6:6" x14ac:dyDescent="0.2">
      <c r="F18"/>
    </row>
    <row r="19" spans="6:6" x14ac:dyDescent="0.2">
      <c r="F19"/>
    </row>
    <row r="20" spans="6:6" x14ac:dyDescent="0.2">
      <c r="F20"/>
    </row>
    <row r="21" spans="6:6" x14ac:dyDescent="0.2">
      <c r="F21"/>
    </row>
    <row r="22" spans="6:6" x14ac:dyDescent="0.2">
      <c r="F22"/>
    </row>
    <row r="23" spans="6:6" x14ac:dyDescent="0.2">
      <c r="F23"/>
    </row>
    <row r="24" spans="6:6" x14ac:dyDescent="0.2">
      <c r="F24"/>
    </row>
    <row r="25" spans="6:6" x14ac:dyDescent="0.2">
      <c r="F25"/>
    </row>
    <row r="26" spans="6:6" x14ac:dyDescent="0.2">
      <c r="F26"/>
    </row>
    <row r="27" spans="6:6" x14ac:dyDescent="0.2">
      <c r="F27"/>
    </row>
    <row r="28" spans="6:6" x14ac:dyDescent="0.2">
      <c r="F28"/>
    </row>
    <row r="29" spans="6:6" x14ac:dyDescent="0.2">
      <c r="F29"/>
    </row>
    <row r="30" spans="6:6" x14ac:dyDescent="0.2">
      <c r="F30"/>
    </row>
    <row r="31" spans="6:6" x14ac:dyDescent="0.2">
      <c r="F31"/>
    </row>
    <row r="32" spans="6:6" x14ac:dyDescent="0.2">
      <c r="F32"/>
    </row>
    <row r="33" spans="6:6" x14ac:dyDescent="0.2">
      <c r="F33"/>
    </row>
    <row r="34" spans="6:6" x14ac:dyDescent="0.2">
      <c r="F34" s="98" t="e">
        <f>IF(OR(AND(#REF!&lt;&gt;"",#REF!&lt;&gt;""),AND(#REF!&lt;&gt;"",#REF!&lt;&gt;""),AND(#REF!&lt;&gt;"",#REF!&lt;&gt;"")),"* Completar sólo 1 columna",(IF(OR(#REF!&gt;1,#REF!&gt;1,#REF!&gt;1),"* Se recomienda utilizar 1","")))</f>
        <v>#REF!</v>
      </c>
    </row>
    <row r="35" spans="6:6" x14ac:dyDescent="0.2">
      <c r="F35" s="98" t="e">
        <f>IF(OR(AND(#REF!&lt;&gt;"",#REF!&lt;&gt;""),AND(#REF!&lt;&gt;"",#REF!&lt;&gt;""),AND(#REF!&lt;&gt;"",#REF!&lt;&gt;"")),"* Completar sólo 1 columna",(IF(OR(#REF!&gt;1,#REF!&gt;1,#REF!&gt;1),"* Se recomienda utilizar 1","")))</f>
        <v>#REF!</v>
      </c>
    </row>
  </sheetData>
  <sheetProtection insertColumns="0" insertRows="0" sort="0" autoFilter="0"/>
  <mergeCells count="5">
    <mergeCell ref="A7:B7"/>
    <mergeCell ref="A1:E1"/>
    <mergeCell ref="A2:E2"/>
    <mergeCell ref="C3:E3"/>
    <mergeCell ref="A3:B3"/>
  </mergeCells>
  <phoneticPr fontId="0" type="noConversion"/>
  <printOptions horizontalCentered="1" verticalCentered="1"/>
  <pageMargins left="0.25" right="0.35" top="0.39" bottom="0.39370078740157483" header="0.17" footer="0.51181102362204722"/>
  <pageSetup orientation="portrait" r:id="rId1"/>
  <headerFooter alignWithMargins="0">
    <oddHeader>&amp;C&amp;F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1"/>
  <dimension ref="A1:O49"/>
  <sheetViews>
    <sheetView showGridLines="0" tabSelected="1" view="pageBreakPreview" zoomScale="61" zoomScaleNormal="100" zoomScaleSheetLayoutView="61" workbookViewId="0">
      <pane ySplit="2" topLeftCell="A4" activePane="bottomLeft" state="frozen"/>
      <selection pane="bottomLeft" sqref="A1:N26"/>
    </sheetView>
  </sheetViews>
  <sheetFormatPr baseColWidth="10" defaultColWidth="9.140625" defaultRowHeight="12.75" x14ac:dyDescent="0.2"/>
  <cols>
    <col min="1" max="1" width="7.28515625" customWidth="1"/>
    <col min="2" max="2" width="71.140625" bestFit="1" customWidth="1"/>
    <col min="4" max="4" width="9.5703125" customWidth="1"/>
    <col min="5" max="5" width="11.140625" bestFit="1" customWidth="1"/>
    <col min="6" max="6" width="6.7109375" customWidth="1"/>
    <col min="7" max="7" width="8.42578125" customWidth="1"/>
  </cols>
  <sheetData>
    <row r="1" spans="1:15" ht="57" customHeight="1" x14ac:dyDescent="0.2">
      <c r="A1" s="236" t="s">
        <v>66</v>
      </c>
      <c r="B1" s="236"/>
      <c r="C1" s="236"/>
      <c r="D1" s="236"/>
      <c r="E1" s="236"/>
      <c r="F1" s="102"/>
      <c r="G1" s="102"/>
      <c r="H1" s="102"/>
      <c r="I1" s="102"/>
      <c r="J1" s="102"/>
      <c r="K1" s="102"/>
      <c r="L1" s="102"/>
      <c r="M1" s="102"/>
      <c r="N1" s="102"/>
    </row>
    <row r="2" spans="1:15" ht="18" customHeight="1" x14ac:dyDescent="0.2">
      <c r="A2" s="236" t="s">
        <v>4</v>
      </c>
      <c r="B2" s="236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</row>
    <row r="3" spans="1:15" ht="18" customHeight="1" x14ac:dyDescent="0.2">
      <c r="A3" s="77"/>
      <c r="B3" s="77"/>
      <c r="C3" s="77"/>
      <c r="D3" s="77"/>
      <c r="E3" s="77"/>
      <c r="F3" s="77"/>
    </row>
    <row r="4" spans="1:15" ht="14.25" customHeight="1" x14ac:dyDescent="0.2">
      <c r="C4" s="256" t="s">
        <v>30</v>
      </c>
      <c r="D4" s="257"/>
      <c r="E4" s="264">
        <v>810</v>
      </c>
      <c r="F4" s="83"/>
      <c r="K4" s="256" t="s">
        <v>30</v>
      </c>
      <c r="L4" s="257"/>
      <c r="M4" s="264">
        <v>810</v>
      </c>
    </row>
    <row r="5" spans="1:15" ht="14.25" customHeight="1" x14ac:dyDescent="0.2">
      <c r="C5" s="258"/>
      <c r="D5" s="259"/>
      <c r="E5" s="265"/>
      <c r="F5" s="83"/>
      <c r="K5" s="258"/>
      <c r="L5" s="259"/>
      <c r="M5" s="265"/>
    </row>
    <row r="6" spans="1:15" ht="14.25" customHeight="1" x14ac:dyDescent="0.2">
      <c r="C6" s="256" t="s">
        <v>31</v>
      </c>
      <c r="D6" s="257"/>
      <c r="E6" s="264">
        <v>15</v>
      </c>
      <c r="F6" s="83"/>
      <c r="K6" s="256" t="s">
        <v>31</v>
      </c>
      <c r="L6" s="257"/>
      <c r="M6" s="264">
        <v>15</v>
      </c>
    </row>
    <row r="7" spans="1:15" ht="14.25" customHeight="1" x14ac:dyDescent="0.2">
      <c r="C7" s="258"/>
      <c r="D7" s="259"/>
      <c r="E7" s="265"/>
      <c r="F7" s="83"/>
      <c r="K7" s="258"/>
      <c r="L7" s="259"/>
      <c r="M7" s="265"/>
    </row>
    <row r="9" spans="1:15" ht="13.5" thickBot="1" x14ac:dyDescent="0.25">
      <c r="A9" s="255" t="s">
        <v>38</v>
      </c>
      <c r="B9" s="255"/>
      <c r="C9" s="255"/>
      <c r="D9" s="255"/>
      <c r="E9" s="255"/>
      <c r="F9" s="84"/>
    </row>
    <row r="10" spans="1:15" ht="29.25" customHeight="1" thickBot="1" x14ac:dyDescent="0.25">
      <c r="A10" s="253" t="s">
        <v>35</v>
      </c>
      <c r="B10" s="253"/>
      <c r="C10" s="253" t="s">
        <v>2</v>
      </c>
      <c r="D10" s="253"/>
      <c r="E10" s="253"/>
      <c r="F10" s="85"/>
      <c r="G10" s="260" t="s">
        <v>98</v>
      </c>
      <c r="H10" s="261"/>
      <c r="I10" s="261"/>
      <c r="J10" s="261"/>
      <c r="K10" s="261"/>
      <c r="L10" s="261"/>
      <c r="M10" s="261"/>
      <c r="N10" s="262"/>
      <c r="O10" s="18"/>
    </row>
    <row r="11" spans="1:15" ht="13.5" thickBot="1" x14ac:dyDescent="0.25">
      <c r="A11" s="115" t="s">
        <v>0</v>
      </c>
      <c r="B11" s="19" t="s">
        <v>4</v>
      </c>
      <c r="C11" s="164" t="s">
        <v>1</v>
      </c>
      <c r="D11" s="115" t="s">
        <v>36</v>
      </c>
      <c r="E11" s="165" t="s">
        <v>37</v>
      </c>
      <c r="F11" s="85"/>
      <c r="G11" s="103" t="s">
        <v>3</v>
      </c>
      <c r="H11" s="104" t="s">
        <v>15</v>
      </c>
      <c r="I11" s="105" t="s">
        <v>16</v>
      </c>
      <c r="J11" s="105" t="s">
        <v>29</v>
      </c>
      <c r="K11" s="105" t="s">
        <v>26</v>
      </c>
      <c r="L11" s="105" t="s">
        <v>27</v>
      </c>
      <c r="M11" s="105" t="s">
        <v>28</v>
      </c>
      <c r="N11" s="103" t="s">
        <v>99</v>
      </c>
      <c r="O11" s="18"/>
    </row>
    <row r="12" spans="1:15" s="18" customFormat="1" ht="12.75" customHeight="1" x14ac:dyDescent="0.2">
      <c r="A12" s="163">
        <v>1</v>
      </c>
      <c r="B12" s="196" t="s">
        <v>292</v>
      </c>
      <c r="C12">
        <v>1</v>
      </c>
      <c r="D12" s="54"/>
      <c r="E12" s="55"/>
      <c r="F12" s="112"/>
      <c r="G12" s="110">
        <v>41</v>
      </c>
      <c r="H12" s="111">
        <f>G12*Esfuerzo!$C$14</f>
        <v>4.7149999999999999</v>
      </c>
      <c r="I12" s="111">
        <f>G12*Esfuerzo!$C$16</f>
        <v>6.8142000000000005</v>
      </c>
      <c r="J12" s="111">
        <f>G12*Esfuerzo!$C$17</f>
        <v>18.314699999999998</v>
      </c>
      <c r="K12" s="111">
        <f>G12*Esfuerzo!$C$18</f>
        <v>8.4378000000000011</v>
      </c>
      <c r="L12" s="111">
        <f>G12*Esfuerzo!$C$15</f>
        <v>1.6933000000000002</v>
      </c>
      <c r="M12" s="111">
        <f>G12*Esfuerzo!$C$19</f>
        <v>0.69700000000000006</v>
      </c>
      <c r="N12" s="111">
        <f>G12*Esfuerzo!$C$20</f>
        <v>0.32800000000000001</v>
      </c>
      <c r="O12"/>
    </row>
    <row r="13" spans="1:15" s="18" customFormat="1" x14ac:dyDescent="0.2">
      <c r="A13" s="163">
        <v>2</v>
      </c>
      <c r="B13" s="194" t="s">
        <v>293</v>
      </c>
      <c r="C13" s="114">
        <v>1</v>
      </c>
      <c r="D13" s="54"/>
      <c r="E13" s="55"/>
      <c r="F13" s="112" t="str">
        <f>IF(OR(AND(C13&lt;&gt;"",D13&lt;&gt;""),AND(C13&lt;&gt;"",E13&lt;&gt;""),AND(D13&lt;&gt;"",E13&lt;&gt;"")),"Error: completar sólo 1 col.",(IF(OR(C13&gt;1,D13&gt;1,E13&gt;1),"Recomend: utilizar valor=1","")))</f>
        <v/>
      </c>
      <c r="G13" s="110">
        <v>41</v>
      </c>
      <c r="H13" s="111">
        <f>G13*Esfuerzo!$C$14</f>
        <v>4.7149999999999999</v>
      </c>
      <c r="I13" s="111">
        <f>G13*Esfuerzo!$C$16</f>
        <v>6.8142000000000005</v>
      </c>
      <c r="J13" s="111">
        <f>G13*Esfuerzo!$C$17</f>
        <v>18.314699999999998</v>
      </c>
      <c r="K13" s="111">
        <f>G13*Esfuerzo!$C$18</f>
        <v>8.4378000000000011</v>
      </c>
      <c r="L13" s="111">
        <f>G13*Esfuerzo!$C$15</f>
        <v>1.6933000000000002</v>
      </c>
      <c r="M13" s="111">
        <f>G13*Esfuerzo!$C$19</f>
        <v>0.69700000000000006</v>
      </c>
      <c r="N13" s="111">
        <f>G13*Esfuerzo!$C$20</f>
        <v>0.32800000000000001</v>
      </c>
      <c r="O13"/>
    </row>
    <row r="14" spans="1:15" x14ac:dyDescent="0.2">
      <c r="A14" s="163">
        <v>3</v>
      </c>
      <c r="B14" s="195" t="s">
        <v>294</v>
      </c>
      <c r="C14" s="53">
        <v>1</v>
      </c>
      <c r="D14" s="54"/>
      <c r="E14" s="55"/>
      <c r="F14" s="112" t="str">
        <f>IF(OR(AND(C14&lt;&gt;"",D14&lt;&gt;""),AND(C14&lt;&gt;"",E14&lt;&gt;""),AND(D14&lt;&gt;"",E14&lt;&gt;"")),"Error: completar sólo 1 col.",(IF(OR(C14&gt;1,D14&gt;1,E14&gt;1),"Recomend: utilizar valor=1","")))</f>
        <v/>
      </c>
      <c r="G14" s="110">
        <v>41</v>
      </c>
      <c r="H14" s="111">
        <f>G14*Esfuerzo!$C$14</f>
        <v>4.7149999999999999</v>
      </c>
      <c r="I14" s="111">
        <f>G14*Esfuerzo!$C$16</f>
        <v>6.8142000000000005</v>
      </c>
      <c r="J14" s="111">
        <f>G14*Esfuerzo!$C$17</f>
        <v>18.314699999999998</v>
      </c>
      <c r="K14" s="111">
        <f>G14*Esfuerzo!$C$18</f>
        <v>8.4378000000000011</v>
      </c>
      <c r="L14" s="111">
        <f>G14*Esfuerzo!$C$15</f>
        <v>1.6933000000000002</v>
      </c>
      <c r="M14" s="111">
        <f>G14*Esfuerzo!$C$19</f>
        <v>0.69700000000000006</v>
      </c>
      <c r="N14" s="111">
        <f>G14*Esfuerzo!$C$20</f>
        <v>0.32800000000000001</v>
      </c>
    </row>
    <row r="15" spans="1:15" x14ac:dyDescent="0.2">
      <c r="A15" s="163">
        <v>4</v>
      </c>
      <c r="B15" s="195" t="s">
        <v>295</v>
      </c>
      <c r="C15" s="53"/>
      <c r="D15" s="54">
        <v>1</v>
      </c>
      <c r="E15" s="55"/>
      <c r="F15" s="112"/>
      <c r="G15" s="110">
        <v>81</v>
      </c>
      <c r="H15" s="111">
        <f>G15*Esfuerzo!$C$14</f>
        <v>9.3150000000000013</v>
      </c>
      <c r="I15" s="111">
        <f>G15*Esfuerzo!$C$16</f>
        <v>13.462200000000001</v>
      </c>
      <c r="J15" s="111">
        <f>G15*Esfuerzo!$C$17</f>
        <v>36.182699999999997</v>
      </c>
      <c r="K15" s="111">
        <f>G15*Esfuerzo!$C$18</f>
        <v>16.669800000000002</v>
      </c>
      <c r="L15" s="111">
        <f>G15*Esfuerzo!$C$15</f>
        <v>3.3453000000000004</v>
      </c>
      <c r="M15" s="111">
        <f>G15*Esfuerzo!$C$19</f>
        <v>1.377</v>
      </c>
      <c r="N15" s="111">
        <f>G15*Esfuerzo!$C$20</f>
        <v>0.64800000000000002</v>
      </c>
    </row>
    <row r="16" spans="1:15" x14ac:dyDescent="0.2">
      <c r="A16" s="163">
        <v>5</v>
      </c>
      <c r="B16" s="195" t="s">
        <v>296</v>
      </c>
      <c r="C16" s="53"/>
      <c r="D16" s="54"/>
      <c r="E16" s="55">
        <v>1</v>
      </c>
      <c r="F16" s="112"/>
      <c r="G16" s="110">
        <v>122</v>
      </c>
      <c r="H16" s="111">
        <f>G16*Esfuerzo!$C$14</f>
        <v>14.030000000000001</v>
      </c>
      <c r="I16" s="111">
        <f>G16*Esfuerzo!$C$16</f>
        <v>20.276400000000002</v>
      </c>
      <c r="J16" s="111">
        <f>G16*Esfuerzo!$C$17</f>
        <v>54.497399999999992</v>
      </c>
      <c r="K16" s="111">
        <f>G16*Esfuerzo!$C$18</f>
        <v>25.107600000000005</v>
      </c>
      <c r="L16" s="111">
        <f>G16*Esfuerzo!$C$15</f>
        <v>5.0386000000000006</v>
      </c>
      <c r="M16" s="111">
        <f>G16*Esfuerzo!$C$19</f>
        <v>2.0740000000000003</v>
      </c>
      <c r="N16" s="111">
        <f>G16*Esfuerzo!$C$20</f>
        <v>0.97599999999999998</v>
      </c>
    </row>
    <row r="17" spans="1:14" x14ac:dyDescent="0.2">
      <c r="A17" s="163">
        <v>6</v>
      </c>
      <c r="B17" s="197" t="s">
        <v>297</v>
      </c>
      <c r="C17" s="124">
        <v>1</v>
      </c>
      <c r="D17" s="124"/>
      <c r="E17" s="124"/>
      <c r="F17" s="112"/>
      <c r="G17" s="110">
        <v>41</v>
      </c>
      <c r="H17" s="111">
        <f>G17*Esfuerzo!$C$14</f>
        <v>4.7149999999999999</v>
      </c>
      <c r="I17" s="111">
        <f>G17*Esfuerzo!$C$16</f>
        <v>6.8142000000000005</v>
      </c>
      <c r="J17" s="111">
        <f>G17*Esfuerzo!$C$17</f>
        <v>18.314699999999998</v>
      </c>
      <c r="K17" s="111">
        <f>G17*Esfuerzo!$C$18</f>
        <v>8.4378000000000011</v>
      </c>
      <c r="L17" s="111">
        <f>G17*Esfuerzo!$C$15</f>
        <v>1.6933000000000002</v>
      </c>
      <c r="M17" s="111">
        <f>G17*Esfuerzo!$C$19</f>
        <v>0.69700000000000006</v>
      </c>
      <c r="N17" s="111">
        <f>G17*Esfuerzo!$C$20</f>
        <v>0.32800000000000001</v>
      </c>
    </row>
    <row r="18" spans="1:14" x14ac:dyDescent="0.2">
      <c r="A18" s="163">
        <v>7</v>
      </c>
      <c r="B18" s="197" t="s">
        <v>298</v>
      </c>
      <c r="C18" s="124"/>
      <c r="D18" s="124"/>
      <c r="E18" s="124">
        <v>1</v>
      </c>
      <c r="F18" s="112"/>
      <c r="G18" s="110">
        <v>122</v>
      </c>
      <c r="H18" s="111">
        <f>G18*Esfuerzo!$C$14</f>
        <v>14.030000000000001</v>
      </c>
      <c r="I18" s="111">
        <f>G18*Esfuerzo!$C$16</f>
        <v>20.276400000000002</v>
      </c>
      <c r="J18" s="111">
        <f>G18*Esfuerzo!$C$17</f>
        <v>54.497399999999992</v>
      </c>
      <c r="K18" s="111">
        <f>G18*Esfuerzo!$C$18</f>
        <v>25.107600000000005</v>
      </c>
      <c r="L18" s="111">
        <f>G18*Esfuerzo!$C$15</f>
        <v>5.0386000000000006</v>
      </c>
      <c r="M18" s="111">
        <f>G18*Esfuerzo!$C$19</f>
        <v>2.0740000000000003</v>
      </c>
      <c r="N18" s="111">
        <f>G18*Esfuerzo!$C$20</f>
        <v>0.97599999999999998</v>
      </c>
    </row>
    <row r="19" spans="1:14" ht="15.75" customHeight="1" x14ac:dyDescent="0.2">
      <c r="A19" s="163">
        <v>8</v>
      </c>
      <c r="B19" s="197" t="s">
        <v>299</v>
      </c>
      <c r="C19" s="124">
        <v>1</v>
      </c>
      <c r="D19" s="124"/>
      <c r="E19" s="124"/>
      <c r="F19" s="112"/>
      <c r="G19" s="110">
        <v>41</v>
      </c>
      <c r="H19" s="111">
        <f>G19*Esfuerzo!$C$14</f>
        <v>4.7149999999999999</v>
      </c>
      <c r="I19" s="111">
        <f>G19*Esfuerzo!$C$16</f>
        <v>6.8142000000000005</v>
      </c>
      <c r="J19" s="111">
        <f>G19*Esfuerzo!$C$17</f>
        <v>18.314699999999998</v>
      </c>
      <c r="K19" s="111">
        <f>G19*Esfuerzo!$C$18</f>
        <v>8.4378000000000011</v>
      </c>
      <c r="L19" s="111">
        <f>G19*Esfuerzo!$C$15</f>
        <v>1.6933000000000002</v>
      </c>
      <c r="M19" s="111">
        <f>G19*Esfuerzo!$C$19</f>
        <v>0.69700000000000006</v>
      </c>
      <c r="N19" s="111">
        <f>G19*Esfuerzo!$C$20</f>
        <v>0.32800000000000001</v>
      </c>
    </row>
    <row r="20" spans="1:14" ht="14.25" customHeight="1" x14ac:dyDescent="0.2">
      <c r="A20" s="163">
        <v>9</v>
      </c>
      <c r="B20" s="197" t="s">
        <v>300</v>
      </c>
      <c r="C20" s="124">
        <v>1</v>
      </c>
      <c r="D20" s="124"/>
      <c r="E20" s="124"/>
      <c r="F20" s="112"/>
      <c r="G20" s="110">
        <v>41</v>
      </c>
      <c r="H20" s="111">
        <f>G20*Esfuerzo!$C$14</f>
        <v>4.7149999999999999</v>
      </c>
      <c r="I20" s="111">
        <f>G20*Esfuerzo!$C$16</f>
        <v>6.8142000000000005</v>
      </c>
      <c r="J20" s="111">
        <f>G20*Esfuerzo!$C$17</f>
        <v>18.314699999999998</v>
      </c>
      <c r="K20" s="111">
        <f>G20*Esfuerzo!$C$18</f>
        <v>8.4378000000000011</v>
      </c>
      <c r="L20" s="111">
        <f>G20*Esfuerzo!$C$15</f>
        <v>1.6933000000000002</v>
      </c>
      <c r="M20" s="111">
        <f>G20*Esfuerzo!$C$19</f>
        <v>0.69700000000000006</v>
      </c>
      <c r="N20" s="111">
        <f>G20*Esfuerzo!$C$20</f>
        <v>0.32800000000000001</v>
      </c>
    </row>
    <row r="21" spans="1:14" x14ac:dyDescent="0.2">
      <c r="A21" s="163">
        <v>10</v>
      </c>
      <c r="B21" s="197" t="s">
        <v>301</v>
      </c>
      <c r="C21" s="124">
        <v>1</v>
      </c>
      <c r="D21" s="124"/>
      <c r="E21" s="124"/>
      <c r="F21" s="112" t="str">
        <f>IF(OR(AND(C21&lt;&gt;"",D21&lt;&gt;""),AND(C21&lt;&gt;"",E21&lt;&gt;""),AND(D21&lt;&gt;"",E21&lt;&gt;"")),"Error: completar sólo 1 col.",(IF(OR(C21&gt;1,D21&gt;1,E21&gt;1),"Recomend: utilizar valor=1","")))</f>
        <v/>
      </c>
      <c r="G21" s="110">
        <v>41</v>
      </c>
      <c r="H21" s="111">
        <f>G21*Esfuerzo!$C$14</f>
        <v>4.7149999999999999</v>
      </c>
      <c r="I21" s="111">
        <f>G21*Esfuerzo!$C$16</f>
        <v>6.8142000000000005</v>
      </c>
      <c r="J21" s="111">
        <f>G21*Esfuerzo!$C$17</f>
        <v>18.314699999999998</v>
      </c>
      <c r="K21" s="111">
        <f>G21*Esfuerzo!$C$18</f>
        <v>8.4378000000000011</v>
      </c>
      <c r="L21" s="111">
        <f>G21*Esfuerzo!$C$15</f>
        <v>1.6933000000000002</v>
      </c>
      <c r="M21" s="111">
        <f>G21*Esfuerzo!$C$19</f>
        <v>0.69700000000000006</v>
      </c>
      <c r="N21" s="111">
        <f>G21*Esfuerzo!$C$20</f>
        <v>0.32800000000000001</v>
      </c>
    </row>
    <row r="22" spans="1:14" ht="15.75" customHeight="1" x14ac:dyDescent="0.2">
      <c r="A22" s="163">
        <v>11</v>
      </c>
      <c r="B22" s="197" t="s">
        <v>298</v>
      </c>
      <c r="C22" s="124"/>
      <c r="D22" s="124"/>
      <c r="E22" s="124">
        <v>1</v>
      </c>
      <c r="F22" s="112"/>
      <c r="G22" s="110">
        <v>122</v>
      </c>
      <c r="H22" s="111">
        <f>G22*Esfuerzo!$C$14</f>
        <v>14.030000000000001</v>
      </c>
      <c r="I22" s="111">
        <f>G22*Esfuerzo!$C$16</f>
        <v>20.276400000000002</v>
      </c>
      <c r="J22" s="111">
        <f>G22*Esfuerzo!$C$17</f>
        <v>54.497399999999992</v>
      </c>
      <c r="K22" s="111">
        <f>G22*Esfuerzo!$C$18</f>
        <v>25.107600000000005</v>
      </c>
      <c r="L22" s="111">
        <f>G22*Esfuerzo!$C$15</f>
        <v>5.0386000000000006</v>
      </c>
      <c r="M22" s="111">
        <f>G22*Esfuerzo!$C$19</f>
        <v>2.0740000000000003</v>
      </c>
      <c r="N22" s="111">
        <f>G22*Esfuerzo!$C$20</f>
        <v>0.97599999999999998</v>
      </c>
    </row>
    <row r="23" spans="1:14" ht="15.75" customHeight="1" x14ac:dyDescent="0.2">
      <c r="A23" s="163">
        <v>12</v>
      </c>
      <c r="B23" s="193" t="s">
        <v>302</v>
      </c>
      <c r="C23" s="124">
        <v>1</v>
      </c>
      <c r="D23" s="124"/>
      <c r="E23" s="124"/>
      <c r="F23" s="112" t="str">
        <f t="shared" ref="F23:F24" si="0">IF(OR(AND(C23&lt;&gt;"",D23&lt;&gt;""),AND(C23&lt;&gt;"",E23&lt;&gt;""),AND(D23&lt;&gt;"",E23&lt;&gt;"")),"Error: completar sólo 1 col.",(IF(OR(C23&gt;1,D23&gt;1,E23&gt;1),"Recomend: utilizar valor=1","")))</f>
        <v/>
      </c>
      <c r="G23" s="110">
        <v>41</v>
      </c>
      <c r="H23" s="111">
        <f>G23*Esfuerzo!$C$14</f>
        <v>4.7149999999999999</v>
      </c>
      <c r="I23" s="111">
        <f>G23*Esfuerzo!$C$16</f>
        <v>6.8142000000000005</v>
      </c>
      <c r="J23" s="111">
        <f>G23*Esfuerzo!$C$17</f>
        <v>18.314699999999998</v>
      </c>
      <c r="K23" s="111">
        <f>G23*Esfuerzo!$C$18</f>
        <v>8.4378000000000011</v>
      </c>
      <c r="L23" s="111">
        <f>G23*Esfuerzo!$C$15</f>
        <v>1.6933000000000002</v>
      </c>
      <c r="M23" s="111">
        <f>G23*Esfuerzo!$C$19</f>
        <v>0.69700000000000006</v>
      </c>
      <c r="N23" s="111">
        <f>G23*Esfuerzo!$C$20</f>
        <v>0.32800000000000001</v>
      </c>
    </row>
    <row r="24" spans="1:14" ht="15.75" customHeight="1" thickBot="1" x14ac:dyDescent="0.25">
      <c r="A24" s="163">
        <v>13</v>
      </c>
      <c r="B24" s="193" t="s">
        <v>303</v>
      </c>
      <c r="C24" s="124">
        <v>1</v>
      </c>
      <c r="D24" s="124"/>
      <c r="E24" s="124"/>
      <c r="F24" s="112" t="str">
        <f t="shared" si="0"/>
        <v/>
      </c>
      <c r="G24" s="110">
        <v>41</v>
      </c>
      <c r="H24" s="111">
        <f>G24*Esfuerzo!$C$14</f>
        <v>4.7149999999999999</v>
      </c>
      <c r="I24" s="111">
        <f>G24*Esfuerzo!$C$16</f>
        <v>6.8142000000000005</v>
      </c>
      <c r="J24" s="111">
        <f>G24*Esfuerzo!$C$17</f>
        <v>18.314699999999998</v>
      </c>
      <c r="K24" s="111">
        <f>G24*Esfuerzo!$C$18</f>
        <v>8.4378000000000011</v>
      </c>
      <c r="L24" s="111">
        <f>G24*Esfuerzo!$C$15</f>
        <v>1.6933000000000002</v>
      </c>
      <c r="M24" s="111">
        <f>G24*Esfuerzo!$C$19</f>
        <v>0.69700000000000006</v>
      </c>
      <c r="N24" s="111">
        <f>G24*Esfuerzo!$C$20</f>
        <v>0.32800000000000001</v>
      </c>
    </row>
    <row r="25" spans="1:14" ht="13.5" thickBot="1" x14ac:dyDescent="0.25">
      <c r="A25" s="17" t="s">
        <v>3</v>
      </c>
      <c r="B25" s="20"/>
      <c r="C25" s="21">
        <f>SUM(C12:C24)</f>
        <v>9</v>
      </c>
      <c r="D25" s="21">
        <f>SUM(D12:D24)</f>
        <v>1</v>
      </c>
      <c r="E25" s="21">
        <f>SUM(E12:E24)</f>
        <v>3</v>
      </c>
      <c r="F25" s="81"/>
      <c r="G25" s="110">
        <v>810</v>
      </c>
      <c r="H25" s="111">
        <f t="shared" ref="H25:N25" si="1">SUM(H12:H24)</f>
        <v>93.840000000000018</v>
      </c>
      <c r="I25" s="111">
        <f t="shared" si="1"/>
        <v>135.61920000000001</v>
      </c>
      <c r="J25" s="111">
        <f t="shared" si="1"/>
        <v>364.50719999999995</v>
      </c>
      <c r="K25" s="111">
        <f t="shared" si="1"/>
        <v>167.93280000000001</v>
      </c>
      <c r="L25" s="111">
        <f t="shared" si="1"/>
        <v>33.700800000000008</v>
      </c>
      <c r="M25" s="111">
        <f t="shared" si="1"/>
        <v>13.872</v>
      </c>
      <c r="N25" s="111">
        <f t="shared" si="1"/>
        <v>6.5280000000000014</v>
      </c>
    </row>
    <row r="26" spans="1:14" ht="13.5" thickBot="1" x14ac:dyDescent="0.25">
      <c r="C26" s="263">
        <f>SUM(C25*5+D25*10+E25*15)</f>
        <v>100</v>
      </c>
      <c r="D26" s="263"/>
      <c r="E26" s="263"/>
      <c r="G26" s="103" t="s">
        <v>3</v>
      </c>
      <c r="H26" s="104" t="s">
        <v>15</v>
      </c>
      <c r="I26" s="105" t="s">
        <v>16</v>
      </c>
      <c r="J26" s="105" t="s">
        <v>29</v>
      </c>
      <c r="K26" s="105" t="s">
        <v>26</v>
      </c>
      <c r="L26" s="105" t="s">
        <v>27</v>
      </c>
      <c r="M26" s="105" t="s">
        <v>28</v>
      </c>
      <c r="N26" s="103" t="s">
        <v>99</v>
      </c>
    </row>
    <row r="27" spans="1:14" x14ac:dyDescent="0.2">
      <c r="C27" s="80"/>
      <c r="D27" s="80"/>
      <c r="E27" s="80"/>
    </row>
    <row r="28" spans="1:14" x14ac:dyDescent="0.2">
      <c r="C28" s="80"/>
      <c r="D28" s="80"/>
      <c r="E28" s="80"/>
    </row>
    <row r="29" spans="1:14" x14ac:dyDescent="0.2">
      <c r="C29" s="80"/>
      <c r="D29" s="80"/>
      <c r="E29" s="80"/>
    </row>
    <row r="30" spans="1:14" x14ac:dyDescent="0.2">
      <c r="C30" s="80"/>
      <c r="D30" s="80"/>
      <c r="E30" s="80"/>
    </row>
    <row r="31" spans="1:14" x14ac:dyDescent="0.2">
      <c r="C31" s="80"/>
      <c r="D31" s="80"/>
      <c r="E31" s="80"/>
    </row>
    <row r="32" spans="1:14" x14ac:dyDescent="0.2">
      <c r="C32" s="80"/>
      <c r="D32" s="80"/>
      <c r="E32" s="80"/>
    </row>
    <row r="33" spans="3:5" x14ac:dyDescent="0.2">
      <c r="C33" s="80"/>
      <c r="D33" s="80"/>
      <c r="E33" s="80"/>
    </row>
    <row r="34" spans="3:5" x14ac:dyDescent="0.2">
      <c r="C34" s="80"/>
      <c r="D34" s="80"/>
      <c r="E34" s="80"/>
    </row>
    <row r="35" spans="3:5" x14ac:dyDescent="0.2">
      <c r="C35" s="80"/>
      <c r="D35" s="80"/>
      <c r="E35" s="80"/>
    </row>
    <row r="36" spans="3:5" x14ac:dyDescent="0.2">
      <c r="C36" s="80"/>
      <c r="D36" s="80"/>
      <c r="E36" s="80"/>
    </row>
    <row r="37" spans="3:5" x14ac:dyDescent="0.2">
      <c r="C37" s="80"/>
      <c r="D37" s="80"/>
      <c r="E37" s="80"/>
    </row>
    <row r="38" spans="3:5" x14ac:dyDescent="0.2">
      <c r="C38" s="80"/>
      <c r="D38" s="80"/>
      <c r="E38" s="80"/>
    </row>
    <row r="39" spans="3:5" x14ac:dyDescent="0.2">
      <c r="C39" s="80"/>
      <c r="D39" s="80"/>
      <c r="E39" s="80"/>
    </row>
    <row r="40" spans="3:5" x14ac:dyDescent="0.2">
      <c r="C40" s="80"/>
      <c r="D40" s="80"/>
      <c r="E40" s="80"/>
    </row>
    <row r="41" spans="3:5" x14ac:dyDescent="0.2">
      <c r="C41" s="80"/>
      <c r="D41" s="80"/>
      <c r="E41" s="80"/>
    </row>
    <row r="42" spans="3:5" x14ac:dyDescent="0.2">
      <c r="C42" s="80"/>
      <c r="D42" s="80"/>
      <c r="E42" s="80"/>
    </row>
    <row r="43" spans="3:5" x14ac:dyDescent="0.2">
      <c r="C43" s="80"/>
      <c r="D43" s="80"/>
      <c r="E43" s="80"/>
    </row>
    <row r="44" spans="3:5" x14ac:dyDescent="0.2">
      <c r="C44" s="80"/>
      <c r="D44" s="80"/>
      <c r="E44" s="80"/>
    </row>
    <row r="45" spans="3:5" x14ac:dyDescent="0.2">
      <c r="C45" s="80"/>
      <c r="D45" s="80"/>
      <c r="E45" s="80"/>
    </row>
    <row r="46" spans="3:5" x14ac:dyDescent="0.2">
      <c r="C46" s="80"/>
      <c r="D46" s="80"/>
      <c r="E46" s="80"/>
    </row>
    <row r="47" spans="3:5" x14ac:dyDescent="0.2">
      <c r="C47" s="80"/>
      <c r="D47" s="80"/>
      <c r="E47" s="80"/>
    </row>
    <row r="48" spans="3:5" x14ac:dyDescent="0.2">
      <c r="C48" s="80"/>
      <c r="D48" s="80"/>
      <c r="E48" s="80"/>
    </row>
    <row r="49" spans="3:5" x14ac:dyDescent="0.2">
      <c r="C49" s="80"/>
      <c r="D49" s="80"/>
      <c r="E49" s="80"/>
    </row>
  </sheetData>
  <sheetProtection insertColumns="0" insertRows="0" sort="0"/>
  <mergeCells count="15">
    <mergeCell ref="G10:N10"/>
    <mergeCell ref="C26:E26"/>
    <mergeCell ref="E6:E7"/>
    <mergeCell ref="K4:L5"/>
    <mergeCell ref="M4:M5"/>
    <mergeCell ref="C4:D5"/>
    <mergeCell ref="E4:E5"/>
    <mergeCell ref="K6:L7"/>
    <mergeCell ref="M6:M7"/>
    <mergeCell ref="C10:E10"/>
    <mergeCell ref="A10:B10"/>
    <mergeCell ref="A1:E1"/>
    <mergeCell ref="A9:E9"/>
    <mergeCell ref="C6:D7"/>
    <mergeCell ref="A2:B2"/>
  </mergeCells>
  <phoneticPr fontId="0" type="noConversion"/>
  <conditionalFormatting sqref="G12:N25">
    <cfRule type="cellIs" dxfId="1" priority="1" stopIfTrue="1" operator="equal">
      <formula>0</formula>
    </cfRule>
  </conditionalFormatting>
  <printOptions horizontalCentered="1" verticalCentered="1"/>
  <pageMargins left="0.23622047244094491" right="0.35433070866141736" top="0.39370078740157483" bottom="0.15748031496062992" header="0.15748031496062992" footer="0.35433070866141736"/>
  <pageSetup scale="54" orientation="portrait" r:id="rId1"/>
  <headerFooter alignWithMargins="0">
    <oddHeader>&amp;C&amp;F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L26"/>
  <sheetViews>
    <sheetView showGridLines="0" view="pageBreakPreview" zoomScale="32" zoomScaleNormal="100" zoomScaleSheetLayoutView="106" workbookViewId="0">
      <pane ySplit="2" topLeftCell="A3" activePane="bottomLeft" state="frozen"/>
      <selection pane="bottomLeft" activeCell="T18" sqref="T18"/>
    </sheetView>
  </sheetViews>
  <sheetFormatPr baseColWidth="10" defaultColWidth="9.140625" defaultRowHeight="12.75" x14ac:dyDescent="0.2"/>
  <cols>
    <col min="3" max="3" width="29.28515625" customWidth="1"/>
    <col min="4" max="4" width="8" customWidth="1"/>
    <col min="5" max="5" width="99.7109375" customWidth="1"/>
    <col min="6" max="6" width="10.7109375" customWidth="1"/>
    <col min="7" max="7" width="11.140625" style="28" customWidth="1"/>
    <col min="8" max="8" width="58.42578125" style="28" customWidth="1"/>
    <col min="9" max="11" width="9.140625" style="28"/>
  </cols>
  <sheetData>
    <row r="1" spans="1:12" ht="57" customHeight="1" x14ac:dyDescent="0.2">
      <c r="A1" s="236" t="s">
        <v>66</v>
      </c>
      <c r="B1" s="236"/>
      <c r="C1" s="236"/>
      <c r="D1" s="236"/>
      <c r="E1" s="236"/>
      <c r="F1" s="236"/>
      <c r="G1" s="236"/>
      <c r="H1" s="236"/>
      <c r="I1" s="42"/>
      <c r="J1"/>
      <c r="K1"/>
    </row>
    <row r="2" spans="1:12" ht="18" customHeight="1" x14ac:dyDescent="0.2">
      <c r="A2" s="236" t="s">
        <v>48</v>
      </c>
      <c r="B2" s="236"/>
      <c r="C2" s="236"/>
      <c r="D2" s="236"/>
      <c r="E2" s="236"/>
      <c r="F2" s="236"/>
      <c r="G2" s="236"/>
      <c r="H2" s="236"/>
    </row>
    <row r="3" spans="1:12" ht="18" customHeight="1" x14ac:dyDescent="0.2">
      <c r="A3" s="77"/>
      <c r="B3" s="77"/>
      <c r="C3" s="77"/>
      <c r="D3" s="77"/>
      <c r="E3" s="77"/>
      <c r="F3" s="77"/>
      <c r="G3" s="77"/>
      <c r="H3" s="77"/>
      <c r="I3"/>
      <c r="J3"/>
      <c r="K3"/>
    </row>
    <row r="4" spans="1:12" x14ac:dyDescent="0.2">
      <c r="C4" s="78"/>
      <c r="D4" s="256" t="s">
        <v>30</v>
      </c>
      <c r="E4" s="257"/>
      <c r="F4" s="185"/>
      <c r="G4" s="264">
        <v>810</v>
      </c>
    </row>
    <row r="5" spans="1:12" x14ac:dyDescent="0.2">
      <c r="C5" s="78"/>
      <c r="D5" s="258"/>
      <c r="E5" s="259"/>
      <c r="F5" s="186"/>
      <c r="G5" s="265"/>
    </row>
    <row r="6" spans="1:12" x14ac:dyDescent="0.2">
      <c r="C6" s="78"/>
      <c r="D6" s="256" t="s">
        <v>31</v>
      </c>
      <c r="E6" s="257"/>
      <c r="F6" s="185"/>
      <c r="G6" s="264">
        <v>15</v>
      </c>
    </row>
    <row r="7" spans="1:12" x14ac:dyDescent="0.2">
      <c r="C7" s="78"/>
      <c r="D7" s="258"/>
      <c r="E7" s="259"/>
      <c r="F7" s="186"/>
      <c r="G7" s="265"/>
    </row>
    <row r="9" spans="1:12" ht="13.5" thickBot="1" x14ac:dyDescent="0.25">
      <c r="A9" s="255"/>
      <c r="B9" s="255"/>
      <c r="C9" s="255"/>
      <c r="D9" s="255"/>
      <c r="E9" s="255"/>
      <c r="F9" s="184"/>
      <c r="G9" s="30"/>
      <c r="H9" s="31" t="s">
        <v>59</v>
      </c>
    </row>
    <row r="11" spans="1:12" ht="13.5" thickBot="1" x14ac:dyDescent="0.25"/>
    <row r="12" spans="1:12" s="1" customFormat="1" ht="30" customHeight="1" thickBot="1" x14ac:dyDescent="0.25">
      <c r="A12" s="269" t="s">
        <v>39</v>
      </c>
      <c r="B12" s="270"/>
      <c r="C12" s="270"/>
      <c r="D12" s="27" t="s">
        <v>45</v>
      </c>
      <c r="E12" s="22" t="s">
        <v>281</v>
      </c>
      <c r="F12" s="22" t="s">
        <v>280</v>
      </c>
      <c r="G12" s="22" t="s">
        <v>6</v>
      </c>
      <c r="H12" s="23" t="s">
        <v>46</v>
      </c>
      <c r="I12" s="29"/>
      <c r="J12" s="29"/>
      <c r="K12" s="29"/>
      <c r="L12" s="29"/>
    </row>
    <row r="13" spans="1:12" ht="19.5" customHeight="1" thickBot="1" x14ac:dyDescent="0.25">
      <c r="A13" s="266" t="s">
        <v>283</v>
      </c>
      <c r="B13" s="267"/>
      <c r="C13" s="268"/>
      <c r="D13" s="56">
        <v>2</v>
      </c>
      <c r="E13" s="59" t="s">
        <v>214</v>
      </c>
      <c r="F13" s="59">
        <f>VLOOKUP(E13,'Factores Calculo'!A37:B42,2,FALSE)</f>
        <v>2</v>
      </c>
      <c r="G13" s="24">
        <f>F13*D13</f>
        <v>4</v>
      </c>
      <c r="H13" s="91"/>
      <c r="L13" s="28"/>
    </row>
    <row r="14" spans="1:12" ht="19.5" customHeight="1" thickBot="1" x14ac:dyDescent="0.25">
      <c r="A14" s="266" t="s">
        <v>284</v>
      </c>
      <c r="B14" s="267"/>
      <c r="C14" s="268"/>
      <c r="D14" s="57">
        <v>1</v>
      </c>
      <c r="E14" s="59" t="s">
        <v>220</v>
      </c>
      <c r="F14" s="59">
        <f>VLOOKUP(E14,'Factores Calculo'!A45:B50,2,FALSE)</f>
        <v>1</v>
      </c>
      <c r="G14" s="24">
        <f t="shared" ref="G14:G25" si="0">F14*D14</f>
        <v>1</v>
      </c>
      <c r="H14" s="91"/>
      <c r="L14" s="28"/>
    </row>
    <row r="15" spans="1:12" ht="19.5" customHeight="1" thickBot="1" x14ac:dyDescent="0.25">
      <c r="A15" s="266" t="s">
        <v>225</v>
      </c>
      <c r="B15" s="267"/>
      <c r="C15" s="268"/>
      <c r="D15" s="57">
        <v>1</v>
      </c>
      <c r="E15" s="59" t="s">
        <v>275</v>
      </c>
      <c r="F15" s="59">
        <f>VLOOKUP(E15,'Factores Calculo'!A53:B58,2,FALSE)</f>
        <v>1</v>
      </c>
      <c r="G15" s="24">
        <f t="shared" si="0"/>
        <v>1</v>
      </c>
      <c r="H15" s="91"/>
      <c r="L15" s="28"/>
    </row>
    <row r="16" spans="1:12" ht="19.5" customHeight="1" thickBot="1" x14ac:dyDescent="0.25">
      <c r="A16" s="266" t="s">
        <v>226</v>
      </c>
      <c r="B16" s="267"/>
      <c r="C16" s="268"/>
      <c r="D16" s="57">
        <v>1</v>
      </c>
      <c r="E16" s="59" t="s">
        <v>229</v>
      </c>
      <c r="F16" s="59">
        <f>VLOOKUP(E16,'Factores Calculo'!A61:B66,2,FALSE)</f>
        <v>2</v>
      </c>
      <c r="G16" s="24">
        <f t="shared" si="0"/>
        <v>2</v>
      </c>
      <c r="H16" s="91"/>
      <c r="L16" s="28"/>
    </row>
    <row r="17" spans="1:12" ht="19.5" customHeight="1" thickBot="1" x14ac:dyDescent="0.25">
      <c r="A17" s="266" t="s">
        <v>233</v>
      </c>
      <c r="B17" s="267"/>
      <c r="C17" s="268"/>
      <c r="D17" s="57">
        <v>1</v>
      </c>
      <c r="E17" s="59" t="s">
        <v>235</v>
      </c>
      <c r="F17" s="59">
        <f>VLOOKUP(E17,'Factores Calculo'!A69:B74,2,FALSE)</f>
        <v>1</v>
      </c>
      <c r="G17" s="24">
        <f t="shared" si="0"/>
        <v>1</v>
      </c>
      <c r="H17" s="91"/>
      <c r="L17" s="28"/>
    </row>
    <row r="18" spans="1:12" ht="19.5" customHeight="1" thickBot="1" x14ac:dyDescent="0.25">
      <c r="A18" s="266" t="s">
        <v>240</v>
      </c>
      <c r="B18" s="267"/>
      <c r="C18" s="268"/>
      <c r="D18" s="57">
        <v>0.5</v>
      </c>
      <c r="E18" s="59" t="s">
        <v>242</v>
      </c>
      <c r="F18" s="59">
        <f>VLOOKUP(E18,'Factores Calculo'!A77:B82,2,FALSE)</f>
        <v>1</v>
      </c>
      <c r="G18" s="24">
        <f t="shared" si="0"/>
        <v>0.5</v>
      </c>
      <c r="H18" s="91"/>
      <c r="L18" s="28"/>
    </row>
    <row r="19" spans="1:12" ht="19.5" customHeight="1" thickBot="1" x14ac:dyDescent="0.25">
      <c r="A19" s="266" t="s">
        <v>285</v>
      </c>
      <c r="B19" s="267"/>
      <c r="C19" s="268"/>
      <c r="D19" s="57">
        <v>0.5</v>
      </c>
      <c r="E19" s="59" t="s">
        <v>248</v>
      </c>
      <c r="F19" s="59">
        <v>1</v>
      </c>
      <c r="G19" s="24">
        <f t="shared" si="0"/>
        <v>0.5</v>
      </c>
      <c r="H19" s="91"/>
      <c r="L19" s="28"/>
    </row>
    <row r="20" spans="1:12" ht="19.5" customHeight="1" thickBot="1" x14ac:dyDescent="0.25">
      <c r="A20" s="266" t="s">
        <v>50</v>
      </c>
      <c r="B20" s="267"/>
      <c r="C20" s="268"/>
      <c r="D20" s="57">
        <v>2</v>
      </c>
      <c r="E20" s="59" t="s">
        <v>255</v>
      </c>
      <c r="F20" s="59">
        <f>VLOOKUP(E20,'Factores Calculo'!D37:E42,2,FALSE)</f>
        <v>1</v>
      </c>
      <c r="G20" s="24">
        <f t="shared" si="0"/>
        <v>2</v>
      </c>
      <c r="H20" s="91"/>
      <c r="L20" s="28"/>
    </row>
    <row r="21" spans="1:12" ht="19.5" customHeight="1" thickBot="1" x14ac:dyDescent="0.25">
      <c r="A21" s="266" t="s">
        <v>282</v>
      </c>
      <c r="B21" s="267"/>
      <c r="C21" s="268"/>
      <c r="D21" s="57">
        <v>1</v>
      </c>
      <c r="E21" s="59" t="s">
        <v>263</v>
      </c>
      <c r="F21" s="59">
        <f>VLOOKUP(E21,'Factores Calculo'!D45:E50,2,FALSE)</f>
        <v>2</v>
      </c>
      <c r="G21" s="24">
        <f t="shared" si="0"/>
        <v>2</v>
      </c>
      <c r="H21" s="91"/>
      <c r="L21" s="28"/>
    </row>
    <row r="22" spans="1:12" ht="19.5" customHeight="1" thickBot="1" x14ac:dyDescent="0.25">
      <c r="A22" s="266" t="s">
        <v>51</v>
      </c>
      <c r="B22" s="267"/>
      <c r="C22" s="268"/>
      <c r="D22" s="57">
        <v>1</v>
      </c>
      <c r="E22" s="59" t="s">
        <v>270</v>
      </c>
      <c r="F22" s="59">
        <f>VLOOKUP(E22,'Factores Calculo'!D53:E58,2,FALSE)</f>
        <v>3</v>
      </c>
      <c r="G22" s="24">
        <f t="shared" si="0"/>
        <v>3</v>
      </c>
      <c r="H22" s="91"/>
      <c r="L22" s="28"/>
    </row>
    <row r="23" spans="1:12" ht="19.5" customHeight="1" thickBot="1" x14ac:dyDescent="0.25">
      <c r="A23" s="266" t="s">
        <v>273</v>
      </c>
      <c r="B23" s="267"/>
      <c r="C23" s="268"/>
      <c r="D23" s="57">
        <v>1</v>
      </c>
      <c r="E23" s="59" t="s">
        <v>263</v>
      </c>
      <c r="F23" s="59">
        <f>VLOOKUP(E23,'Factores Calculo'!D61:E66,2,FALSE)</f>
        <v>2</v>
      </c>
      <c r="G23" s="24">
        <f t="shared" si="0"/>
        <v>2</v>
      </c>
      <c r="H23" s="91"/>
      <c r="L23" s="28"/>
    </row>
    <row r="24" spans="1:12" ht="19.5" customHeight="1" thickBot="1" x14ac:dyDescent="0.25">
      <c r="A24" s="266" t="s">
        <v>162</v>
      </c>
      <c r="B24" s="267"/>
      <c r="C24" s="268"/>
      <c r="D24" s="57">
        <v>1</v>
      </c>
      <c r="E24" s="59" t="s">
        <v>262</v>
      </c>
      <c r="F24" s="59">
        <f>VLOOKUP(E24,'Factores Calculo'!D69:E74,2,FALSE)</f>
        <v>0</v>
      </c>
      <c r="G24" s="24">
        <f t="shared" si="0"/>
        <v>0</v>
      </c>
      <c r="H24" s="91"/>
      <c r="L24" s="28"/>
    </row>
    <row r="25" spans="1:12" ht="26.25" customHeight="1" thickBot="1" x14ac:dyDescent="0.25">
      <c r="A25" s="266" t="s">
        <v>163</v>
      </c>
      <c r="B25" s="267"/>
      <c r="C25" s="268"/>
      <c r="D25" s="58">
        <v>1</v>
      </c>
      <c r="E25" s="59" t="s">
        <v>262</v>
      </c>
      <c r="F25" s="59">
        <f>VLOOKUP(E25,'Factores Calculo'!D77:E82,2,FALSE)</f>
        <v>0</v>
      </c>
      <c r="G25" s="24">
        <f t="shared" si="0"/>
        <v>0</v>
      </c>
      <c r="H25" s="91"/>
      <c r="L25" s="28"/>
    </row>
    <row r="26" spans="1:12" ht="2.25" customHeight="1" x14ac:dyDescent="0.2">
      <c r="E26" s="3">
        <f>SUM(G13:G25)</f>
        <v>19</v>
      </c>
    </row>
  </sheetData>
  <mergeCells count="21">
    <mergeCell ref="A16:C16"/>
    <mergeCell ref="A9:E9"/>
    <mergeCell ref="A24:C24"/>
    <mergeCell ref="A14:C14"/>
    <mergeCell ref="A25:C25"/>
    <mergeCell ref="A23:C23"/>
    <mergeCell ref="A22:C22"/>
    <mergeCell ref="A18:C18"/>
    <mergeCell ref="A17:C17"/>
    <mergeCell ref="A21:C21"/>
    <mergeCell ref="A20:C20"/>
    <mergeCell ref="A19:C19"/>
    <mergeCell ref="A15:C15"/>
    <mergeCell ref="A1:H1"/>
    <mergeCell ref="A2:H2"/>
    <mergeCell ref="D4:E5"/>
    <mergeCell ref="G4:G5"/>
    <mergeCell ref="A13:C13"/>
    <mergeCell ref="A12:C12"/>
    <mergeCell ref="G6:G7"/>
    <mergeCell ref="D6:E7"/>
  </mergeCells>
  <phoneticPr fontId="0" type="noConversion"/>
  <printOptions headings="1"/>
  <pageMargins left="0.23622047244094491" right="0.2" top="0.46" bottom="0.35433070866141736" header="0.15748031496062992" footer="0.15748031496062992"/>
  <pageSetup scale="51" orientation="landscape" r:id="rId1"/>
  <headerFooter alignWithMargins="0">
    <oddHeader>&amp;C&amp;F</oddHeader>
  </headerFooter>
  <colBreaks count="1" manualBreakCount="1">
    <brk id="11" max="1048575" man="1"/>
  </colBreaks>
  <legacy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400-000000000000}">
          <x14:formula1>
            <xm:f>'Factores Calculo'!$A$37:$A$42</xm:f>
          </x14:formula1>
          <xm:sqref>E13</xm:sqref>
        </x14:dataValidation>
        <x14:dataValidation type="list" allowBlank="1" showInputMessage="1" showErrorMessage="1" xr:uid="{00000000-0002-0000-0400-000001000000}">
          <x14:formula1>
            <xm:f>'Factores Calculo'!$A$45:$A$50</xm:f>
          </x14:formula1>
          <xm:sqref>E14</xm:sqref>
        </x14:dataValidation>
        <x14:dataValidation type="list" allowBlank="1" showInputMessage="1" showErrorMessage="1" xr:uid="{00000000-0002-0000-0400-000002000000}">
          <x14:formula1>
            <xm:f>'Factores Calculo'!$A$53:$A$58</xm:f>
          </x14:formula1>
          <xm:sqref>E15</xm:sqref>
        </x14:dataValidation>
        <x14:dataValidation type="list" allowBlank="1" showInputMessage="1" showErrorMessage="1" xr:uid="{00000000-0002-0000-0400-000003000000}">
          <x14:formula1>
            <xm:f>'Factores Calculo'!$A$61:$A$66</xm:f>
          </x14:formula1>
          <xm:sqref>E16</xm:sqref>
        </x14:dataValidation>
        <x14:dataValidation type="list" allowBlank="1" showInputMessage="1" showErrorMessage="1" xr:uid="{00000000-0002-0000-0400-000004000000}">
          <x14:formula1>
            <xm:f>'Factores Calculo'!$A$69:$A$74</xm:f>
          </x14:formula1>
          <xm:sqref>E17</xm:sqref>
        </x14:dataValidation>
        <x14:dataValidation type="list" allowBlank="1" showInputMessage="1" showErrorMessage="1" xr:uid="{00000000-0002-0000-0400-000005000000}">
          <x14:formula1>
            <xm:f>'Factores Calculo'!$A$77:$A$82</xm:f>
          </x14:formula1>
          <xm:sqref>E18</xm:sqref>
        </x14:dataValidation>
        <x14:dataValidation type="list" allowBlank="1" showInputMessage="1" showErrorMessage="1" xr:uid="{00000000-0002-0000-0400-000006000000}">
          <x14:formula1>
            <xm:f>'Factores Calculo'!$A$85:$A$90</xm:f>
          </x14:formula1>
          <xm:sqref>E19</xm:sqref>
        </x14:dataValidation>
        <x14:dataValidation type="list" allowBlank="1" showInputMessage="1" showErrorMessage="1" xr:uid="{00000000-0002-0000-0400-000007000000}">
          <x14:formula1>
            <xm:f>'Factores Calculo'!$D$37:$D$42</xm:f>
          </x14:formula1>
          <xm:sqref>E20</xm:sqref>
        </x14:dataValidation>
        <x14:dataValidation type="list" allowBlank="1" showInputMessage="1" showErrorMessage="1" xr:uid="{00000000-0002-0000-0400-000008000000}">
          <x14:formula1>
            <xm:f>'Factores Calculo'!$D$45:$D$50</xm:f>
          </x14:formula1>
          <xm:sqref>E21</xm:sqref>
        </x14:dataValidation>
        <x14:dataValidation type="list" allowBlank="1" showInputMessage="1" showErrorMessage="1" xr:uid="{00000000-0002-0000-0400-000009000000}">
          <x14:formula1>
            <xm:f>'Factores Calculo'!$D$53:$D$58</xm:f>
          </x14:formula1>
          <xm:sqref>E22</xm:sqref>
        </x14:dataValidation>
        <x14:dataValidation type="list" allowBlank="1" showInputMessage="1" showErrorMessage="1" xr:uid="{00000000-0002-0000-0400-00000A000000}">
          <x14:formula1>
            <xm:f>'Factores Calculo'!$D$61:$D$66</xm:f>
          </x14:formula1>
          <xm:sqref>E23</xm:sqref>
        </x14:dataValidation>
        <x14:dataValidation type="list" allowBlank="1" showInputMessage="1" showErrorMessage="1" xr:uid="{00000000-0002-0000-0400-00000B000000}">
          <x14:formula1>
            <xm:f>'Factores Calculo'!$D$69:$D$74</xm:f>
          </x14:formula1>
          <xm:sqref>E24</xm:sqref>
        </x14:dataValidation>
        <x14:dataValidation type="list" allowBlank="1" showInputMessage="1" showErrorMessage="1" xr:uid="{00000000-0002-0000-0400-00000C000000}">
          <x14:formula1>
            <xm:f>'Factores Calculo'!$D$77:$D$82</xm:f>
          </x14:formula1>
          <xm:sqref>E25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K21"/>
  <sheetViews>
    <sheetView showGridLines="0" view="pageBreakPreview" topLeftCell="D1" zoomScale="64" zoomScaleNormal="100" zoomScaleSheetLayoutView="90" workbookViewId="0">
      <selection activeCell="A17" sqref="A17:C17"/>
    </sheetView>
  </sheetViews>
  <sheetFormatPr baseColWidth="10" defaultColWidth="9.140625" defaultRowHeight="12.75" x14ac:dyDescent="0.2"/>
  <cols>
    <col min="3" max="3" width="34.85546875" customWidth="1"/>
    <col min="4" max="4" width="7.85546875" customWidth="1"/>
    <col min="5" max="5" width="73" bestFit="1" customWidth="1"/>
    <col min="6" max="6" width="8" customWidth="1"/>
    <col min="7" max="7" width="10.7109375" customWidth="1"/>
    <col min="8" max="8" width="65.5703125" customWidth="1"/>
  </cols>
  <sheetData>
    <row r="1" spans="1:11" ht="57" customHeight="1" x14ac:dyDescent="0.2">
      <c r="A1" s="236" t="s">
        <v>66</v>
      </c>
      <c r="B1" s="273"/>
      <c r="C1" s="273"/>
      <c r="D1" s="273"/>
      <c r="E1" s="273"/>
      <c r="F1" s="273"/>
      <c r="G1" s="273"/>
      <c r="H1" s="273"/>
    </row>
    <row r="2" spans="1:11" ht="18" customHeight="1" x14ac:dyDescent="0.2">
      <c r="A2" s="274" t="s">
        <v>47</v>
      </c>
      <c r="B2" s="273"/>
      <c r="C2" s="273"/>
      <c r="D2" s="273"/>
      <c r="E2" s="273"/>
      <c r="F2" s="273"/>
      <c r="G2" s="273"/>
      <c r="H2" s="273"/>
    </row>
    <row r="3" spans="1:11" s="80" customFormat="1" ht="18" customHeight="1" x14ac:dyDescent="0.2">
      <c r="A3" s="79"/>
      <c r="B3" s="79"/>
      <c r="C3" s="79"/>
      <c r="D3" s="79"/>
      <c r="E3" s="79"/>
      <c r="F3" s="79"/>
      <c r="G3" s="79"/>
      <c r="H3" s="79"/>
    </row>
    <row r="4" spans="1:11" x14ac:dyDescent="0.2">
      <c r="C4" s="78"/>
      <c r="D4" s="256" t="s">
        <v>30</v>
      </c>
      <c r="E4" s="257"/>
      <c r="F4" s="185"/>
      <c r="G4" s="264">
        <v>810</v>
      </c>
      <c r="H4" s="113"/>
      <c r="I4" s="28"/>
      <c r="J4" s="28"/>
      <c r="K4" s="28"/>
    </row>
    <row r="5" spans="1:11" x14ac:dyDescent="0.2">
      <c r="C5" s="78"/>
      <c r="D5" s="258"/>
      <c r="E5" s="259"/>
      <c r="F5" s="186"/>
      <c r="G5" s="265"/>
      <c r="H5" s="28"/>
      <c r="I5" s="28"/>
      <c r="J5" s="28"/>
      <c r="K5" s="28"/>
    </row>
    <row r="6" spans="1:11" x14ac:dyDescent="0.2">
      <c r="C6" s="78"/>
      <c r="D6" s="256" t="s">
        <v>31</v>
      </c>
      <c r="E6" s="257"/>
      <c r="F6" s="185"/>
      <c r="G6" s="264">
        <v>15</v>
      </c>
      <c r="H6" s="28"/>
      <c r="I6" s="28"/>
      <c r="J6" s="28"/>
      <c r="K6" s="28"/>
    </row>
    <row r="7" spans="1:11" x14ac:dyDescent="0.2">
      <c r="C7" s="78"/>
      <c r="D7" s="258"/>
      <c r="E7" s="259"/>
      <c r="F7" s="186"/>
      <c r="G7" s="265"/>
      <c r="H7" s="28"/>
      <c r="I7" s="28"/>
      <c r="J7" s="28"/>
      <c r="K7" s="28"/>
    </row>
    <row r="8" spans="1:11" ht="13.5" customHeight="1" x14ac:dyDescent="0.2"/>
    <row r="9" spans="1:11" ht="13.5" customHeight="1" thickBot="1" x14ac:dyDescent="0.25">
      <c r="A9" s="255" t="s">
        <v>60</v>
      </c>
      <c r="B9" s="255"/>
      <c r="C9" s="255"/>
      <c r="D9" s="255"/>
      <c r="E9" s="255"/>
      <c r="F9" s="255"/>
      <c r="G9" s="255"/>
      <c r="H9" s="255"/>
    </row>
    <row r="11" spans="1:11" ht="13.5" thickBot="1" x14ac:dyDescent="0.25"/>
    <row r="12" spans="1:11" ht="26.25" thickBot="1" x14ac:dyDescent="0.25">
      <c r="A12" s="269" t="s">
        <v>44</v>
      </c>
      <c r="B12" s="270"/>
      <c r="C12" s="270"/>
      <c r="D12" s="27" t="s">
        <v>45</v>
      </c>
      <c r="E12" s="22" t="s">
        <v>40</v>
      </c>
      <c r="F12" s="187" t="s">
        <v>286</v>
      </c>
      <c r="G12" s="23" t="s">
        <v>6</v>
      </c>
      <c r="H12" s="22" t="s">
        <v>46</v>
      </c>
    </row>
    <row r="13" spans="1:11" ht="20.25" customHeight="1" thickBot="1" x14ac:dyDescent="0.25">
      <c r="A13" s="266" t="s">
        <v>52</v>
      </c>
      <c r="B13" s="267"/>
      <c r="C13" s="268"/>
      <c r="D13" s="56">
        <v>1.5</v>
      </c>
      <c r="E13" s="59" t="s">
        <v>166</v>
      </c>
      <c r="F13" s="191">
        <f>VLOOKUP(E13,'Factores Calculo'!A3:B8,2,FALSE)</f>
        <v>5</v>
      </c>
      <c r="G13" s="61">
        <f>D13*F13</f>
        <v>7.5</v>
      </c>
      <c r="H13" s="92"/>
    </row>
    <row r="14" spans="1:11" ht="20.25" customHeight="1" thickBot="1" x14ac:dyDescent="0.25">
      <c r="A14" s="266" t="s">
        <v>159</v>
      </c>
      <c r="B14" s="267"/>
      <c r="C14" s="268"/>
      <c r="D14" s="57">
        <v>0.5</v>
      </c>
      <c r="E14" s="59" t="s">
        <v>174</v>
      </c>
      <c r="F14" s="190">
        <f>VLOOKUP(E14,'Factores Calculo'!A11:B16,2,FALSE)</f>
        <v>4</v>
      </c>
      <c r="G14" s="61">
        <f>D14*F14</f>
        <v>2</v>
      </c>
      <c r="H14" s="93"/>
    </row>
    <row r="15" spans="1:11" ht="20.25" customHeight="1" thickBot="1" x14ac:dyDescent="0.25">
      <c r="A15" s="266" t="s">
        <v>53</v>
      </c>
      <c r="B15" s="267"/>
      <c r="C15" s="268"/>
      <c r="D15" s="57">
        <v>1</v>
      </c>
      <c r="E15" s="59" t="s">
        <v>177</v>
      </c>
      <c r="F15" s="190">
        <f>VLOOKUP(E15,'Factores Calculo'!A19:B24,2,FALSE)</f>
        <v>2</v>
      </c>
      <c r="G15" s="61">
        <f>D15*F15</f>
        <v>2</v>
      </c>
      <c r="H15" s="93"/>
    </row>
    <row r="16" spans="1:11" ht="20.25" customHeight="1" thickBot="1" x14ac:dyDescent="0.25">
      <c r="A16" s="266" t="s">
        <v>54</v>
      </c>
      <c r="B16" s="267"/>
      <c r="C16" s="268"/>
      <c r="D16" s="57">
        <v>0.5</v>
      </c>
      <c r="E16" s="59" t="s">
        <v>182</v>
      </c>
      <c r="F16" s="190">
        <f>VLOOKUP(E16,'Factores Calculo'!A27:B32,2,FALSE)</f>
        <v>2</v>
      </c>
      <c r="G16" s="61">
        <f t="shared" ref="G16:G20" si="0">D16*F16</f>
        <v>1</v>
      </c>
      <c r="H16" s="93"/>
    </row>
    <row r="17" spans="1:8" ht="20.25" customHeight="1" x14ac:dyDescent="0.2">
      <c r="A17" s="266" t="s">
        <v>55</v>
      </c>
      <c r="B17" s="267"/>
      <c r="C17" s="268"/>
      <c r="D17" s="57">
        <v>1</v>
      </c>
      <c r="E17" s="59" t="s">
        <v>189</v>
      </c>
      <c r="F17" s="190">
        <f>VLOOKUP(E17,'Factores Calculo'!D3:E8,2,FALSE)</f>
        <v>5</v>
      </c>
      <c r="G17" s="61">
        <f t="shared" si="0"/>
        <v>5</v>
      </c>
      <c r="H17" s="93"/>
    </row>
    <row r="18" spans="1:8" ht="20.25" customHeight="1" thickBot="1" x14ac:dyDescent="0.25">
      <c r="A18" s="271" t="s">
        <v>160</v>
      </c>
      <c r="B18" s="271"/>
      <c r="C18" s="272"/>
      <c r="D18" s="57">
        <v>2</v>
      </c>
      <c r="E18" s="59" t="s">
        <v>195</v>
      </c>
      <c r="F18" s="190">
        <f>VLOOKUP(E18,'Factores Calculo'!D11:E16,2,FALSE)</f>
        <v>4</v>
      </c>
      <c r="G18" s="61">
        <f t="shared" si="0"/>
        <v>8</v>
      </c>
      <c r="H18" s="93"/>
    </row>
    <row r="19" spans="1:8" ht="20.25" customHeight="1" thickBot="1" x14ac:dyDescent="0.25">
      <c r="A19" s="266" t="s">
        <v>161</v>
      </c>
      <c r="B19" s="267"/>
      <c r="C19" s="268"/>
      <c r="D19" s="60">
        <v>-1</v>
      </c>
      <c r="E19" s="59" t="s">
        <v>197</v>
      </c>
      <c r="F19" s="190">
        <f>VLOOKUP(E19,'Factores Calculo'!D19:E24,2,FALSE)</f>
        <v>0</v>
      </c>
      <c r="G19" s="61">
        <f t="shared" si="0"/>
        <v>0</v>
      </c>
      <c r="H19" s="94"/>
    </row>
    <row r="20" spans="1:8" ht="20.25" customHeight="1" thickBot="1" x14ac:dyDescent="0.25">
      <c r="A20" s="266" t="s">
        <v>56</v>
      </c>
      <c r="B20" s="267"/>
      <c r="C20" s="268"/>
      <c r="D20" s="60">
        <v>-1</v>
      </c>
      <c r="E20" s="59" t="s">
        <v>205</v>
      </c>
      <c r="F20" s="190">
        <f>VLOOKUP(E20,'Factores Calculo'!D27:E32,2,FALSE)</f>
        <v>2</v>
      </c>
      <c r="G20" s="61">
        <f t="shared" si="0"/>
        <v>-2</v>
      </c>
      <c r="H20" s="95"/>
    </row>
    <row r="21" spans="1:8" hidden="1" x14ac:dyDescent="0.2">
      <c r="G21">
        <f>SUM(G13:G20)</f>
        <v>23.5</v>
      </c>
    </row>
  </sheetData>
  <mergeCells count="16">
    <mergeCell ref="A1:H1"/>
    <mergeCell ref="A2:H2"/>
    <mergeCell ref="A9:H9"/>
    <mergeCell ref="A12:C12"/>
    <mergeCell ref="D4:E5"/>
    <mergeCell ref="G4:G5"/>
    <mergeCell ref="D6:E7"/>
    <mergeCell ref="G6:G7"/>
    <mergeCell ref="A13:C13"/>
    <mergeCell ref="A18:C18"/>
    <mergeCell ref="A20:C20"/>
    <mergeCell ref="A14:C14"/>
    <mergeCell ref="A15:C15"/>
    <mergeCell ref="A16:C16"/>
    <mergeCell ref="A17:C17"/>
    <mergeCell ref="A19:C19"/>
  </mergeCells>
  <phoneticPr fontId="0" type="noConversion"/>
  <pageMargins left="0.2" right="0.2" top="0.43" bottom="0.4" header="0.17" footer="0.21"/>
  <pageSetup scale="67" orientation="landscape" r:id="rId1"/>
  <headerFooter alignWithMargins="0">
    <oddHeader>&amp;C&amp;F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'Factores Calculo'!$A$3:$A$8</xm:f>
          </x14:formula1>
          <xm:sqref>E13</xm:sqref>
        </x14:dataValidation>
        <x14:dataValidation type="list" allowBlank="1" showInputMessage="1" showErrorMessage="1" xr:uid="{00000000-0002-0000-0500-000001000000}">
          <x14:formula1>
            <xm:f>'Factores Calculo'!$A$11:$A$16</xm:f>
          </x14:formula1>
          <xm:sqref>E14</xm:sqref>
        </x14:dataValidation>
        <x14:dataValidation type="list" allowBlank="1" showInputMessage="1" showErrorMessage="1" xr:uid="{00000000-0002-0000-0500-000002000000}">
          <x14:formula1>
            <xm:f>'Factores Calculo'!$A$19:$A$24</xm:f>
          </x14:formula1>
          <xm:sqref>E15</xm:sqref>
        </x14:dataValidation>
        <x14:dataValidation type="list" allowBlank="1" showInputMessage="1" showErrorMessage="1" xr:uid="{00000000-0002-0000-0500-000003000000}">
          <x14:formula1>
            <xm:f>'Factores Calculo'!$A$27:$A$32</xm:f>
          </x14:formula1>
          <xm:sqref>E16</xm:sqref>
        </x14:dataValidation>
        <x14:dataValidation type="list" allowBlank="1" showInputMessage="1" showErrorMessage="1" xr:uid="{00000000-0002-0000-0500-000004000000}">
          <x14:formula1>
            <xm:f>'Factores Calculo'!$D$3:$D$8</xm:f>
          </x14:formula1>
          <xm:sqref>E17</xm:sqref>
        </x14:dataValidation>
        <x14:dataValidation type="list" allowBlank="1" showInputMessage="1" showErrorMessage="1" xr:uid="{00000000-0002-0000-0500-000005000000}">
          <x14:formula1>
            <xm:f>'Factores Calculo'!$D$11:$D$16</xm:f>
          </x14:formula1>
          <xm:sqref>E18</xm:sqref>
        </x14:dataValidation>
        <x14:dataValidation type="list" allowBlank="1" showInputMessage="1" showErrorMessage="1" xr:uid="{00000000-0002-0000-0500-000006000000}">
          <x14:formula1>
            <xm:f>'Factores Calculo'!$D$19:$D$24</xm:f>
          </x14:formula1>
          <xm:sqref>E19</xm:sqref>
        </x14:dataValidation>
        <x14:dataValidation type="list" allowBlank="1" showInputMessage="1" showErrorMessage="1" xr:uid="{00000000-0002-0000-0500-000007000000}">
          <x14:formula1>
            <xm:f>'Factores Calculo'!$D$27:$D$32</xm:f>
          </x14:formula1>
          <xm:sqref>E20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pageSetUpPr fitToPage="1"/>
  </sheetPr>
  <dimension ref="A1:N24"/>
  <sheetViews>
    <sheetView showGridLines="0" view="pageBreakPreview" zoomScale="90" zoomScaleNormal="75" zoomScaleSheetLayoutView="90" workbookViewId="0">
      <pane ySplit="2" topLeftCell="A3" activePane="bottomLeft" state="frozen"/>
      <selection pane="bottomLeft" activeCell="K19" sqref="K19"/>
    </sheetView>
  </sheetViews>
  <sheetFormatPr baseColWidth="10" defaultColWidth="9.140625" defaultRowHeight="12.75" x14ac:dyDescent="0.2"/>
  <cols>
    <col min="1" max="1" width="12.7109375" style="7" customWidth="1"/>
    <col min="2" max="2" width="17.28515625" style="7" customWidth="1"/>
    <col min="3" max="3" width="12.28515625" style="7" customWidth="1"/>
    <col min="4" max="4" width="13" style="7" bestFit="1" customWidth="1"/>
    <col min="5" max="6" width="12.28515625" style="7" customWidth="1"/>
    <col min="7" max="7" width="5.7109375" style="7" customWidth="1"/>
    <col min="8" max="8" width="14.28515625" style="7" customWidth="1"/>
    <col min="9" max="9" width="12.28515625" style="7" customWidth="1"/>
    <col min="10" max="10" width="13" style="7" bestFit="1" customWidth="1"/>
    <col min="11" max="13" width="8.28515625" style="7" customWidth="1"/>
    <col min="14" max="14" width="12.7109375" style="7" customWidth="1"/>
    <col min="15" max="16384" width="9.140625" style="7"/>
  </cols>
  <sheetData>
    <row r="1" spans="1:14" ht="57" customHeight="1" x14ac:dyDescent="0.2">
      <c r="A1" s="236" t="s">
        <v>66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</row>
    <row r="2" spans="1:14" ht="18" customHeight="1" x14ac:dyDescent="0.2">
      <c r="A2" s="236" t="s">
        <v>87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</row>
    <row r="3" spans="1:14" ht="12" customHeight="1" x14ac:dyDescent="0.2"/>
    <row r="4" spans="1:14" customFormat="1" x14ac:dyDescent="0.2">
      <c r="C4" s="78"/>
      <c r="D4" s="256" t="s">
        <v>30</v>
      </c>
      <c r="E4" s="257"/>
      <c r="F4" s="264">
        <v>810</v>
      </c>
      <c r="G4" s="28"/>
      <c r="H4" s="28"/>
      <c r="I4" s="28"/>
      <c r="J4" s="28"/>
    </row>
    <row r="5" spans="1:14" customFormat="1" x14ac:dyDescent="0.2">
      <c r="C5" s="78"/>
      <c r="D5" s="258"/>
      <c r="E5" s="259"/>
      <c r="F5" s="265"/>
      <c r="G5" s="28"/>
      <c r="H5" s="28"/>
      <c r="I5" s="28"/>
      <c r="J5" s="28"/>
    </row>
    <row r="6" spans="1:14" customFormat="1" x14ac:dyDescent="0.2">
      <c r="C6" s="78"/>
      <c r="D6" s="256" t="s">
        <v>31</v>
      </c>
      <c r="E6" s="257"/>
      <c r="F6" s="264">
        <v>15</v>
      </c>
      <c r="G6" s="28"/>
      <c r="H6" s="28"/>
      <c r="I6" s="28"/>
      <c r="J6" s="28"/>
    </row>
    <row r="7" spans="1:14" customFormat="1" x14ac:dyDescent="0.2">
      <c r="C7" s="78"/>
      <c r="D7" s="258"/>
      <c r="E7" s="259"/>
      <c r="F7" s="265"/>
      <c r="G7" s="28"/>
      <c r="H7" s="28"/>
      <c r="I7" s="28"/>
      <c r="J7" s="28"/>
    </row>
    <row r="8" spans="1:14" x14ac:dyDescent="0.2">
      <c r="I8" s="9"/>
      <c r="J8" s="9"/>
    </row>
    <row r="9" spans="1:14" x14ac:dyDescent="0.2">
      <c r="I9" s="9"/>
      <c r="J9" s="9"/>
    </row>
    <row r="10" spans="1:14" ht="13.5" thickBot="1" x14ac:dyDescent="0.25">
      <c r="I10" s="9"/>
      <c r="J10" s="9"/>
    </row>
    <row r="11" spans="1:14" x14ac:dyDescent="0.2">
      <c r="B11" s="275" t="s">
        <v>89</v>
      </c>
      <c r="C11" s="281"/>
      <c r="D11" s="282"/>
      <c r="H11" s="275" t="s">
        <v>90</v>
      </c>
      <c r="I11" s="276"/>
      <c r="J11" s="277"/>
    </row>
    <row r="12" spans="1:14" ht="13.5" thickBot="1" x14ac:dyDescent="0.25">
      <c r="B12" s="283"/>
      <c r="C12" s="284"/>
      <c r="D12" s="285"/>
      <c r="H12" s="278"/>
      <c r="I12" s="279"/>
      <c r="J12" s="280"/>
    </row>
    <row r="13" spans="1:14" ht="19.5" customHeight="1" x14ac:dyDescent="0.2">
      <c r="B13" s="86" t="s">
        <v>88</v>
      </c>
      <c r="C13" s="89" t="s">
        <v>10</v>
      </c>
      <c r="D13" s="90" t="s">
        <v>11</v>
      </c>
      <c r="H13" s="86" t="s">
        <v>91</v>
      </c>
      <c r="I13" s="87" t="s">
        <v>10</v>
      </c>
      <c r="J13" s="88" t="s">
        <v>11</v>
      </c>
    </row>
    <row r="14" spans="1:14" ht="19.5" customHeight="1" x14ac:dyDescent="0.2">
      <c r="B14" s="75" t="s">
        <v>15</v>
      </c>
      <c r="C14" s="67">
        <v>0.115</v>
      </c>
      <c r="D14" s="108">
        <f t="shared" ref="D14:D20" si="0">$F$4*C14</f>
        <v>93.15</v>
      </c>
      <c r="H14" s="75" t="s">
        <v>9</v>
      </c>
      <c r="I14" s="67">
        <v>0.13</v>
      </c>
      <c r="J14" s="108">
        <v>105</v>
      </c>
    </row>
    <row r="15" spans="1:14" ht="19.5" customHeight="1" x14ac:dyDescent="0.2">
      <c r="B15" s="75" t="s">
        <v>27</v>
      </c>
      <c r="C15" s="67">
        <v>4.1300000000000003E-2</v>
      </c>
      <c r="D15" s="108">
        <f t="shared" si="0"/>
        <v>33.453000000000003</v>
      </c>
      <c r="H15" s="75" t="s">
        <v>12</v>
      </c>
      <c r="I15" s="67">
        <v>0.17</v>
      </c>
      <c r="J15" s="108">
        <v>138</v>
      </c>
    </row>
    <row r="16" spans="1:14" ht="19.5" customHeight="1" x14ac:dyDescent="0.2">
      <c r="B16" s="75" t="s">
        <v>16</v>
      </c>
      <c r="C16" s="67">
        <v>0.16620000000000001</v>
      </c>
      <c r="D16" s="108">
        <f t="shared" si="0"/>
        <v>134.62200000000001</v>
      </c>
      <c r="H16" s="75" t="s">
        <v>13</v>
      </c>
      <c r="I16" s="67">
        <v>0.6</v>
      </c>
      <c r="J16" s="108">
        <v>486</v>
      </c>
    </row>
    <row r="17" spans="1:14" ht="19.5" customHeight="1" x14ac:dyDescent="0.2">
      <c r="B17" s="75" t="s">
        <v>29</v>
      </c>
      <c r="C17" s="67">
        <v>0.44669999999999993</v>
      </c>
      <c r="D17" s="108">
        <f t="shared" si="0"/>
        <v>361.82699999999994</v>
      </c>
      <c r="H17" s="75" t="s">
        <v>14</v>
      </c>
      <c r="I17" s="67">
        <v>0.1</v>
      </c>
      <c r="J17" s="108">
        <f>$F$4*I17</f>
        <v>81</v>
      </c>
    </row>
    <row r="18" spans="1:14" ht="19.5" customHeight="1" thickBot="1" x14ac:dyDescent="0.25">
      <c r="B18" s="75" t="s">
        <v>26</v>
      </c>
      <c r="C18" s="67">
        <v>0.20580000000000004</v>
      </c>
      <c r="D18" s="108">
        <f t="shared" si="0"/>
        <v>166.69800000000004</v>
      </c>
      <c r="H18" s="76" t="s">
        <v>3</v>
      </c>
      <c r="I18" s="71">
        <f>SUM(I14:I17)</f>
        <v>1</v>
      </c>
      <c r="J18" s="109">
        <f>SUM(J14:J17)</f>
        <v>810</v>
      </c>
    </row>
    <row r="19" spans="1:14" ht="19.5" customHeight="1" x14ac:dyDescent="0.2">
      <c r="B19" s="75" t="s">
        <v>28</v>
      </c>
      <c r="C19" s="67">
        <v>1.7000000000000001E-2</v>
      </c>
      <c r="D19" s="108">
        <f t="shared" si="0"/>
        <v>13.770000000000001</v>
      </c>
      <c r="G19" s="8"/>
      <c r="J19" s="8"/>
    </row>
    <row r="20" spans="1:14" ht="19.5" customHeight="1" x14ac:dyDescent="0.2">
      <c r="B20" s="75" t="s">
        <v>49</v>
      </c>
      <c r="C20" s="68">
        <v>8.0000000000000002E-3</v>
      </c>
      <c r="D20" s="108">
        <f t="shared" si="0"/>
        <v>6.48</v>
      </c>
      <c r="G20" s="8"/>
      <c r="I20" s="101"/>
      <c r="J20" s="8"/>
    </row>
    <row r="21" spans="1:14" ht="19.5" customHeight="1" thickBot="1" x14ac:dyDescent="0.25">
      <c r="B21" s="76" t="s">
        <v>3</v>
      </c>
      <c r="C21" s="71">
        <f>SUM(C14:C20)</f>
        <v>0.99999999999999989</v>
      </c>
      <c r="D21" s="109">
        <f>SUM(D14:D20)</f>
        <v>810</v>
      </c>
      <c r="G21" s="10"/>
      <c r="H21" s="10"/>
      <c r="I21" s="10"/>
      <c r="J21" s="11"/>
    </row>
    <row r="22" spans="1:14" x14ac:dyDescent="0.2">
      <c r="A22" s="72"/>
      <c r="B22" s="73"/>
      <c r="C22" s="74"/>
      <c r="D22" s="73"/>
      <c r="G22" s="74"/>
      <c r="H22" s="11"/>
      <c r="J22" s="10"/>
      <c r="K22" s="10"/>
      <c r="L22" s="10"/>
      <c r="M22" s="10"/>
      <c r="N22" s="11"/>
    </row>
    <row r="23" spans="1:14" x14ac:dyDescent="0.2">
      <c r="A23" s="72"/>
      <c r="B23" s="73"/>
      <c r="C23" s="74"/>
      <c r="D23" s="73"/>
      <c r="E23" s="73"/>
      <c r="F23" s="73"/>
      <c r="G23" s="74"/>
      <c r="H23" s="11"/>
      <c r="J23" s="10"/>
      <c r="K23" s="10"/>
      <c r="L23" s="10"/>
      <c r="M23" s="10"/>
      <c r="N23" s="11"/>
    </row>
    <row r="24" spans="1:14" x14ac:dyDescent="0.2">
      <c r="A24" s="10"/>
      <c r="B24" s="69"/>
      <c r="C24" s="70"/>
      <c r="D24" s="69"/>
      <c r="E24" s="69"/>
      <c r="F24" s="69"/>
      <c r="G24" s="70"/>
      <c r="H24" s="11"/>
      <c r="J24" s="10"/>
      <c r="K24" s="10"/>
      <c r="L24" s="10"/>
      <c r="M24" s="10"/>
      <c r="N24" s="11"/>
    </row>
  </sheetData>
  <mergeCells count="8">
    <mergeCell ref="A1:N1"/>
    <mergeCell ref="A2:N2"/>
    <mergeCell ref="H11:J12"/>
    <mergeCell ref="B11:D12"/>
    <mergeCell ref="D4:E5"/>
    <mergeCell ref="F4:F5"/>
    <mergeCell ref="D6:E7"/>
    <mergeCell ref="F6:F7"/>
  </mergeCells>
  <phoneticPr fontId="0" type="noConversion"/>
  <printOptions horizontalCentered="1" verticalCentered="1"/>
  <pageMargins left="0.19685039370078741" right="0.15748031496062992" top="0.43" bottom="0.19685039370078741" header="0.24" footer="0.51181102362204722"/>
  <pageSetup scale="65" orientation="portrait" r:id="rId1"/>
  <headerFooter alignWithMargins="0">
    <oddHeader>&amp;C&amp;F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H18"/>
  <sheetViews>
    <sheetView showGridLines="0" zoomScaleNormal="100" zoomScaleSheetLayoutView="100" workbookViewId="0">
      <selection activeCell="F20" sqref="F20"/>
    </sheetView>
  </sheetViews>
  <sheetFormatPr baseColWidth="10" defaultColWidth="9.140625" defaultRowHeight="12.75" x14ac:dyDescent="0.2"/>
  <cols>
    <col min="1" max="1" width="23" bestFit="1" customWidth="1"/>
    <col min="5" max="5" width="15.28515625" customWidth="1"/>
    <col min="6" max="7" width="11.140625" bestFit="1" customWidth="1"/>
  </cols>
  <sheetData>
    <row r="1" spans="1:8" ht="48.75" customHeight="1" x14ac:dyDescent="0.2">
      <c r="A1" s="236" t="s">
        <v>66</v>
      </c>
      <c r="B1" s="236"/>
      <c r="C1" s="236"/>
      <c r="D1" s="236"/>
      <c r="E1" s="236"/>
      <c r="F1" s="236"/>
      <c r="G1" s="236"/>
      <c r="H1" s="236"/>
    </row>
    <row r="2" spans="1:8" ht="18" x14ac:dyDescent="0.2">
      <c r="A2" s="236" t="s">
        <v>18</v>
      </c>
      <c r="B2" s="236"/>
      <c r="C2" s="236"/>
      <c r="D2" s="236"/>
      <c r="E2" s="236"/>
      <c r="F2" s="236"/>
      <c r="G2" s="236"/>
      <c r="H2" s="236"/>
    </row>
    <row r="5" spans="1:8" ht="15.75" x14ac:dyDescent="0.25">
      <c r="A5" s="99" t="s">
        <v>43</v>
      </c>
      <c r="B5" s="100" t="s">
        <v>41</v>
      </c>
      <c r="C5" s="100" t="s">
        <v>36</v>
      </c>
      <c r="D5" s="100" t="s">
        <v>42</v>
      </c>
      <c r="E5" s="100" t="s">
        <v>3</v>
      </c>
      <c r="F5" s="26"/>
      <c r="G5" s="26"/>
      <c r="H5" s="26"/>
    </row>
    <row r="6" spans="1:8" x14ac:dyDescent="0.2">
      <c r="A6" s="5" t="s">
        <v>32</v>
      </c>
      <c r="B6" s="25">
        <f>Actores!C7</f>
        <v>1</v>
      </c>
      <c r="C6" s="25">
        <f>Actores!D7</f>
        <v>0</v>
      </c>
      <c r="D6" s="25">
        <f>Actores!E7</f>
        <v>1</v>
      </c>
      <c r="E6" s="25">
        <f>B6+(C6*2)+(D6*3)</f>
        <v>4</v>
      </c>
    </row>
    <row r="7" spans="1:8" x14ac:dyDescent="0.2">
      <c r="A7" s="5" t="s">
        <v>7</v>
      </c>
      <c r="B7" s="25">
        <f>'Casos de Uso'!C25</f>
        <v>9</v>
      </c>
      <c r="C7" s="25">
        <f>'Casos de Uso'!D25</f>
        <v>1</v>
      </c>
      <c r="D7" s="25">
        <f>'Casos de Uso'!E25</f>
        <v>3</v>
      </c>
      <c r="E7" s="25">
        <f>(B7*5)+(C7*10)+(D7*15)</f>
        <v>100</v>
      </c>
    </row>
    <row r="8" spans="1:8" x14ac:dyDescent="0.2">
      <c r="A8" s="5" t="s">
        <v>8</v>
      </c>
      <c r="B8" s="286">
        <f>(0.65+(0.01*'Ajustes Técnicos'!E26))</f>
        <v>0.84000000000000008</v>
      </c>
      <c r="C8" s="287"/>
      <c r="D8" s="287"/>
      <c r="E8" s="288"/>
    </row>
    <row r="9" spans="1:8" x14ac:dyDescent="0.2">
      <c r="A9" s="5" t="s">
        <v>57</v>
      </c>
      <c r="B9" s="286">
        <f>(1.3375+ (-0.03 *'Ajustes Ambientales'!G21))</f>
        <v>0.63249999999999995</v>
      </c>
      <c r="C9" s="287"/>
      <c r="D9" s="287"/>
      <c r="E9" s="288"/>
    </row>
    <row r="10" spans="1:8" ht="13.5" thickBot="1" x14ac:dyDescent="0.25"/>
    <row r="11" spans="1:8" x14ac:dyDescent="0.2">
      <c r="A11" s="4" t="s">
        <v>5</v>
      </c>
      <c r="B11" s="62"/>
      <c r="C11" s="62"/>
      <c r="D11" s="62"/>
      <c r="E11" s="96">
        <v>54</v>
      </c>
    </row>
    <row r="12" spans="1:8" x14ac:dyDescent="0.2">
      <c r="A12" s="2" t="s">
        <v>33</v>
      </c>
      <c r="B12" s="63"/>
      <c r="C12" s="63"/>
      <c r="D12" s="63"/>
      <c r="E12" s="106">
        <v>15</v>
      </c>
      <c r="F12" s="6" t="s">
        <v>58</v>
      </c>
    </row>
    <row r="13" spans="1:8" ht="13.5" thickBot="1" x14ac:dyDescent="0.25">
      <c r="A13" s="48" t="s">
        <v>34</v>
      </c>
      <c r="B13" s="64"/>
      <c r="C13" s="64"/>
      <c r="D13" s="64"/>
      <c r="E13" s="107">
        <f>ROUNDUP((E11*E12),0)</f>
        <v>810</v>
      </c>
      <c r="F13" s="6"/>
      <c r="G13" s="6"/>
    </row>
    <row r="16" spans="1:8" x14ac:dyDescent="0.2">
      <c r="A16" s="82" t="s">
        <v>92</v>
      </c>
    </row>
    <row r="17" spans="1:1" x14ac:dyDescent="0.2">
      <c r="A17" s="81" t="s">
        <v>93</v>
      </c>
    </row>
    <row r="18" spans="1:1" x14ac:dyDescent="0.2">
      <c r="A18" s="81" t="s">
        <v>94</v>
      </c>
    </row>
  </sheetData>
  <mergeCells count="4">
    <mergeCell ref="A1:H1"/>
    <mergeCell ref="A2:H2"/>
    <mergeCell ref="B8:E8"/>
    <mergeCell ref="B9:E9"/>
  </mergeCells>
  <phoneticPr fontId="0" type="noConversion"/>
  <pageMargins left="0.25" right="0.25" top="0.65" bottom="1" header="0.24" footer="0.5"/>
  <pageSetup scale="96" orientation="portrait" r:id="rId1"/>
  <headerFooter alignWithMargins="0">
    <oddHeader>&amp;C&amp;F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BO65"/>
  <sheetViews>
    <sheetView workbookViewId="0">
      <pane xSplit="3" ySplit="1" topLeftCell="D41" activePane="bottomRight" state="frozen"/>
      <selection pane="topRight" activeCell="E1" sqref="E1"/>
      <selection pane="bottomLeft" activeCell="A2" sqref="A2"/>
      <selection pane="bottomRight" activeCell="B9" sqref="B9"/>
    </sheetView>
  </sheetViews>
  <sheetFormatPr baseColWidth="10" defaultColWidth="9.140625" defaultRowHeight="11.25" x14ac:dyDescent="0.2"/>
  <cols>
    <col min="1" max="1" width="4.140625" style="118" customWidth="1"/>
    <col min="2" max="2" width="29.28515625" style="118" customWidth="1"/>
    <col min="3" max="3" width="6.42578125" style="118" bestFit="1" customWidth="1"/>
    <col min="4" max="4" width="18" style="118" bestFit="1" customWidth="1"/>
    <col min="5" max="5" width="12.42578125" style="118" customWidth="1"/>
    <col min="6" max="6" width="6.7109375" style="118" customWidth="1"/>
    <col min="7" max="7" width="8.140625" style="118" customWidth="1"/>
    <col min="8" max="8" width="11.85546875" style="118" customWidth="1"/>
    <col min="9" max="13" width="6.140625" style="118" bestFit="1" customWidth="1"/>
    <col min="14" max="17" width="6.28515625" style="118" bestFit="1" customWidth="1"/>
    <col min="18" max="22" width="5.7109375" style="118" bestFit="1" customWidth="1"/>
    <col min="23" max="30" width="6.140625" style="118" bestFit="1" customWidth="1"/>
    <col min="31" max="35" width="6.28515625" style="118" bestFit="1" customWidth="1"/>
    <col min="36" max="38" width="5.85546875" style="118" bestFit="1" customWidth="1"/>
    <col min="39" max="39" width="6.42578125" style="118" bestFit="1" customWidth="1"/>
    <col min="40" max="40" width="10.140625" style="118" bestFit="1" customWidth="1"/>
    <col min="41" max="41" width="10.140625" style="118" customWidth="1"/>
    <col min="42" max="61" width="10.140625" style="118" bestFit="1" customWidth="1"/>
    <col min="62" max="16384" width="9.140625" style="118"/>
  </cols>
  <sheetData>
    <row r="1" spans="1:67" s="116" customFormat="1" ht="25.5" customHeight="1" x14ac:dyDescent="0.2">
      <c r="B1" s="117" t="s">
        <v>100</v>
      </c>
      <c r="C1" s="117"/>
      <c r="D1" s="117"/>
      <c r="E1" s="117"/>
      <c r="F1" s="117" t="s">
        <v>101</v>
      </c>
      <c r="G1" s="117" t="s">
        <v>101</v>
      </c>
      <c r="H1" s="117"/>
      <c r="I1" s="117"/>
      <c r="J1" s="117"/>
      <c r="K1" s="117"/>
      <c r="L1" s="117"/>
      <c r="M1" s="117"/>
    </row>
    <row r="2" spans="1:67" ht="12.75" customHeight="1" x14ac:dyDescent="0.2">
      <c r="I2" s="169"/>
      <c r="J2" s="169"/>
      <c r="K2" s="169"/>
      <c r="L2" s="170"/>
      <c r="M2" s="170"/>
      <c r="N2" s="170"/>
      <c r="O2" s="170"/>
      <c r="P2" s="170"/>
      <c r="Q2" s="170"/>
      <c r="R2" s="172"/>
      <c r="S2" s="172"/>
      <c r="T2" s="172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305" t="s">
        <v>27</v>
      </c>
      <c r="AJ2" s="305"/>
      <c r="AK2" s="306" t="s">
        <v>103</v>
      </c>
      <c r="AL2" s="306"/>
      <c r="AM2" s="306"/>
      <c r="AN2" s="304"/>
      <c r="AO2" s="304"/>
      <c r="AP2" s="304"/>
      <c r="AQ2" s="304"/>
      <c r="AR2" s="304"/>
      <c r="AS2" s="304"/>
      <c r="AT2" s="303"/>
      <c r="AU2" s="303"/>
      <c r="AV2" s="303"/>
      <c r="AW2" s="303"/>
      <c r="AX2" s="303"/>
      <c r="AY2" s="303"/>
      <c r="AZ2" s="303"/>
      <c r="BA2" s="303"/>
      <c r="BB2" s="120"/>
      <c r="BC2" s="120"/>
    </row>
    <row r="3" spans="1:67" x14ac:dyDescent="0.2">
      <c r="B3" s="122" t="s">
        <v>104</v>
      </c>
      <c r="C3" s="122" t="s">
        <v>3</v>
      </c>
      <c r="D3" s="122" t="s">
        <v>105</v>
      </c>
      <c r="E3" s="122" t="s">
        <v>106</v>
      </c>
      <c r="F3" s="122" t="s">
        <v>107</v>
      </c>
      <c r="G3" s="122" t="s">
        <v>148</v>
      </c>
      <c r="H3" s="122" t="s">
        <v>102</v>
      </c>
      <c r="I3" s="123">
        <v>41122</v>
      </c>
      <c r="J3" s="123">
        <f t="shared" ref="J3:U3" si="0">+I3+7</f>
        <v>41129</v>
      </c>
      <c r="K3" s="123">
        <f t="shared" si="0"/>
        <v>41136</v>
      </c>
      <c r="L3" s="123">
        <f t="shared" si="0"/>
        <v>41143</v>
      </c>
      <c r="M3" s="123">
        <f t="shared" si="0"/>
        <v>41150</v>
      </c>
      <c r="N3" s="123">
        <f t="shared" si="0"/>
        <v>41157</v>
      </c>
      <c r="O3" s="123">
        <f t="shared" si="0"/>
        <v>41164</v>
      </c>
      <c r="P3" s="123">
        <f t="shared" si="0"/>
        <v>41171</v>
      </c>
      <c r="Q3" s="123">
        <f t="shared" si="0"/>
        <v>41178</v>
      </c>
      <c r="R3" s="123">
        <f t="shared" si="0"/>
        <v>41185</v>
      </c>
      <c r="S3" s="123">
        <f t="shared" si="0"/>
        <v>41192</v>
      </c>
      <c r="T3" s="123">
        <f t="shared" si="0"/>
        <v>41199</v>
      </c>
      <c r="U3" s="123">
        <f t="shared" si="0"/>
        <v>41206</v>
      </c>
      <c r="V3" s="123">
        <f t="shared" ref="V3:BM3" si="1">+U3+7</f>
        <v>41213</v>
      </c>
      <c r="W3" s="123">
        <f t="shared" si="1"/>
        <v>41220</v>
      </c>
      <c r="X3" s="123">
        <f t="shared" si="1"/>
        <v>41227</v>
      </c>
      <c r="Y3" s="123">
        <f t="shared" si="1"/>
        <v>41234</v>
      </c>
      <c r="Z3" s="123">
        <f t="shared" si="1"/>
        <v>41241</v>
      </c>
      <c r="AA3" s="123">
        <f t="shared" si="1"/>
        <v>41248</v>
      </c>
      <c r="AB3" s="123">
        <f t="shared" si="1"/>
        <v>41255</v>
      </c>
      <c r="AC3" s="123">
        <f t="shared" si="1"/>
        <v>41262</v>
      </c>
      <c r="AD3" s="123">
        <f t="shared" si="1"/>
        <v>41269</v>
      </c>
      <c r="AE3" s="123">
        <f t="shared" si="1"/>
        <v>41276</v>
      </c>
      <c r="AF3" s="123">
        <f t="shared" si="1"/>
        <v>41283</v>
      </c>
      <c r="AG3" s="123">
        <f t="shared" si="1"/>
        <v>41290</v>
      </c>
      <c r="AH3" s="123">
        <f t="shared" si="1"/>
        <v>41297</v>
      </c>
      <c r="AI3" s="123">
        <f t="shared" si="1"/>
        <v>41304</v>
      </c>
      <c r="AJ3" s="123">
        <f t="shared" si="1"/>
        <v>41311</v>
      </c>
      <c r="AK3" s="123">
        <f t="shared" si="1"/>
        <v>41318</v>
      </c>
      <c r="AL3" s="123">
        <f t="shared" si="1"/>
        <v>41325</v>
      </c>
      <c r="AM3" s="123">
        <f t="shared" si="1"/>
        <v>41332</v>
      </c>
      <c r="AN3" s="123">
        <f t="shared" si="1"/>
        <v>41339</v>
      </c>
      <c r="AO3" s="123">
        <f t="shared" si="1"/>
        <v>41346</v>
      </c>
      <c r="AP3" s="123">
        <f t="shared" si="1"/>
        <v>41353</v>
      </c>
      <c r="AQ3" s="123">
        <f t="shared" si="1"/>
        <v>41360</v>
      </c>
      <c r="AR3" s="123">
        <f t="shared" si="1"/>
        <v>41367</v>
      </c>
      <c r="AS3" s="123">
        <f t="shared" si="1"/>
        <v>41374</v>
      </c>
      <c r="AT3" s="123">
        <f t="shared" si="1"/>
        <v>41381</v>
      </c>
      <c r="AU3" s="123">
        <f t="shared" si="1"/>
        <v>41388</v>
      </c>
      <c r="AV3" s="123">
        <f t="shared" si="1"/>
        <v>41395</v>
      </c>
      <c r="AW3" s="123">
        <f t="shared" si="1"/>
        <v>41402</v>
      </c>
      <c r="AX3" s="123">
        <f t="shared" si="1"/>
        <v>41409</v>
      </c>
      <c r="AY3" s="123">
        <f t="shared" si="1"/>
        <v>41416</v>
      </c>
      <c r="AZ3" s="123">
        <f t="shared" si="1"/>
        <v>41423</v>
      </c>
      <c r="BA3" s="123">
        <f t="shared" si="1"/>
        <v>41430</v>
      </c>
      <c r="BB3" s="123">
        <f t="shared" si="1"/>
        <v>41437</v>
      </c>
      <c r="BC3" s="123">
        <f t="shared" si="1"/>
        <v>41444</v>
      </c>
      <c r="BD3" s="123">
        <f t="shared" si="1"/>
        <v>41451</v>
      </c>
      <c r="BE3" s="123">
        <f t="shared" si="1"/>
        <v>41458</v>
      </c>
      <c r="BF3" s="123">
        <f t="shared" si="1"/>
        <v>41465</v>
      </c>
      <c r="BG3" s="123">
        <f t="shared" si="1"/>
        <v>41472</v>
      </c>
      <c r="BH3" s="123">
        <f t="shared" si="1"/>
        <v>41479</v>
      </c>
      <c r="BI3" s="123">
        <f t="shared" si="1"/>
        <v>41486</v>
      </c>
      <c r="BJ3" s="123">
        <f t="shared" si="1"/>
        <v>41493</v>
      </c>
      <c r="BK3" s="123">
        <f t="shared" si="1"/>
        <v>41500</v>
      </c>
      <c r="BL3" s="123">
        <f t="shared" si="1"/>
        <v>41507</v>
      </c>
      <c r="BM3" s="123">
        <f t="shared" si="1"/>
        <v>41514</v>
      </c>
    </row>
    <row r="4" spans="1:67" s="166" customFormat="1" x14ac:dyDescent="0.2">
      <c r="B4" s="167" t="s">
        <v>139</v>
      </c>
      <c r="C4" s="167">
        <f t="shared" ref="C4:C23" si="2">SUM(D4:H4)</f>
        <v>0</v>
      </c>
      <c r="D4" s="167">
        <f t="shared" ref="D4:D22" si="3">SUM(I4:AH4)</f>
        <v>0</v>
      </c>
      <c r="E4" s="167">
        <f t="shared" ref="E4:E22" si="4">SUM(AI4:AJ4)</f>
        <v>0</v>
      </c>
      <c r="F4" s="167">
        <f t="shared" ref="F4:F22" si="5">SUM(AK4:AM4)</f>
        <v>0</v>
      </c>
      <c r="G4" s="167">
        <f t="shared" ref="G4:G22" si="6">SUM(AN4:AS4)</f>
        <v>0</v>
      </c>
      <c r="H4" s="167">
        <v>0</v>
      </c>
      <c r="I4" s="171"/>
      <c r="J4" s="171"/>
      <c r="K4" s="171"/>
      <c r="L4" s="171"/>
      <c r="M4" s="171"/>
      <c r="N4" s="171"/>
      <c r="O4" s="171"/>
      <c r="P4" s="171"/>
      <c r="Q4" s="171"/>
      <c r="R4" s="168"/>
      <c r="S4" s="168"/>
      <c r="T4" s="168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4"/>
      <c r="AJ4" s="174"/>
      <c r="AK4" s="180"/>
      <c r="AL4" s="180"/>
      <c r="AM4" s="180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167"/>
      <c r="BK4" s="167"/>
      <c r="BL4" s="167"/>
      <c r="BM4" s="167"/>
      <c r="BN4" s="167"/>
      <c r="BO4" s="167"/>
    </row>
    <row r="5" spans="1:67" x14ac:dyDescent="0.2">
      <c r="B5" s="124" t="s">
        <v>108</v>
      </c>
      <c r="C5" s="124">
        <f t="shared" si="2"/>
        <v>0</v>
      </c>
      <c r="D5" s="167">
        <f t="shared" si="3"/>
        <v>0</v>
      </c>
      <c r="E5" s="167">
        <f t="shared" si="4"/>
        <v>0</v>
      </c>
      <c r="F5" s="167">
        <f t="shared" si="5"/>
        <v>0</v>
      </c>
      <c r="G5" s="167">
        <f t="shared" si="6"/>
        <v>0</v>
      </c>
      <c r="H5" s="124">
        <v>0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74"/>
      <c r="AJ5" s="174"/>
      <c r="AK5" s="180"/>
      <c r="AL5" s="180"/>
      <c r="AM5" s="180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</row>
    <row r="6" spans="1:67" x14ac:dyDescent="0.2">
      <c r="B6" s="124" t="s">
        <v>109</v>
      </c>
      <c r="C6" s="124">
        <f t="shared" si="2"/>
        <v>0</v>
      </c>
      <c r="D6" s="167">
        <f t="shared" si="3"/>
        <v>0</v>
      </c>
      <c r="E6" s="167">
        <f t="shared" si="4"/>
        <v>0</v>
      </c>
      <c r="F6" s="167">
        <f t="shared" si="5"/>
        <v>0</v>
      </c>
      <c r="G6" s="167">
        <f t="shared" si="6"/>
        <v>0</v>
      </c>
      <c r="H6" s="124">
        <v>0</v>
      </c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74"/>
      <c r="AJ6" s="174"/>
      <c r="AK6" s="180"/>
      <c r="AL6" s="180"/>
      <c r="AM6" s="180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24"/>
      <c r="BA6" s="124"/>
      <c r="BB6" s="124"/>
      <c r="BC6" s="124"/>
      <c r="BD6" s="124"/>
      <c r="BE6" s="124"/>
      <c r="BF6" s="124"/>
      <c r="BG6" s="124"/>
      <c r="BH6" s="124"/>
      <c r="BI6" s="124"/>
      <c r="BJ6" s="124"/>
      <c r="BK6" s="124"/>
      <c r="BL6" s="124"/>
      <c r="BM6" s="124"/>
      <c r="BN6" s="124"/>
      <c r="BO6" s="124"/>
    </row>
    <row r="7" spans="1:67" s="166" customFormat="1" x14ac:dyDescent="0.2">
      <c r="B7" s="167" t="s">
        <v>147</v>
      </c>
      <c r="C7" s="167">
        <f t="shared" si="2"/>
        <v>0</v>
      </c>
      <c r="D7" s="167">
        <f t="shared" si="3"/>
        <v>0</v>
      </c>
      <c r="E7" s="167">
        <f t="shared" si="4"/>
        <v>0</v>
      </c>
      <c r="F7" s="167">
        <f t="shared" si="5"/>
        <v>0</v>
      </c>
      <c r="G7" s="167">
        <f t="shared" si="6"/>
        <v>0</v>
      </c>
      <c r="H7" s="167">
        <v>0</v>
      </c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74"/>
      <c r="AJ7" s="174"/>
      <c r="AK7" s="180"/>
      <c r="AL7" s="180"/>
      <c r="AM7" s="180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7"/>
      <c r="BA7" s="167"/>
      <c r="BB7" s="167"/>
      <c r="BC7" s="167"/>
      <c r="BD7" s="167"/>
      <c r="BE7" s="167"/>
      <c r="BF7" s="167"/>
      <c r="BG7" s="167"/>
      <c r="BH7" s="167"/>
      <c r="BI7" s="167"/>
      <c r="BJ7" s="167"/>
      <c r="BK7" s="167"/>
      <c r="BL7" s="167"/>
      <c r="BM7" s="167"/>
      <c r="BN7" s="167"/>
      <c r="BO7" s="167"/>
    </row>
    <row r="8" spans="1:67" s="166" customFormat="1" x14ac:dyDescent="0.2">
      <c r="B8" s="167" t="s">
        <v>147</v>
      </c>
      <c r="C8" s="167">
        <f t="shared" si="2"/>
        <v>0</v>
      </c>
      <c r="D8" s="167">
        <f t="shared" si="3"/>
        <v>0</v>
      </c>
      <c r="E8" s="167">
        <f t="shared" si="4"/>
        <v>0</v>
      </c>
      <c r="F8" s="167">
        <f t="shared" si="5"/>
        <v>0</v>
      </c>
      <c r="G8" s="167">
        <f t="shared" si="6"/>
        <v>0</v>
      </c>
      <c r="H8" s="167">
        <v>0</v>
      </c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77"/>
      <c r="AJ8" s="177"/>
      <c r="AK8" s="180"/>
      <c r="AL8" s="180"/>
      <c r="AM8" s="180"/>
      <c r="AN8" s="168"/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7"/>
      <c r="BA8" s="167"/>
      <c r="BB8" s="167"/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</row>
    <row r="9" spans="1:67" s="119" customFormat="1" x14ac:dyDescent="0.2">
      <c r="A9" s="118"/>
      <c r="B9" s="167" t="s">
        <v>142</v>
      </c>
      <c r="C9" s="167">
        <f t="shared" si="2"/>
        <v>0</v>
      </c>
      <c r="D9" s="167">
        <f t="shared" si="3"/>
        <v>0</v>
      </c>
      <c r="E9" s="167">
        <f t="shared" si="4"/>
        <v>0</v>
      </c>
      <c r="F9" s="167">
        <f t="shared" si="5"/>
        <v>0</v>
      </c>
      <c r="G9" s="167">
        <f t="shared" si="6"/>
        <v>0</v>
      </c>
      <c r="H9" s="124">
        <v>0</v>
      </c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74"/>
      <c r="AJ9" s="174"/>
      <c r="AK9" s="180"/>
      <c r="AL9" s="180"/>
      <c r="AM9" s="180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24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</row>
    <row r="10" spans="1:67" x14ac:dyDescent="0.2">
      <c r="B10" s="172" t="s">
        <v>140</v>
      </c>
      <c r="C10" s="172">
        <f t="shared" si="2"/>
        <v>0</v>
      </c>
      <c r="D10" s="167">
        <f t="shared" si="3"/>
        <v>0</v>
      </c>
      <c r="E10" s="167">
        <f t="shared" si="4"/>
        <v>0</v>
      </c>
      <c r="F10" s="167">
        <f t="shared" si="5"/>
        <v>0</v>
      </c>
      <c r="G10" s="167">
        <f t="shared" si="6"/>
        <v>0</v>
      </c>
      <c r="H10" s="124">
        <v>0</v>
      </c>
      <c r="I10" s="125"/>
      <c r="J10" s="125"/>
      <c r="K10" s="125"/>
      <c r="L10" s="158"/>
      <c r="M10" s="172"/>
      <c r="N10" s="172"/>
      <c r="O10" s="172"/>
      <c r="P10" s="172"/>
      <c r="Q10" s="172"/>
      <c r="R10" s="172"/>
      <c r="S10" s="172"/>
      <c r="T10" s="172"/>
      <c r="U10" s="172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78"/>
      <c r="AJ10" s="178"/>
      <c r="AK10" s="180"/>
      <c r="AL10" s="180"/>
      <c r="AM10" s="180"/>
      <c r="AN10" s="160"/>
      <c r="AO10" s="160"/>
      <c r="AP10" s="160"/>
      <c r="AQ10" s="161"/>
      <c r="AR10" s="160"/>
      <c r="AS10" s="160"/>
      <c r="AT10" s="160"/>
      <c r="AU10" s="161"/>
      <c r="AV10" s="160"/>
      <c r="AW10" s="160"/>
      <c r="AX10" s="160"/>
      <c r="AY10" s="161"/>
      <c r="AZ10" s="124"/>
      <c r="BA10" s="124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</row>
    <row r="11" spans="1:67" x14ac:dyDescent="0.2">
      <c r="B11" s="172" t="s">
        <v>141</v>
      </c>
      <c r="C11" s="172">
        <f t="shared" si="2"/>
        <v>0</v>
      </c>
      <c r="D11" s="167">
        <f t="shared" si="3"/>
        <v>0</v>
      </c>
      <c r="E11" s="167">
        <f t="shared" si="4"/>
        <v>0</v>
      </c>
      <c r="F11" s="167">
        <f t="shared" si="5"/>
        <v>0</v>
      </c>
      <c r="G11" s="167">
        <f t="shared" si="6"/>
        <v>0</v>
      </c>
      <c r="H11" s="124">
        <v>0</v>
      </c>
      <c r="I11" s="125"/>
      <c r="J11" s="125"/>
      <c r="K11" s="125"/>
      <c r="L11" s="158"/>
      <c r="M11" s="172"/>
      <c r="N11" s="172"/>
      <c r="O11" s="172"/>
      <c r="P11" s="172"/>
      <c r="Q11" s="172"/>
      <c r="R11" s="172"/>
      <c r="S11" s="172"/>
      <c r="T11" s="172"/>
      <c r="U11" s="172"/>
      <c r="V11" s="160"/>
      <c r="W11" s="160"/>
      <c r="X11" s="160"/>
      <c r="Y11" s="160"/>
      <c r="Z11" s="161"/>
      <c r="AA11" s="160"/>
      <c r="AB11" s="161"/>
      <c r="AC11" s="160"/>
      <c r="AD11" s="160"/>
      <c r="AE11" s="160"/>
      <c r="AF11" s="161"/>
      <c r="AG11" s="160"/>
      <c r="AH11" s="160"/>
      <c r="AI11" s="178"/>
      <c r="AJ11" s="178"/>
      <c r="AK11" s="180"/>
      <c r="AL11" s="180"/>
      <c r="AM11" s="180"/>
      <c r="AN11" s="160"/>
      <c r="AO11" s="160"/>
      <c r="AP11" s="160"/>
      <c r="AQ11" s="161"/>
      <c r="AR11" s="160"/>
      <c r="AS11" s="160"/>
      <c r="AT11" s="160"/>
      <c r="AU11" s="161"/>
      <c r="AV11" s="160"/>
      <c r="AW11" s="160"/>
      <c r="AX11" s="160"/>
      <c r="AY11" s="161"/>
      <c r="AZ11" s="124"/>
      <c r="BA11" s="124"/>
      <c r="BB11" s="124"/>
      <c r="BC11" s="124"/>
      <c r="BD11" s="124"/>
      <c r="BE11" s="124"/>
      <c r="BF11" s="124"/>
      <c r="BG11" s="124"/>
      <c r="BH11" s="124"/>
      <c r="BI11" s="124"/>
      <c r="BJ11" s="124"/>
      <c r="BK11" s="124"/>
      <c r="BL11" s="124"/>
      <c r="BM11" s="124"/>
      <c r="BN11" s="124"/>
      <c r="BO11" s="124"/>
    </row>
    <row r="12" spans="1:67" s="119" customFormat="1" x14ac:dyDescent="0.2">
      <c r="A12" s="118"/>
      <c r="B12" s="172" t="s">
        <v>143</v>
      </c>
      <c r="C12" s="172">
        <f t="shared" si="2"/>
        <v>0</v>
      </c>
      <c r="D12" s="167">
        <f t="shared" si="3"/>
        <v>0</v>
      </c>
      <c r="E12" s="167">
        <f t="shared" si="4"/>
        <v>0</v>
      </c>
      <c r="F12" s="167">
        <f t="shared" si="5"/>
        <v>0</v>
      </c>
      <c r="G12" s="167">
        <f t="shared" si="6"/>
        <v>0</v>
      </c>
      <c r="H12" s="124">
        <v>0</v>
      </c>
      <c r="I12" s="126"/>
      <c r="J12" s="126"/>
      <c r="K12" s="126"/>
      <c r="L12" s="159"/>
      <c r="M12" s="172"/>
      <c r="N12" s="172"/>
      <c r="O12" s="172"/>
      <c r="P12" s="172"/>
      <c r="Q12" s="172"/>
      <c r="R12" s="172"/>
      <c r="S12" s="172"/>
      <c r="T12" s="172"/>
      <c r="U12" s="172"/>
      <c r="V12" s="158"/>
      <c r="W12" s="158"/>
      <c r="X12" s="158"/>
      <c r="Y12" s="158"/>
      <c r="Z12" s="158"/>
      <c r="AA12" s="159"/>
      <c r="AB12" s="158"/>
      <c r="AC12" s="159"/>
      <c r="AD12" s="158"/>
      <c r="AE12" s="158"/>
      <c r="AF12" s="158"/>
      <c r="AG12" s="159"/>
      <c r="AH12" s="159"/>
      <c r="AI12" s="174"/>
      <c r="AJ12" s="174"/>
      <c r="AK12" s="180"/>
      <c r="AL12" s="180"/>
      <c r="AM12" s="180"/>
      <c r="AN12" s="159"/>
      <c r="AO12" s="158"/>
      <c r="AP12" s="158"/>
      <c r="AQ12" s="158"/>
      <c r="AR12" s="159"/>
      <c r="AS12" s="158"/>
      <c r="AT12" s="158"/>
      <c r="AU12" s="158"/>
      <c r="AV12" s="159"/>
      <c r="AW12" s="158"/>
      <c r="AX12" s="158"/>
      <c r="AY12" s="158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  <c r="BN12" s="124"/>
      <c r="BO12" s="124"/>
    </row>
    <row r="13" spans="1:67" s="119" customFormat="1" x14ac:dyDescent="0.2">
      <c r="A13" s="118"/>
      <c r="B13" s="175" t="s">
        <v>112</v>
      </c>
      <c r="C13" s="175">
        <f t="shared" si="2"/>
        <v>0</v>
      </c>
      <c r="D13" s="167">
        <f t="shared" si="3"/>
        <v>0</v>
      </c>
      <c r="E13" s="167">
        <f t="shared" si="4"/>
        <v>0</v>
      </c>
      <c r="F13" s="167">
        <f t="shared" si="5"/>
        <v>0</v>
      </c>
      <c r="G13" s="167">
        <f t="shared" si="6"/>
        <v>0</v>
      </c>
      <c r="H13" s="124">
        <v>0</v>
      </c>
      <c r="I13" s="126"/>
      <c r="J13" s="126"/>
      <c r="K13" s="126"/>
      <c r="L13" s="159"/>
      <c r="M13" s="159"/>
      <c r="N13" s="158"/>
      <c r="O13" s="158"/>
      <c r="P13" s="158"/>
      <c r="Q13" s="159"/>
      <c r="R13" s="175"/>
      <c r="S13" s="175"/>
      <c r="T13" s="175"/>
      <c r="U13" s="176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4"/>
      <c r="AJ13" s="174"/>
      <c r="AK13" s="180"/>
      <c r="AL13" s="180"/>
      <c r="AM13" s="180"/>
      <c r="AN13" s="159"/>
      <c r="AO13" s="158"/>
      <c r="AP13" s="158"/>
      <c r="AQ13" s="158"/>
      <c r="AR13" s="159"/>
      <c r="AS13" s="158"/>
      <c r="AT13" s="158"/>
      <c r="AU13" s="158"/>
      <c r="AV13" s="159"/>
      <c r="AW13" s="159"/>
      <c r="AX13" s="159"/>
      <c r="AY13" s="159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4"/>
      <c r="BN13" s="124"/>
      <c r="BO13" s="124"/>
    </row>
    <row r="14" spans="1:67" s="119" customFormat="1" x14ac:dyDescent="0.2">
      <c r="A14" s="118"/>
      <c r="B14" s="175" t="s">
        <v>144</v>
      </c>
      <c r="C14" s="175">
        <f t="shared" si="2"/>
        <v>0</v>
      </c>
      <c r="D14" s="167">
        <f t="shared" si="3"/>
        <v>0</v>
      </c>
      <c r="E14" s="167">
        <f t="shared" si="4"/>
        <v>0</v>
      </c>
      <c r="F14" s="167">
        <f t="shared" si="5"/>
        <v>0</v>
      </c>
      <c r="G14" s="167">
        <f t="shared" si="6"/>
        <v>0</v>
      </c>
      <c r="H14" s="124">
        <v>0</v>
      </c>
      <c r="I14" s="126"/>
      <c r="J14" s="126"/>
      <c r="K14" s="126"/>
      <c r="L14" s="159"/>
      <c r="M14" s="159"/>
      <c r="N14" s="158"/>
      <c r="O14" s="158"/>
      <c r="P14" s="158"/>
      <c r="Q14" s="159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4"/>
      <c r="AJ14" s="174"/>
      <c r="AK14" s="180"/>
      <c r="AL14" s="180"/>
      <c r="AM14" s="180"/>
      <c r="AN14" s="159"/>
      <c r="AO14" s="158"/>
      <c r="AP14" s="158"/>
      <c r="AQ14" s="158"/>
      <c r="AR14" s="159"/>
      <c r="AS14" s="158"/>
      <c r="AT14" s="158"/>
      <c r="AU14" s="158"/>
      <c r="AV14" s="159"/>
      <c r="AW14" s="159"/>
      <c r="AX14" s="159"/>
      <c r="AY14" s="159"/>
      <c r="AZ14" s="124"/>
      <c r="BA14" s="124"/>
      <c r="BB14" s="124"/>
      <c r="BC14" s="124"/>
      <c r="BD14" s="124"/>
      <c r="BE14" s="124"/>
      <c r="BF14" s="124"/>
      <c r="BG14" s="124"/>
      <c r="BH14" s="124"/>
      <c r="BI14" s="124"/>
      <c r="BJ14" s="124"/>
      <c r="BK14" s="124"/>
      <c r="BL14" s="124"/>
      <c r="BM14" s="124"/>
      <c r="BN14" s="124"/>
      <c r="BO14" s="124"/>
    </row>
    <row r="15" spans="1:67" s="119" customFormat="1" x14ac:dyDescent="0.2">
      <c r="A15" s="118"/>
      <c r="B15" s="175" t="s">
        <v>145</v>
      </c>
      <c r="C15" s="175">
        <f t="shared" si="2"/>
        <v>0</v>
      </c>
      <c r="D15" s="167">
        <f t="shared" si="3"/>
        <v>0</v>
      </c>
      <c r="E15" s="167">
        <f t="shared" si="4"/>
        <v>0</v>
      </c>
      <c r="F15" s="167">
        <f t="shared" si="5"/>
        <v>0</v>
      </c>
      <c r="G15" s="167">
        <f t="shared" si="6"/>
        <v>0</v>
      </c>
      <c r="H15" s="124">
        <f>SUM(I15:M15)</f>
        <v>0</v>
      </c>
      <c r="I15" s="126"/>
      <c r="J15" s="126"/>
      <c r="K15" s="126"/>
      <c r="L15" s="159"/>
      <c r="M15" s="159"/>
      <c r="N15" s="158"/>
      <c r="O15" s="158"/>
      <c r="P15" s="158"/>
      <c r="Q15" s="159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4"/>
      <c r="AJ15" s="174"/>
      <c r="AK15" s="180"/>
      <c r="AL15" s="180"/>
      <c r="AM15" s="180"/>
      <c r="AN15" s="159"/>
      <c r="AO15" s="158"/>
      <c r="AP15" s="158"/>
      <c r="AQ15" s="158"/>
      <c r="AR15" s="159"/>
      <c r="AS15" s="158"/>
      <c r="AT15" s="158"/>
      <c r="AU15" s="158"/>
      <c r="AV15" s="159"/>
      <c r="AW15" s="159"/>
      <c r="AX15" s="159"/>
      <c r="AY15" s="159"/>
      <c r="AZ15" s="124"/>
      <c r="BA15" s="124"/>
      <c r="BB15" s="124"/>
      <c r="BC15" s="124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4"/>
    </row>
    <row r="16" spans="1:67" s="119" customFormat="1" x14ac:dyDescent="0.2">
      <c r="A16" s="118"/>
      <c r="B16" s="175" t="s">
        <v>145</v>
      </c>
      <c r="C16" s="175">
        <f>SUM(D16:H16)</f>
        <v>0</v>
      </c>
      <c r="D16" s="167">
        <f t="shared" si="3"/>
        <v>0</v>
      </c>
      <c r="E16" s="167">
        <f>SUM(AI16:AJ16)</f>
        <v>0</v>
      </c>
      <c r="F16" s="167">
        <f>SUM(AK16:AM16)</f>
        <v>0</v>
      </c>
      <c r="G16" s="167">
        <f>SUM(AN16:AS16)</f>
        <v>0</v>
      </c>
      <c r="H16" s="124">
        <f>SUM(I16:M16)</f>
        <v>0</v>
      </c>
      <c r="I16" s="126"/>
      <c r="J16" s="126"/>
      <c r="K16" s="126"/>
      <c r="L16" s="159"/>
      <c r="M16" s="159"/>
      <c r="N16" s="158"/>
      <c r="O16" s="158"/>
      <c r="P16" s="158"/>
      <c r="Q16" s="159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4"/>
      <c r="AJ16" s="174"/>
      <c r="AK16" s="180"/>
      <c r="AL16" s="180"/>
      <c r="AM16" s="180"/>
      <c r="AN16" s="126"/>
      <c r="AO16" s="126"/>
      <c r="AP16" s="126"/>
      <c r="AQ16" s="126"/>
      <c r="AR16" s="126"/>
      <c r="AS16" s="126"/>
      <c r="AT16" s="158"/>
      <c r="AU16" s="158"/>
      <c r="AV16" s="159"/>
      <c r="AW16" s="159"/>
      <c r="AX16" s="159"/>
      <c r="AY16" s="159"/>
      <c r="AZ16" s="124"/>
      <c r="BA16" s="124"/>
      <c r="BB16" s="124"/>
      <c r="BC16" s="124"/>
      <c r="BD16" s="124"/>
      <c r="BE16" s="124"/>
      <c r="BF16" s="124"/>
      <c r="BG16" s="124"/>
      <c r="BH16" s="124"/>
      <c r="BI16" s="124"/>
      <c r="BJ16" s="124"/>
      <c r="BK16" s="124"/>
      <c r="BL16" s="124"/>
      <c r="BM16" s="124"/>
      <c r="BN16" s="124"/>
      <c r="BO16" s="124"/>
    </row>
    <row r="17" spans="1:67" s="119" customFormat="1" x14ac:dyDescent="0.2">
      <c r="A17" s="118"/>
      <c r="B17" s="175" t="s">
        <v>146</v>
      </c>
      <c r="C17" s="175">
        <f t="shared" si="2"/>
        <v>0</v>
      </c>
      <c r="D17" s="167">
        <f t="shared" si="3"/>
        <v>0</v>
      </c>
      <c r="E17" s="167">
        <f t="shared" si="4"/>
        <v>0</v>
      </c>
      <c r="F17" s="167">
        <f t="shared" si="5"/>
        <v>0</v>
      </c>
      <c r="G17" s="167">
        <f t="shared" si="6"/>
        <v>0</v>
      </c>
      <c r="H17" s="124">
        <f t="shared" ref="H17:H23" si="7">SUM(I17:M17)</f>
        <v>0</v>
      </c>
      <c r="I17" s="126"/>
      <c r="J17" s="126"/>
      <c r="K17" s="126"/>
      <c r="L17" s="159"/>
      <c r="M17" s="159"/>
      <c r="N17" s="158"/>
      <c r="O17" s="158"/>
      <c r="P17" s="158"/>
      <c r="Q17" s="159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4"/>
      <c r="AJ17" s="174"/>
      <c r="AK17" s="180"/>
      <c r="AL17" s="180"/>
      <c r="AM17" s="180"/>
      <c r="AN17" s="126"/>
      <c r="AO17" s="126"/>
      <c r="AP17" s="126"/>
      <c r="AQ17" s="126"/>
      <c r="AR17" s="126"/>
      <c r="AS17" s="126"/>
      <c r="AT17" s="158"/>
      <c r="AU17" s="158"/>
      <c r="AV17" s="159"/>
      <c r="AW17" s="159"/>
      <c r="AX17" s="159"/>
      <c r="AY17" s="159"/>
      <c r="AZ17" s="124"/>
      <c r="BA17" s="124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</row>
    <row r="18" spans="1:67" s="119" customFormat="1" x14ac:dyDescent="0.2">
      <c r="A18" s="118"/>
      <c r="B18" s="124" t="s">
        <v>110</v>
      </c>
      <c r="C18" s="124">
        <f t="shared" si="2"/>
        <v>0</v>
      </c>
      <c r="D18" s="167">
        <f t="shared" si="3"/>
        <v>0</v>
      </c>
      <c r="E18" s="167">
        <f t="shared" si="4"/>
        <v>0</v>
      </c>
      <c r="F18" s="167">
        <f t="shared" si="5"/>
        <v>0</v>
      </c>
      <c r="G18" s="167">
        <f t="shared" si="6"/>
        <v>0</v>
      </c>
      <c r="H18" s="124">
        <v>0</v>
      </c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74"/>
      <c r="AJ18" s="174"/>
      <c r="AK18" s="180"/>
      <c r="AL18" s="180"/>
      <c r="AM18" s="180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24"/>
      <c r="BA18" s="124"/>
      <c r="BB18" s="124"/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124"/>
      <c r="BN18" s="124"/>
      <c r="BO18" s="124"/>
    </row>
    <row r="19" spans="1:67" x14ac:dyDescent="0.2">
      <c r="B19" s="124" t="s">
        <v>113</v>
      </c>
      <c r="C19" s="124">
        <f t="shared" si="2"/>
        <v>0</v>
      </c>
      <c r="D19" s="167">
        <f t="shared" si="3"/>
        <v>0</v>
      </c>
      <c r="E19" s="167">
        <f t="shared" si="4"/>
        <v>0</v>
      </c>
      <c r="F19" s="167">
        <f t="shared" si="5"/>
        <v>0</v>
      </c>
      <c r="G19" s="167">
        <f t="shared" si="6"/>
        <v>0</v>
      </c>
      <c r="H19" s="124">
        <f t="shared" si="7"/>
        <v>0</v>
      </c>
      <c r="I19" s="125"/>
      <c r="J19" s="125"/>
      <c r="K19" s="125"/>
      <c r="L19" s="158"/>
      <c r="M19" s="158"/>
      <c r="N19" s="158"/>
      <c r="O19" s="158"/>
      <c r="P19" s="124"/>
      <c r="Q19" s="124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74"/>
      <c r="AJ19" s="174"/>
      <c r="AK19" s="180"/>
      <c r="AL19" s="180"/>
      <c r="AM19" s="180"/>
      <c r="AN19" s="125"/>
      <c r="AO19" s="125"/>
      <c r="AP19" s="125"/>
      <c r="AQ19" s="158"/>
      <c r="AR19" s="125"/>
      <c r="AS19" s="125"/>
      <c r="AT19" s="125"/>
      <c r="AU19" s="158"/>
      <c r="AV19" s="125"/>
      <c r="AW19" s="125"/>
      <c r="AX19" s="125"/>
      <c r="AY19" s="158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</row>
    <row r="20" spans="1:67" x14ac:dyDescent="0.2">
      <c r="B20" s="124" t="s">
        <v>114</v>
      </c>
      <c r="C20" s="124">
        <f t="shared" si="2"/>
        <v>0</v>
      </c>
      <c r="D20" s="167">
        <f t="shared" si="3"/>
        <v>0</v>
      </c>
      <c r="E20" s="167">
        <f t="shared" si="4"/>
        <v>0</v>
      </c>
      <c r="F20" s="167">
        <f t="shared" si="5"/>
        <v>0</v>
      </c>
      <c r="G20" s="167">
        <f t="shared" si="6"/>
        <v>0</v>
      </c>
      <c r="H20" s="124">
        <f t="shared" si="7"/>
        <v>0</v>
      </c>
      <c r="I20" s="125"/>
      <c r="J20" s="125"/>
      <c r="K20" s="125"/>
      <c r="L20" s="158"/>
      <c r="M20" s="158"/>
      <c r="N20" s="124"/>
      <c r="O20" s="124"/>
      <c r="R20" s="124"/>
      <c r="S20" s="124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74"/>
      <c r="AJ20" s="174"/>
      <c r="AK20" s="180"/>
      <c r="AL20" s="180"/>
      <c r="AM20" s="180"/>
      <c r="AN20" s="159"/>
      <c r="AO20" s="158"/>
      <c r="AP20" s="158"/>
      <c r="AQ20" s="158"/>
      <c r="AR20" s="159"/>
      <c r="AS20" s="158"/>
      <c r="AT20" s="158"/>
      <c r="AU20" s="158"/>
      <c r="AV20" s="159"/>
      <c r="AW20" s="158"/>
      <c r="AX20" s="158"/>
      <c r="AY20" s="158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</row>
    <row r="21" spans="1:67" x14ac:dyDescent="0.2">
      <c r="B21" s="124" t="s">
        <v>115</v>
      </c>
      <c r="C21" s="124">
        <f t="shared" si="2"/>
        <v>0</v>
      </c>
      <c r="D21" s="167">
        <f t="shared" si="3"/>
        <v>0</v>
      </c>
      <c r="E21" s="167">
        <f t="shared" si="4"/>
        <v>0</v>
      </c>
      <c r="F21" s="167">
        <f t="shared" si="5"/>
        <v>0</v>
      </c>
      <c r="G21" s="167">
        <f t="shared" si="6"/>
        <v>0</v>
      </c>
      <c r="H21" s="124">
        <f t="shared" si="7"/>
        <v>0</v>
      </c>
      <c r="I21" s="125"/>
      <c r="J21" s="125"/>
      <c r="K21" s="125"/>
      <c r="L21" s="158"/>
      <c r="M21" s="158"/>
      <c r="N21" s="124"/>
      <c r="O21" s="124"/>
      <c r="P21" s="124"/>
      <c r="Q21" s="124"/>
      <c r="R21" s="124"/>
      <c r="S21" s="124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74"/>
      <c r="AJ21" s="174"/>
      <c r="AK21" s="180"/>
      <c r="AL21" s="180"/>
      <c r="AM21" s="180"/>
      <c r="AN21" s="159"/>
      <c r="AO21" s="158"/>
      <c r="AP21" s="158"/>
      <c r="AQ21" s="158"/>
      <c r="AR21" s="162"/>
      <c r="AS21" s="162"/>
      <c r="AT21" s="158"/>
      <c r="AU21" s="158"/>
      <c r="AV21" s="158"/>
      <c r="AW21" s="158"/>
      <c r="AX21" s="158"/>
      <c r="AY21" s="158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</row>
    <row r="22" spans="1:67" x14ac:dyDescent="0.2">
      <c r="B22" s="124" t="s">
        <v>116</v>
      </c>
      <c r="C22" s="124">
        <f t="shared" si="2"/>
        <v>0</v>
      </c>
      <c r="D22" s="167">
        <f t="shared" si="3"/>
        <v>0</v>
      </c>
      <c r="E22" s="167">
        <f t="shared" si="4"/>
        <v>0</v>
      </c>
      <c r="F22" s="167">
        <f t="shared" si="5"/>
        <v>0</v>
      </c>
      <c r="G22" s="167">
        <f t="shared" si="6"/>
        <v>0</v>
      </c>
      <c r="H22" s="124">
        <f t="shared" si="7"/>
        <v>0</v>
      </c>
      <c r="I22" s="125"/>
      <c r="J22" s="125"/>
      <c r="K22" s="125"/>
      <c r="L22" s="158"/>
      <c r="M22" s="158"/>
      <c r="N22" s="124"/>
      <c r="O22" s="124"/>
      <c r="P22" s="124"/>
      <c r="Q22" s="124"/>
      <c r="R22" s="124"/>
      <c r="S22" s="124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74"/>
      <c r="AJ22" s="174"/>
      <c r="AK22" s="180"/>
      <c r="AL22" s="180"/>
      <c r="AM22" s="180"/>
      <c r="AN22" s="124"/>
      <c r="AO22" s="124"/>
      <c r="AP22" s="162"/>
      <c r="AQ22" s="162"/>
      <c r="AR22" s="162"/>
      <c r="AS22" s="162"/>
      <c r="AT22" s="158"/>
      <c r="AU22" s="158"/>
      <c r="AV22" s="158"/>
      <c r="AW22" s="158"/>
      <c r="AX22" s="158"/>
      <c r="AY22" s="158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</row>
    <row r="23" spans="1:67" x14ac:dyDescent="0.2">
      <c r="B23" s="124" t="s">
        <v>117</v>
      </c>
      <c r="C23" s="124">
        <f t="shared" si="2"/>
        <v>0</v>
      </c>
      <c r="D23" s="124">
        <f>SUM(N23:AM23)</f>
        <v>0</v>
      </c>
      <c r="E23" s="124">
        <f>SUM(AN23:AO23)</f>
        <v>0</v>
      </c>
      <c r="F23" s="124">
        <f>SUM(AP23:AS23)</f>
        <v>0</v>
      </c>
      <c r="G23" s="124">
        <f>SUM(AT23:AY23)</f>
        <v>0</v>
      </c>
      <c r="H23" s="124">
        <f t="shared" si="7"/>
        <v>0</v>
      </c>
      <c r="I23" s="125"/>
      <c r="J23" s="125"/>
      <c r="K23" s="125"/>
      <c r="L23" s="158"/>
      <c r="M23" s="158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58"/>
      <c r="AB23" s="124"/>
      <c r="AC23" s="158"/>
      <c r="AD23" s="158"/>
      <c r="AE23" s="158"/>
      <c r="AF23" s="158"/>
      <c r="AG23" s="158"/>
      <c r="AH23" s="158"/>
      <c r="AI23" s="179"/>
      <c r="AJ23" s="179"/>
      <c r="AK23" s="180"/>
      <c r="AL23" s="180"/>
      <c r="AM23" s="180"/>
      <c r="AN23" s="124"/>
      <c r="AO23" s="124"/>
      <c r="AP23" s="162"/>
      <c r="AQ23" s="162"/>
      <c r="AR23" s="162"/>
      <c r="AS23" s="162"/>
      <c r="AT23" s="158"/>
      <c r="AU23" s="158"/>
      <c r="AV23" s="158"/>
      <c r="AW23" s="158"/>
      <c r="AX23" s="158"/>
      <c r="AY23" s="158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24"/>
    </row>
    <row r="24" spans="1:67" x14ac:dyDescent="0.2">
      <c r="B24" s="122" t="s">
        <v>3</v>
      </c>
      <c r="C24" s="122">
        <f t="shared" ref="C24:AE24" si="8">SUM(C4:C23)</f>
        <v>0</v>
      </c>
      <c r="D24" s="122">
        <f t="shared" si="8"/>
        <v>0</v>
      </c>
      <c r="E24" s="122">
        <f t="shared" si="8"/>
        <v>0</v>
      </c>
      <c r="F24" s="122">
        <f t="shared" si="8"/>
        <v>0</v>
      </c>
      <c r="G24" s="122">
        <f t="shared" si="8"/>
        <v>0</v>
      </c>
      <c r="H24" s="122">
        <f t="shared" si="8"/>
        <v>0</v>
      </c>
      <c r="I24" s="127">
        <f t="shared" si="8"/>
        <v>0</v>
      </c>
      <c r="J24" s="127">
        <f t="shared" si="8"/>
        <v>0</v>
      </c>
      <c r="K24" s="127">
        <f t="shared" si="8"/>
        <v>0</v>
      </c>
      <c r="L24" s="127">
        <f t="shared" si="8"/>
        <v>0</v>
      </c>
      <c r="M24" s="127">
        <f t="shared" si="8"/>
        <v>0</v>
      </c>
      <c r="N24" s="127">
        <f t="shared" si="8"/>
        <v>0</v>
      </c>
      <c r="O24" s="127">
        <f t="shared" si="8"/>
        <v>0</v>
      </c>
      <c r="P24" s="127">
        <f t="shared" si="8"/>
        <v>0</v>
      </c>
      <c r="Q24" s="127">
        <f t="shared" si="8"/>
        <v>0</v>
      </c>
      <c r="R24" s="127">
        <f t="shared" si="8"/>
        <v>0</v>
      </c>
      <c r="S24" s="127">
        <f t="shared" si="8"/>
        <v>0</v>
      </c>
      <c r="T24" s="127">
        <f t="shared" si="8"/>
        <v>0</v>
      </c>
      <c r="U24" s="127">
        <f t="shared" si="8"/>
        <v>0</v>
      </c>
      <c r="V24" s="127">
        <f t="shared" si="8"/>
        <v>0</v>
      </c>
      <c r="W24" s="127">
        <f t="shared" si="8"/>
        <v>0</v>
      </c>
      <c r="X24" s="127">
        <f t="shared" si="8"/>
        <v>0</v>
      </c>
      <c r="Y24" s="127">
        <f t="shared" si="8"/>
        <v>0</v>
      </c>
      <c r="Z24" s="127">
        <f t="shared" si="8"/>
        <v>0</v>
      </c>
      <c r="AA24" s="127">
        <f t="shared" si="8"/>
        <v>0</v>
      </c>
      <c r="AB24" s="127">
        <f t="shared" si="8"/>
        <v>0</v>
      </c>
      <c r="AC24" s="127">
        <f t="shared" si="8"/>
        <v>0</v>
      </c>
      <c r="AD24" s="127">
        <f t="shared" si="8"/>
        <v>0</v>
      </c>
      <c r="AE24" s="127">
        <f t="shared" si="8"/>
        <v>0</v>
      </c>
      <c r="AF24" s="127">
        <f t="shared" ref="AF24:BL24" si="9">SUM(AD4:AD23)</f>
        <v>0</v>
      </c>
      <c r="AG24" s="127">
        <f>SUM(AF4:AF23)</f>
        <v>0</v>
      </c>
      <c r="AH24" s="127">
        <f t="shared" ref="AH24:AN24" si="10">SUM(AG4:AG23)</f>
        <v>0</v>
      </c>
      <c r="AI24" s="127">
        <f t="shared" si="10"/>
        <v>0</v>
      </c>
      <c r="AJ24" s="127">
        <f t="shared" si="10"/>
        <v>0</v>
      </c>
      <c r="AK24" s="127">
        <f t="shared" si="10"/>
        <v>0</v>
      </c>
      <c r="AL24" s="127">
        <f t="shared" si="10"/>
        <v>0</v>
      </c>
      <c r="AM24" s="127">
        <f t="shared" si="10"/>
        <v>0</v>
      </c>
      <c r="AN24" s="127">
        <f t="shared" si="10"/>
        <v>0</v>
      </c>
      <c r="AO24" s="127">
        <f t="shared" si="9"/>
        <v>0</v>
      </c>
      <c r="AP24" s="127">
        <f t="shared" si="9"/>
        <v>0</v>
      </c>
      <c r="AQ24" s="127">
        <f t="shared" si="9"/>
        <v>0</v>
      </c>
      <c r="AR24" s="127">
        <f t="shared" si="9"/>
        <v>0</v>
      </c>
      <c r="AS24" s="127">
        <f t="shared" si="9"/>
        <v>0</v>
      </c>
      <c r="AT24" s="127">
        <f t="shared" si="9"/>
        <v>0</v>
      </c>
      <c r="AU24" s="127">
        <f t="shared" si="9"/>
        <v>0</v>
      </c>
      <c r="AV24" s="127">
        <f t="shared" si="9"/>
        <v>0</v>
      </c>
      <c r="AW24" s="127">
        <f t="shared" si="9"/>
        <v>0</v>
      </c>
      <c r="AX24" s="127">
        <f t="shared" si="9"/>
        <v>0</v>
      </c>
      <c r="AY24" s="127">
        <f t="shared" si="9"/>
        <v>0</v>
      </c>
      <c r="AZ24" s="127">
        <f t="shared" si="9"/>
        <v>0</v>
      </c>
      <c r="BA24" s="127">
        <f t="shared" si="9"/>
        <v>0</v>
      </c>
      <c r="BB24" s="127">
        <f t="shared" si="9"/>
        <v>0</v>
      </c>
      <c r="BC24" s="127">
        <f t="shared" si="9"/>
        <v>0</v>
      </c>
      <c r="BD24" s="127">
        <f t="shared" si="9"/>
        <v>0</v>
      </c>
      <c r="BE24" s="127">
        <f t="shared" si="9"/>
        <v>0</v>
      </c>
      <c r="BF24" s="127">
        <f t="shared" si="9"/>
        <v>0</v>
      </c>
      <c r="BG24" s="127">
        <f t="shared" si="9"/>
        <v>0</v>
      </c>
      <c r="BH24" s="127">
        <f t="shared" si="9"/>
        <v>0</v>
      </c>
      <c r="BI24" s="127">
        <f t="shared" si="9"/>
        <v>0</v>
      </c>
      <c r="BJ24" s="127">
        <f t="shared" si="9"/>
        <v>0</v>
      </c>
      <c r="BK24" s="127">
        <f t="shared" si="9"/>
        <v>0</v>
      </c>
      <c r="BL24" s="127">
        <f t="shared" si="9"/>
        <v>0</v>
      </c>
    </row>
    <row r="25" spans="1:67" ht="12" thickBot="1" x14ac:dyDescent="0.25">
      <c r="I25" s="118">
        <v>1</v>
      </c>
      <c r="J25" s="118">
        <f t="shared" ref="J25:U25" si="11">+I25+1</f>
        <v>2</v>
      </c>
      <c r="K25" s="118">
        <f t="shared" si="11"/>
        <v>3</v>
      </c>
      <c r="L25" s="118">
        <f t="shared" si="11"/>
        <v>4</v>
      </c>
      <c r="M25" s="118">
        <f t="shared" si="11"/>
        <v>5</v>
      </c>
      <c r="N25" s="118">
        <f t="shared" si="11"/>
        <v>6</v>
      </c>
      <c r="O25" s="118">
        <f t="shared" si="11"/>
        <v>7</v>
      </c>
      <c r="P25" s="118">
        <f t="shared" si="11"/>
        <v>8</v>
      </c>
      <c r="Q25" s="118">
        <f t="shared" si="11"/>
        <v>9</v>
      </c>
      <c r="R25" s="118">
        <f t="shared" si="11"/>
        <v>10</v>
      </c>
      <c r="S25" s="118">
        <f t="shared" si="11"/>
        <v>11</v>
      </c>
      <c r="T25" s="118">
        <f t="shared" si="11"/>
        <v>12</v>
      </c>
      <c r="U25" s="118">
        <f t="shared" si="11"/>
        <v>13</v>
      </c>
      <c r="V25" s="118">
        <f t="shared" ref="V25:AY25" si="12">+U25+1</f>
        <v>14</v>
      </c>
      <c r="W25" s="118">
        <f t="shared" si="12"/>
        <v>15</v>
      </c>
      <c r="X25" s="118">
        <f t="shared" si="12"/>
        <v>16</v>
      </c>
      <c r="Y25" s="118">
        <f t="shared" si="12"/>
        <v>17</v>
      </c>
      <c r="Z25" s="118">
        <f t="shared" si="12"/>
        <v>18</v>
      </c>
      <c r="AA25" s="118">
        <f t="shared" si="12"/>
        <v>19</v>
      </c>
      <c r="AB25" s="118">
        <f t="shared" si="12"/>
        <v>20</v>
      </c>
      <c r="AC25" s="118">
        <f t="shared" si="12"/>
        <v>21</v>
      </c>
      <c r="AD25" s="118">
        <f t="shared" si="12"/>
        <v>22</v>
      </c>
      <c r="AE25" s="118">
        <f t="shared" si="12"/>
        <v>23</v>
      </c>
      <c r="AF25" s="118">
        <f t="shared" si="12"/>
        <v>24</v>
      </c>
      <c r="AG25" s="118">
        <f t="shared" si="12"/>
        <v>25</v>
      </c>
      <c r="AH25" s="118">
        <f t="shared" si="12"/>
        <v>26</v>
      </c>
      <c r="AI25" s="118">
        <f t="shared" si="12"/>
        <v>27</v>
      </c>
      <c r="AJ25" s="118">
        <f t="shared" si="12"/>
        <v>28</v>
      </c>
      <c r="AK25" s="118">
        <f t="shared" si="12"/>
        <v>29</v>
      </c>
      <c r="AL25" s="118">
        <f t="shared" si="12"/>
        <v>30</v>
      </c>
      <c r="AM25" s="118">
        <f t="shared" si="12"/>
        <v>31</v>
      </c>
      <c r="AN25" s="118">
        <f t="shared" si="12"/>
        <v>32</v>
      </c>
      <c r="AO25" s="118">
        <f t="shared" si="12"/>
        <v>33</v>
      </c>
      <c r="AP25" s="118">
        <f t="shared" si="12"/>
        <v>34</v>
      </c>
      <c r="AQ25" s="118">
        <f t="shared" si="12"/>
        <v>35</v>
      </c>
      <c r="AR25" s="118">
        <f t="shared" si="12"/>
        <v>36</v>
      </c>
      <c r="AS25" s="118">
        <f t="shared" si="12"/>
        <v>37</v>
      </c>
      <c r="AT25" s="118">
        <f t="shared" si="12"/>
        <v>38</v>
      </c>
      <c r="AU25" s="118">
        <f t="shared" si="12"/>
        <v>39</v>
      </c>
      <c r="AV25" s="118">
        <f t="shared" si="12"/>
        <v>40</v>
      </c>
      <c r="AW25" s="118">
        <f t="shared" si="12"/>
        <v>41</v>
      </c>
      <c r="AX25" s="118">
        <f t="shared" si="12"/>
        <v>42</v>
      </c>
      <c r="AY25" s="118">
        <f t="shared" si="12"/>
        <v>43</v>
      </c>
      <c r="AZ25" s="118">
        <f t="shared" ref="AZ25:BL25" si="13">+AY25+1</f>
        <v>44</v>
      </c>
      <c r="BA25" s="118">
        <f t="shared" si="13"/>
        <v>45</v>
      </c>
      <c r="BB25" s="118">
        <f t="shared" si="13"/>
        <v>46</v>
      </c>
      <c r="BC25" s="118">
        <f t="shared" si="13"/>
        <v>47</v>
      </c>
      <c r="BD25" s="118">
        <f t="shared" si="13"/>
        <v>48</v>
      </c>
      <c r="BE25" s="118">
        <f t="shared" si="13"/>
        <v>49</v>
      </c>
      <c r="BF25" s="118">
        <f t="shared" si="13"/>
        <v>50</v>
      </c>
      <c r="BG25" s="118">
        <f t="shared" si="13"/>
        <v>51</v>
      </c>
      <c r="BH25" s="118">
        <f t="shared" si="13"/>
        <v>52</v>
      </c>
      <c r="BI25" s="118">
        <f t="shared" si="13"/>
        <v>53</v>
      </c>
      <c r="BJ25" s="118">
        <f t="shared" si="13"/>
        <v>54</v>
      </c>
      <c r="BK25" s="118">
        <f t="shared" si="13"/>
        <v>55</v>
      </c>
      <c r="BL25" s="118">
        <f t="shared" si="13"/>
        <v>56</v>
      </c>
    </row>
    <row r="26" spans="1:67" x14ac:dyDescent="0.2">
      <c r="A26" s="129"/>
      <c r="B26" s="289" t="s">
        <v>89</v>
      </c>
      <c r="C26" s="298"/>
      <c r="D26" s="299"/>
      <c r="AL26" s="121"/>
      <c r="BA26" s="128"/>
    </row>
    <row r="27" spans="1:67" ht="12" thickBot="1" x14ac:dyDescent="0.25">
      <c r="A27" s="129"/>
      <c r="B27" s="300"/>
      <c r="C27" s="301"/>
      <c r="D27" s="302"/>
      <c r="E27" s="118" t="s">
        <v>118</v>
      </c>
    </row>
    <row r="28" spans="1:67" x14ac:dyDescent="0.2">
      <c r="A28" s="129"/>
      <c r="B28" s="130" t="s">
        <v>109</v>
      </c>
      <c r="C28" s="131" t="e">
        <f>E28/E36</f>
        <v>#DIV/0!</v>
      </c>
      <c r="D28" s="132"/>
      <c r="E28" s="132">
        <f>SUM(D4:D6)</f>
        <v>0</v>
      </c>
      <c r="F28" s="132"/>
      <c r="G28" s="133"/>
      <c r="H28" s="134"/>
      <c r="I28" s="134"/>
      <c r="J28" s="134"/>
      <c r="K28" s="134"/>
      <c r="L28" s="134"/>
      <c r="M28" s="134"/>
      <c r="N28" s="135"/>
      <c r="O28" s="135"/>
      <c r="P28" s="135"/>
      <c r="Q28" s="135"/>
      <c r="R28" s="135"/>
    </row>
    <row r="29" spans="1:67" x14ac:dyDescent="0.2">
      <c r="B29" s="130" t="str">
        <f>Esfuerzo!B14</f>
        <v>SAR</v>
      </c>
      <c r="C29" s="131">
        <f>Esfuerzo!C14</f>
        <v>0.115</v>
      </c>
      <c r="D29" s="132">
        <f>Esfuerzo!D14</f>
        <v>93.15</v>
      </c>
      <c r="E29" s="132">
        <f>SUM(D10:D12)</f>
        <v>0</v>
      </c>
      <c r="F29" s="132"/>
      <c r="G29" s="136"/>
      <c r="H29" s="137"/>
      <c r="I29" s="137"/>
      <c r="J29" s="137"/>
      <c r="K29" s="137"/>
      <c r="L29" s="137"/>
      <c r="M29" s="137"/>
      <c r="N29" s="138"/>
      <c r="O29" s="138"/>
      <c r="P29" s="138"/>
      <c r="Q29" s="138"/>
      <c r="R29" s="138"/>
    </row>
    <row r="30" spans="1:67" x14ac:dyDescent="0.2">
      <c r="B30" s="130" t="s">
        <v>151</v>
      </c>
      <c r="C30" s="131">
        <f>Esfuerzo!C15</f>
        <v>4.1300000000000003E-2</v>
      </c>
      <c r="D30" s="132">
        <f>Esfuerzo!D15</f>
        <v>33.453000000000003</v>
      </c>
      <c r="E30" s="132">
        <f>+D18</f>
        <v>0</v>
      </c>
      <c r="F30" s="132"/>
      <c r="G30" s="136"/>
      <c r="H30" s="137"/>
      <c r="I30" s="137"/>
      <c r="J30" s="137"/>
      <c r="K30" s="137"/>
      <c r="L30" s="137"/>
      <c r="M30" s="137"/>
      <c r="N30" s="138"/>
      <c r="O30" s="138"/>
      <c r="P30" s="138"/>
      <c r="Q30" s="138"/>
      <c r="R30" s="138"/>
    </row>
    <row r="31" spans="1:67" x14ac:dyDescent="0.2">
      <c r="B31" s="130" t="str">
        <f>Esfuerzo!B16</f>
        <v>SAN</v>
      </c>
      <c r="C31" s="131">
        <f>Esfuerzo!C16</f>
        <v>0.16620000000000001</v>
      </c>
      <c r="D31" s="132">
        <f>Esfuerzo!D16</f>
        <v>134.62200000000001</v>
      </c>
      <c r="E31" s="132">
        <f>SUM(D7:D9)</f>
        <v>0</v>
      </c>
      <c r="F31" s="132"/>
      <c r="G31" s="136"/>
      <c r="H31" s="137"/>
      <c r="I31" s="137"/>
      <c r="J31" s="137"/>
      <c r="K31" s="137"/>
      <c r="L31" s="137"/>
      <c r="M31" s="137"/>
      <c r="N31" s="138"/>
      <c r="O31" s="138"/>
      <c r="P31" s="138"/>
      <c r="Q31" s="138"/>
      <c r="R31" s="138"/>
    </row>
    <row r="32" spans="1:67" x14ac:dyDescent="0.2">
      <c r="B32" s="130" t="str">
        <f>Esfuerzo!B17</f>
        <v>DEV</v>
      </c>
      <c r="C32" s="131">
        <f>Esfuerzo!C17</f>
        <v>0.44669999999999993</v>
      </c>
      <c r="D32" s="132">
        <f>Esfuerzo!D17</f>
        <v>361.82699999999994</v>
      </c>
      <c r="E32" s="132">
        <f>SUM(D13:D17)</f>
        <v>0</v>
      </c>
      <c r="F32" s="132"/>
      <c r="G32" s="136"/>
      <c r="H32" s="137"/>
      <c r="I32" s="137"/>
      <c r="J32" s="137"/>
      <c r="K32" s="137"/>
      <c r="L32" s="137"/>
      <c r="M32" s="137"/>
      <c r="N32" s="138"/>
      <c r="O32" s="138"/>
      <c r="P32" s="138"/>
      <c r="Q32" s="138"/>
      <c r="R32" s="138"/>
    </row>
    <row r="33" spans="2:18" x14ac:dyDescent="0.2">
      <c r="B33" s="130" t="str">
        <f>Esfuerzo!B18</f>
        <v>STE</v>
      </c>
      <c r="C33" s="131">
        <f>Esfuerzo!C18</f>
        <v>0.20580000000000004</v>
      </c>
      <c r="D33" s="132">
        <f>Esfuerzo!D18</f>
        <v>166.69800000000004</v>
      </c>
      <c r="E33" s="132">
        <f>SUM(D19:D23)</f>
        <v>0</v>
      </c>
      <c r="F33" s="132"/>
      <c r="G33" s="136"/>
      <c r="H33" s="137"/>
      <c r="I33" s="137"/>
      <c r="J33" s="137"/>
      <c r="K33" s="137"/>
      <c r="L33" s="137"/>
      <c r="M33" s="137"/>
      <c r="N33" s="138"/>
      <c r="O33" s="138"/>
      <c r="P33" s="138"/>
      <c r="Q33" s="138"/>
      <c r="R33" s="138"/>
    </row>
    <row r="34" spans="2:18" x14ac:dyDescent="0.2">
      <c r="B34" s="130" t="str">
        <f>Esfuerzo!B19</f>
        <v>TEAM</v>
      </c>
      <c r="C34" s="131">
        <f>Esfuerzo!C19</f>
        <v>1.7000000000000001E-2</v>
      </c>
      <c r="D34" s="132">
        <f>Esfuerzo!D19</f>
        <v>13.770000000000001</v>
      </c>
      <c r="E34" s="132" t="s">
        <v>111</v>
      </c>
      <c r="F34" s="132"/>
      <c r="G34" s="136"/>
      <c r="H34" s="137"/>
      <c r="I34" s="137"/>
      <c r="J34" s="137"/>
      <c r="K34" s="137"/>
      <c r="L34" s="137"/>
      <c r="M34" s="137"/>
      <c r="N34" s="138"/>
      <c r="O34" s="138"/>
      <c r="P34" s="138"/>
      <c r="Q34" s="138"/>
      <c r="R34" s="138"/>
    </row>
    <row r="35" spans="2:18" x14ac:dyDescent="0.2">
      <c r="B35" s="130" t="str">
        <f>Esfuerzo!B20</f>
        <v>(estimación)</v>
      </c>
      <c r="C35" s="131">
        <f>Esfuerzo!C20</f>
        <v>8.0000000000000002E-3</v>
      </c>
      <c r="D35" s="132">
        <f>Esfuerzo!D20</f>
        <v>6.48</v>
      </c>
      <c r="E35" s="132">
        <v>0</v>
      </c>
      <c r="F35" s="132"/>
      <c r="G35" s="136" t="s">
        <v>111</v>
      </c>
      <c r="H35" s="137"/>
      <c r="I35" s="137"/>
      <c r="J35" s="137"/>
      <c r="K35" s="137"/>
      <c r="L35" s="137"/>
      <c r="M35" s="137"/>
      <c r="N35" s="138"/>
      <c r="O35" s="138"/>
      <c r="P35" s="138"/>
      <c r="Q35" s="138"/>
      <c r="R35" s="138"/>
    </row>
    <row r="36" spans="2:18" ht="12" thickBot="1" x14ac:dyDescent="0.25">
      <c r="B36" s="139" t="str">
        <f>[1]Esfuerzo!B21</f>
        <v>Total</v>
      </c>
      <c r="C36" s="140">
        <f>[1]Esfuerzo!C21</f>
        <v>0.99999999999999989</v>
      </c>
      <c r="D36" s="141">
        <f>SUM(D29:D35)</f>
        <v>810</v>
      </c>
      <c r="E36" s="141">
        <f>SUM(E28:E35)</f>
        <v>0</v>
      </c>
      <c r="F36" s="141"/>
      <c r="G36" s="136" t="s">
        <v>111</v>
      </c>
      <c r="H36" s="137"/>
      <c r="I36" s="137"/>
      <c r="J36" s="137"/>
      <c r="K36" s="137"/>
      <c r="L36" s="137"/>
      <c r="M36" s="137"/>
      <c r="N36" s="138"/>
      <c r="O36" s="138"/>
      <c r="P36" s="138"/>
      <c r="Q36" s="138"/>
      <c r="R36" s="138"/>
    </row>
    <row r="37" spans="2:18" x14ac:dyDescent="0.2">
      <c r="B37" s="118" t="str">
        <f>[1]Esfuerzo!B21</f>
        <v>Total</v>
      </c>
      <c r="C37" s="118">
        <f>[1]Esfuerzo!C21</f>
        <v>0.99999999999999989</v>
      </c>
      <c r="D37" s="130" t="s">
        <v>106</v>
      </c>
      <c r="E37" s="132">
        <f>E24</f>
        <v>0</v>
      </c>
      <c r="F37" s="132"/>
      <c r="G37" s="142" t="s">
        <v>119</v>
      </c>
      <c r="H37" s="143"/>
      <c r="I37" s="143"/>
      <c r="J37" s="143"/>
      <c r="K37" s="143"/>
      <c r="L37" s="143"/>
      <c r="M37" s="143"/>
      <c r="N37" s="144"/>
      <c r="O37" s="144"/>
      <c r="P37" s="144"/>
      <c r="Q37" s="144"/>
      <c r="R37" s="144"/>
    </row>
    <row r="38" spans="2:18" x14ac:dyDescent="0.2">
      <c r="B38" s="118">
        <f>[1]Esfuerzo!B22</f>
        <v>0</v>
      </c>
      <c r="C38" s="118">
        <f>[1]Esfuerzo!C22</f>
        <v>0</v>
      </c>
      <c r="D38" s="130" t="s">
        <v>103</v>
      </c>
      <c r="E38" s="132">
        <f>F24</f>
        <v>0</v>
      </c>
      <c r="F38" s="132"/>
      <c r="G38" s="142" t="s">
        <v>152</v>
      </c>
      <c r="H38" s="143"/>
      <c r="I38" s="143"/>
      <c r="J38" s="143"/>
      <c r="K38" s="143"/>
      <c r="L38" s="143"/>
      <c r="M38" s="143"/>
      <c r="N38" s="144"/>
      <c r="O38" s="144"/>
      <c r="P38" s="144"/>
      <c r="Q38" s="144"/>
      <c r="R38" s="144"/>
    </row>
    <row r="39" spans="2:18" x14ac:dyDescent="0.2">
      <c r="D39" s="130" t="s">
        <v>120</v>
      </c>
      <c r="E39" s="132">
        <f>G24</f>
        <v>0</v>
      </c>
      <c r="F39" s="132"/>
      <c r="G39" s="142" t="s">
        <v>153</v>
      </c>
      <c r="H39" s="143"/>
      <c r="I39" s="143"/>
      <c r="J39" s="143"/>
      <c r="K39" s="143"/>
      <c r="L39" s="143"/>
      <c r="M39" s="143"/>
      <c r="N39" s="144"/>
      <c r="O39" s="144"/>
      <c r="P39" s="144"/>
      <c r="Q39" s="144"/>
      <c r="R39" s="144"/>
    </row>
    <row r="40" spans="2:18" x14ac:dyDescent="0.2">
      <c r="D40" s="130" t="s">
        <v>102</v>
      </c>
      <c r="E40" s="132">
        <f>H24</f>
        <v>0</v>
      </c>
      <c r="F40" s="132"/>
      <c r="G40" s="142" t="s">
        <v>121</v>
      </c>
      <c r="H40" s="143"/>
      <c r="I40" s="143"/>
      <c r="J40" s="143"/>
      <c r="K40" s="143"/>
      <c r="L40" s="143"/>
      <c r="M40" s="143"/>
      <c r="N40" s="144"/>
      <c r="O40" s="144"/>
      <c r="P40" s="144"/>
      <c r="Q40" s="144"/>
      <c r="R40" s="144"/>
    </row>
    <row r="41" spans="2:18" ht="12" thickBot="1" x14ac:dyDescent="0.25">
      <c r="D41" s="130" t="s">
        <v>3</v>
      </c>
      <c r="E41" s="141">
        <f>SUM(E36:E40)</f>
        <v>0</v>
      </c>
      <c r="F41" s="141"/>
      <c r="G41" s="145"/>
      <c r="H41" s="145"/>
      <c r="I41" s="145"/>
      <c r="J41" s="145"/>
      <c r="K41" s="145"/>
    </row>
    <row r="42" spans="2:18" x14ac:dyDescent="0.2">
      <c r="D42" s="181" t="s">
        <v>149</v>
      </c>
      <c r="E42" s="182">
        <f>+C4+C7+C8</f>
        <v>0</v>
      </c>
      <c r="F42" s="182"/>
      <c r="G42" s="145"/>
      <c r="H42" s="145"/>
      <c r="I42" s="145"/>
      <c r="J42" s="145"/>
      <c r="K42" s="145"/>
    </row>
    <row r="43" spans="2:18" ht="12" thickBot="1" x14ac:dyDescent="0.25">
      <c r="D43" s="181" t="s">
        <v>150</v>
      </c>
      <c r="E43" s="182">
        <f>E41-E42</f>
        <v>0</v>
      </c>
      <c r="F43" s="182"/>
      <c r="G43" s="145"/>
      <c r="H43" s="145"/>
      <c r="I43" s="145"/>
      <c r="J43" s="145"/>
      <c r="K43" s="145"/>
    </row>
    <row r="44" spans="2:18" x14ac:dyDescent="0.2">
      <c r="B44" s="289" t="s">
        <v>122</v>
      </c>
      <c r="C44" s="298"/>
      <c r="D44" s="299"/>
      <c r="E44" s="146" t="s">
        <v>123</v>
      </c>
      <c r="F44" s="146" t="s">
        <v>124</v>
      </c>
      <c r="G44" s="146" t="s">
        <v>125</v>
      </c>
      <c r="H44" s="145"/>
      <c r="I44" s="145"/>
      <c r="J44" s="145"/>
      <c r="K44" s="145"/>
    </row>
    <row r="45" spans="2:18" ht="12" thickBot="1" x14ac:dyDescent="0.25">
      <c r="B45" s="300" t="s">
        <v>126</v>
      </c>
      <c r="C45" s="301">
        <f>D33</f>
        <v>166.69800000000004</v>
      </c>
      <c r="D45" s="302"/>
      <c r="E45" s="147" t="s">
        <v>102</v>
      </c>
      <c r="F45" s="147">
        <f>H24</f>
        <v>0</v>
      </c>
      <c r="G45" s="147" t="s">
        <v>127</v>
      </c>
      <c r="H45" s="145"/>
      <c r="I45" s="145"/>
      <c r="J45" s="145"/>
      <c r="K45" s="145"/>
    </row>
    <row r="46" spans="2:18" x14ac:dyDescent="0.2">
      <c r="B46" s="130" t="s">
        <v>128</v>
      </c>
      <c r="C46" s="131">
        <v>0.35</v>
      </c>
      <c r="D46" s="132">
        <f>C46*$D$33</f>
        <v>58.344300000000011</v>
      </c>
      <c r="E46" s="147" t="s">
        <v>9</v>
      </c>
      <c r="F46" s="183">
        <f>E58</f>
        <v>0</v>
      </c>
      <c r="G46" s="147" t="s">
        <v>154</v>
      </c>
      <c r="H46" s="145" t="s">
        <v>129</v>
      </c>
      <c r="I46" s="145"/>
      <c r="J46" s="145"/>
      <c r="K46" s="145"/>
    </row>
    <row r="47" spans="2:18" x14ac:dyDescent="0.2">
      <c r="B47" s="130" t="s">
        <v>130</v>
      </c>
      <c r="C47" s="131">
        <v>0.4</v>
      </c>
      <c r="D47" s="132">
        <f>C47*$D$33</f>
        <v>66.679200000000023</v>
      </c>
      <c r="E47" s="148" t="s">
        <v>12</v>
      </c>
      <c r="F47" s="149">
        <f>E59</f>
        <v>0</v>
      </c>
      <c r="G47" s="148" t="s">
        <v>155</v>
      </c>
      <c r="H47" s="145"/>
      <c r="I47" s="145"/>
      <c r="J47" s="145"/>
      <c r="K47" s="145"/>
    </row>
    <row r="48" spans="2:18" x14ac:dyDescent="0.2">
      <c r="B48" s="130" t="s">
        <v>131</v>
      </c>
      <c r="C48" s="131">
        <v>0.15</v>
      </c>
      <c r="D48" s="132">
        <f>C48*$D$33</f>
        <v>25.004700000000003</v>
      </c>
      <c r="E48" s="148" t="s">
        <v>13</v>
      </c>
      <c r="F48" s="149">
        <f>E60</f>
        <v>0</v>
      </c>
      <c r="G48" s="148" t="s">
        <v>138</v>
      </c>
      <c r="H48" s="145"/>
      <c r="I48" s="145"/>
      <c r="J48" s="145"/>
      <c r="K48" s="145"/>
    </row>
    <row r="49" spans="2:11" x14ac:dyDescent="0.2">
      <c r="B49" s="130" t="s">
        <v>132</v>
      </c>
      <c r="C49" s="131">
        <v>0.1</v>
      </c>
      <c r="D49" s="132">
        <f>C49*$D$33</f>
        <v>16.669800000000006</v>
      </c>
      <c r="E49" s="147" t="s">
        <v>133</v>
      </c>
      <c r="F49" s="183">
        <f>E37</f>
        <v>0</v>
      </c>
      <c r="G49" s="147" t="s">
        <v>156</v>
      </c>
      <c r="H49" s="145"/>
      <c r="I49" s="145"/>
      <c r="J49" s="145"/>
      <c r="K49" s="145"/>
    </row>
    <row r="50" spans="2:11" x14ac:dyDescent="0.2">
      <c r="D50" s="132">
        <f>SUM(D46:D49)</f>
        <v>166.69800000000006</v>
      </c>
      <c r="E50" s="147" t="s">
        <v>136</v>
      </c>
      <c r="F50" s="183">
        <f>E38</f>
        <v>0</v>
      </c>
      <c r="G50" s="147" t="s">
        <v>157</v>
      </c>
      <c r="H50" s="145"/>
      <c r="I50" s="145"/>
      <c r="J50" s="145"/>
      <c r="K50" s="145"/>
    </row>
    <row r="51" spans="2:11" x14ac:dyDescent="0.2">
      <c r="E51" s="147" t="s">
        <v>137</v>
      </c>
      <c r="F51" s="183">
        <f>E39</f>
        <v>0</v>
      </c>
      <c r="G51" s="147" t="s">
        <v>158</v>
      </c>
      <c r="H51" s="145"/>
      <c r="I51" s="145"/>
      <c r="J51" s="145"/>
      <c r="K51" s="145"/>
    </row>
    <row r="52" spans="2:11" x14ac:dyDescent="0.2">
      <c r="E52" s="146" t="s">
        <v>3</v>
      </c>
      <c r="F52" s="146">
        <f>SUM(F45:F51)</f>
        <v>0</v>
      </c>
      <c r="G52" s="146"/>
      <c r="H52" s="145"/>
      <c r="I52" s="145"/>
      <c r="J52" s="145"/>
      <c r="K52" s="145"/>
    </row>
    <row r="53" spans="2:11" x14ac:dyDescent="0.2">
      <c r="H53" s="145"/>
      <c r="I53" s="145"/>
      <c r="J53" s="145"/>
      <c r="K53" s="145"/>
    </row>
    <row r="54" spans="2:11" ht="12" thickBot="1" x14ac:dyDescent="0.25">
      <c r="H54" s="145"/>
      <c r="I54" s="145"/>
      <c r="J54" s="145"/>
      <c r="K54" s="145"/>
    </row>
    <row r="55" spans="2:11" ht="12" customHeight="1" thickBot="1" x14ac:dyDescent="0.25">
      <c r="B55" s="289" t="str">
        <f>[1]Esfuerzo!H11</f>
        <v>Distribución de Esfuerzo por FASE</v>
      </c>
      <c r="C55" s="290"/>
      <c r="D55" s="291"/>
    </row>
    <row r="56" spans="2:11" ht="12" thickBot="1" x14ac:dyDescent="0.25">
      <c r="B56" s="292">
        <f>[2]Esfuerzo!H4</f>
        <v>0</v>
      </c>
      <c r="C56" s="293"/>
      <c r="D56" s="294"/>
      <c r="E56" s="295" t="s">
        <v>123</v>
      </c>
      <c r="F56" s="296"/>
      <c r="G56" s="297"/>
    </row>
    <row r="57" spans="2:11" x14ac:dyDescent="0.2">
      <c r="B57" s="150" t="str">
        <f>[1]Esfuerzo!H13</f>
        <v>Fase</v>
      </c>
      <c r="C57" s="151" t="str">
        <f>[1]Esfuerzo!I13</f>
        <v>%</v>
      </c>
      <c r="D57" s="152" t="str">
        <f>[1]Esfuerzo!J13</f>
        <v>horas</v>
      </c>
      <c r="E57" s="295" t="s">
        <v>3</v>
      </c>
      <c r="F57" s="296"/>
      <c r="G57" s="297"/>
    </row>
    <row r="58" spans="2:11" ht="12.75" customHeight="1" x14ac:dyDescent="0.2">
      <c r="B58" s="130" t="str">
        <f>Esfuerzo!H14</f>
        <v>Inception</v>
      </c>
      <c r="C58" s="131">
        <f>Esfuerzo!I14</f>
        <v>0.13</v>
      </c>
      <c r="D58" s="132">
        <f>Esfuerzo!J14</f>
        <v>105</v>
      </c>
      <c r="E58" s="154">
        <f>SUM(I4:T9,I18:T18)</f>
        <v>0</v>
      </c>
      <c r="F58" s="153"/>
      <c r="G58" s="153"/>
    </row>
    <row r="59" spans="2:11" x14ac:dyDescent="0.2">
      <c r="B59" s="130" t="str">
        <f>Esfuerzo!H15</f>
        <v>Elaboration</v>
      </c>
      <c r="C59" s="131">
        <f>Esfuerzo!I15</f>
        <v>0.17</v>
      </c>
      <c r="D59" s="132">
        <f>Esfuerzo!J15</f>
        <v>138</v>
      </c>
      <c r="E59" s="154">
        <f>SUM(M10:T17,T19:T23)</f>
        <v>0</v>
      </c>
      <c r="F59" s="153"/>
      <c r="G59" s="153"/>
    </row>
    <row r="60" spans="2:11" ht="18" customHeight="1" x14ac:dyDescent="0.2">
      <c r="B60" s="130" t="str">
        <f>Esfuerzo!H16</f>
        <v>Construction</v>
      </c>
      <c r="C60" s="131">
        <f>Esfuerzo!I16</f>
        <v>0.6</v>
      </c>
      <c r="D60" s="132">
        <f>Esfuerzo!J16</f>
        <v>486</v>
      </c>
      <c r="E60" s="154">
        <f>SUM(U4:AH23)</f>
        <v>0</v>
      </c>
      <c r="F60" s="153"/>
      <c r="G60" s="153"/>
    </row>
    <row r="61" spans="2:11" x14ac:dyDescent="0.2">
      <c r="B61" s="130" t="str">
        <f>Esfuerzo!H17</f>
        <v>Transition</v>
      </c>
      <c r="C61" s="131">
        <f>Esfuerzo!I17</f>
        <v>0.1</v>
      </c>
      <c r="D61" s="132">
        <f>Esfuerzo!J17</f>
        <v>81</v>
      </c>
      <c r="E61" s="154">
        <f>+E24+F24</f>
        <v>0</v>
      </c>
      <c r="F61" s="153"/>
      <c r="G61" s="153"/>
    </row>
    <row r="62" spans="2:11" ht="12" thickBot="1" x14ac:dyDescent="0.25">
      <c r="B62" s="139" t="str">
        <f>[1]Esfuerzo!H18</f>
        <v>Total</v>
      </c>
      <c r="C62" s="140">
        <f>SUM(C58:C61)</f>
        <v>1</v>
      </c>
      <c r="D62" s="141">
        <f>SUM(D58:D61)</f>
        <v>810</v>
      </c>
      <c r="E62" s="141">
        <f>SUM(E58:E61)</f>
        <v>0</v>
      </c>
      <c r="F62" s="153"/>
      <c r="G62" s="153"/>
    </row>
    <row r="63" spans="2:11" x14ac:dyDescent="0.2">
      <c r="D63" s="130" t="s">
        <v>134</v>
      </c>
      <c r="E63" s="154">
        <f>G24</f>
        <v>0</v>
      </c>
      <c r="F63" s="153"/>
      <c r="G63" s="153"/>
    </row>
    <row r="64" spans="2:11" x14ac:dyDescent="0.2">
      <c r="D64" s="130" t="s">
        <v>135</v>
      </c>
      <c r="E64" s="154">
        <f>H24</f>
        <v>0</v>
      </c>
    </row>
    <row r="65" spans="5:6" ht="12" thickBot="1" x14ac:dyDescent="0.25">
      <c r="E65" s="141">
        <f>SUM(E62:E64)</f>
        <v>0</v>
      </c>
      <c r="F65" s="118" t="s">
        <v>111</v>
      </c>
    </row>
  </sheetData>
  <mergeCells count="10">
    <mergeCell ref="B55:D56"/>
    <mergeCell ref="E56:G56"/>
    <mergeCell ref="E57:G57"/>
    <mergeCell ref="B26:D27"/>
    <mergeCell ref="AT2:BA2"/>
    <mergeCell ref="AP2:AS2"/>
    <mergeCell ref="AN2:AO2"/>
    <mergeCell ref="AI2:AJ2"/>
    <mergeCell ref="AK2:AM2"/>
    <mergeCell ref="B44:D45"/>
  </mergeCells>
  <phoneticPr fontId="4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2" baseType="lpstr">
      <vt:lpstr>Proyecto</vt:lpstr>
      <vt:lpstr>Instructivo</vt:lpstr>
      <vt:lpstr>Actores</vt:lpstr>
      <vt:lpstr>Casos de Uso</vt:lpstr>
      <vt:lpstr>Ajustes Técnicos</vt:lpstr>
      <vt:lpstr>Ajustes Ambientales</vt:lpstr>
      <vt:lpstr>Esfuerzo</vt:lpstr>
      <vt:lpstr>Parámetros</vt:lpstr>
      <vt:lpstr>Aplanamiento</vt:lpstr>
      <vt:lpstr>Factores Calculo</vt:lpstr>
      <vt:lpstr>'Ajustes Ambientales'!Área_de_impresión</vt:lpstr>
      <vt:lpstr>Parámetros!Área_de_impresión</vt:lpstr>
    </vt:vector>
  </TitlesOfParts>
  <Company>Sandra Cunha Araujo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Cálculo de UCP</dc:title>
  <dc:creator>Verónica Díaz</dc:creator>
  <dc:description>Versión: 1.0.5 - Modificaciones según PC 843 - 02/10/2006_x000d_
---------------------------------------------------------_x000d_
Versión: 1.0.4 - Modificaciones realizadas según pedido de cambio 675. MLT - 11/01/2006. _x000d_
-------------------------------------------------------_x000d_
Versión 1.0.3: Traducción al españo y Correcciones en los cálculos y Roles.                    Versión 1.0.2: Se modificaron los roles a su version actual (ej: QAT -&gt; STE)_x000d_
-------------------------------------------------------_x000d_
Versión 1.0.1: Se agregaron los porcentajes estáticos en la sheet Esfuerzo.</dc:description>
  <cp:lastModifiedBy>Trinidad Ramos</cp:lastModifiedBy>
  <cp:lastPrinted>2024-12-30T18:04:53Z</cp:lastPrinted>
  <dcterms:created xsi:type="dcterms:W3CDTF">2002-03-14T16:50:40Z</dcterms:created>
  <dcterms:modified xsi:type="dcterms:W3CDTF">2024-12-30T18:25:00Z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po de Documento">
    <vt:lpwstr>Template</vt:lpwstr>
  </property>
</Properties>
</file>