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86" documentId="8_{5D30225E-8201-4AB0-8799-B58CD7CB5EC6}" xr6:coauthVersionLast="45" xr6:coauthVersionMax="45" xr10:uidLastSave="{0C32238A-9785-4341-8C67-E454B6656961}"/>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6" i="6" l="1"/>
  <c r="D15" i="6"/>
  <c r="D10" i="6"/>
  <c r="D9" i="6"/>
  <c r="D8" i="6"/>
  <c r="D18" i="6"/>
  <c r="D19" i="6"/>
  <c r="E50" i="8"/>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<sst xmlns="http://schemas.openxmlformats.org/spreadsheetml/2006/main" count="439" uniqueCount="234">
  <si>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</si>
  <si>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</si>
  <si>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</si>
  <si>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</si>
  <si>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</si>
  <si>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</si>
  <si>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</si>
  <si>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</si>
  <si>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</si>
  <si>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</si>
  <si>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</si>
  <si>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</si>
  <si>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</si>
  <si>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</si>
  <si>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</si>
  <si>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</si>
  <si>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</si>
  <si>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</si>
  <si>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</si>
  <si>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</si>
  <si>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</si>
  <si>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</si>
  <si>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</si>
  <si>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</si>
  <si>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</si>
  <si>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</si>
  <si>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</si>
  <si>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</si>
  <si>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</si>
  <si>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</si>
  <si>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</si>
  <si>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</si>
  <si>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</si>
  <si>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</si>
  <si>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</si>
  <si>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</si>
  <si>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</si>
  <si>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</si>
  <si>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</si>
  <si>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</si>
  <si>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</si>
  <si>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</si>
  <si>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</si>
  <si>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</si>
  <si>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</si>
  <si>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</si>
  <si>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</si>
  <si>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</si>
  <si>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</si>
  <si>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</si>
  <si>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</si>
  <si>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</si>
  <si>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</si>
  <si>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</si>
  <si>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</si>
  <si>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</si>
  <si>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</si>
  <si>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</si>
  <si>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</si>
  <si>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</si>
  <si>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</si>
  <si>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</si>
  <si>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</si>
  <si>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</si>
  <si>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</si>
  <si>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</si>
  <si>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</si>
  <si>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</si>
  <si>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</si>
  <si>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</si>
  <si>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</si>
  <si>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</si>
  <si>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</si>
  <si>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</si>
  <si>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</si>
  <si>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</si>
  <si>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</si>
  <si>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</si>
  <si>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</si>
  <si>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</si>
  <si>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</si>
  <si>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</si>
  <si>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</si>
  <si>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</si>
  <si>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</si>
  <si>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</si>
  <si>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</si>
  <si>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sidebarToolID, drawingToolId - Mauvais format d'ecriture (enum.ts), tool-option.component.ts - mauvaise utilisation d'un component, ici il faudrait qu'il s'agisse d'une classe simple sans décorateur. les outils ne suivent pas tous la convention angular pour le nom du fichier</t>
  </si>
  <si>
    <t>La classe ne comporte pas d'attributs inutiles (incluant des getter/setter inutiles). 
Les attributs ne représentent que des états de la classe. 
Un attribut utilisé seulement dans les tests ne devrait pas exister.</t>
  </si>
  <si>
    <t>les constructeurs vide ne sont pas nécéssaire</t>
  </si>
  <si>
    <t>La classe minimise l'accessibilité des membres (public/private/protected)</t>
  </si>
  <si>
    <t>l'utilisation de private n'est pas utilisé dans la majorité des situations</t>
  </si>
  <si>
    <t>Les valeurs par défaut des attributs de la classe sont initialisés de manière consistante (soit dans le constructeur partout, soit à la définition)</t>
  </si>
  <si>
    <t>non constant à travers l'application</t>
  </si>
  <si>
    <t>Total de la catégorie</t>
  </si>
  <si>
    <t>Qualité des fonctions</t>
  </si>
  <si>
    <t>Les noms des fonctions sont précis et décrivent les tâches voulues. 
Le format à utiliser doit être uniforme dans tous les fichiers (camelCase, PascalCase, ...)</t>
  </si>
  <si>
    <t>stripedHexString - color.ts, getcolorsHistory - color-selection.service.ts</t>
  </si>
  <si>
    <t xml:space="preserve">Chaque fonction n'a qu'une seule utilité, elle ne peut pas être fragmentée en plusieurs fonctions et elle est facilement lisible. </t>
  </si>
  <si>
    <t>sliderChange - attribute-panel.component.ts , onButtonPress - sidebar.component.ts, drawRectangle - rectangle-service.ts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</si>
  <si>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</si>
  <si>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</si>
  <si>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</si>
  <si>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getProjectedPoint - line.service.ts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</si>
  <si>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</si>
  <si>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</si>
  <si>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</si>
  <si>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</si>
  <si>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Pas de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</si>
  <si>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</si>
  <si>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</si>
  <si>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</si>
  <si>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</si>
  <si>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eraser.service.ts(17)</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</si>
  <si>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</si>
  <si>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</si>
  <si>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Inconsistance des variables, desfois avec _ desfois non, cd - editor.component.ts (PT), guide.component.ts - camelCase pour les variables, myAbsolutelyNotNullElement - guide.component.ts (PT), color-picker.component.ts - fb, sidebar-components.ts - kbd, enum-ts - MouseButton</t>
  </si>
  <si>
    <t>Expression Booléennes</t>
  </si>
  <si>
    <t>Les expression booléennes ne sont pas comparées à true ou false</t>
  </si>
  <si>
    <t>Minimiser la logique booléenne négative (ex: éviter "if (!notFound(...))")</t>
  </si>
  <si>
    <t>Utilisation des opérateurs ternaires dans les bon scénario</t>
  </si>
  <si>
    <t>color-palette.component.ts(65)</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</si>
  <si>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</si>
  <si>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</si>
  <si>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</si>
  <si>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</si>
  <si>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Le dossier UserGuide n'est pas en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</si>
  <si>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</si>
  <si>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</si>
  <si>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</si>
  <si>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et d'autres en français</t>
  </si>
  <si>
    <t>Les commentaires sont pertinents</t>
  </si>
  <si>
    <t>Beaucoup de code commenté</t>
  </si>
  <si>
    <t>Le programme utilise des enums lorsqu'elles sont nécessaires</t>
  </si>
  <si>
    <t>Les objets javascript ne sont pas utilisés, des classes ou des interfaces sont utilisés</t>
  </si>
  <si>
    <t>any est utilisé dans le code, document.getElementByCSSName - guide.component.ts (PT)</t>
  </si>
  <si>
    <t>Il n'y a pas de duplication de code.</t>
  </si>
  <si>
    <t>code dupliqué (par exemple: dans rectangle service avec onkeyup et onkeydown), ToolsService en double</t>
  </si>
  <si>
    <t>Aucune erreur TSLint non justifiée. (Des commentaires TODO sont acceptables). (25% de la note sera retirée par type d'erreur présente)
L'utilisation raisonnable de tslint:disable est tolérée dans les fichiers spec.ts.</t>
  </si>
  <si>
    <t>une erreur de lint et le disable du any est pas valable, aucune justification sur la majorité des disables</t>
  </si>
  <si>
    <t>Les structures conditionnelles réduisent l'imbrication lorsque possible (reduce nesting).</t>
  </si>
  <si>
    <t>jamais utilisé</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</si>
  <si>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</si>
  <si>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</si>
  <si>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</si>
  <si>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</si>
  <si>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</si>
  <si>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</si>
  <si>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issues de sprint 1 non fermé</t>
  </si>
  <si>
    <t>Le repo git ne contient que les fichiers nécessaires. (pas de dossier node_modules ou coverage. Les fichiers package-lock.json et package.json ne se retrouvent que les dossiers client et server)</t>
  </si>
  <si>
    <t>package.json se trouve dans le root</t>
  </si>
  <si>
    <t xml:space="preserve">Total </t>
  </si>
  <si>
    <t>Note assurance qualité</t>
  </si>
  <si>
    <t>Fonctionnalité</t>
  </si>
  <si>
    <t>Testé</t>
  </si>
  <si>
    <t>Note finale</t>
  </si>
  <si>
    <t>Outil-Ligne</t>
  </si>
  <si>
    <t>Lorsque le touche SHIFT est relaché, il faut déplacer la souris pour voir le résultat. Le calcul du point dans l'angle de 45 n'est pas bon. Prends en compte la position du trait au lieu de la souris pour la fermeture du trait.
La couleur fonctionne pas et les points de jonctions sont innexistants.</t>
  </si>
  <si>
    <t>Point d'entrée dans l'application</t>
  </si>
  <si>
    <t>Surface de dessin</t>
  </si>
  <si>
    <t>Vue de dessin</t>
  </si>
  <si>
    <t>Créer un nouveau dessin</t>
  </si>
  <si>
    <t>Pas de demande de confirmation pour creer un nouveau dessin</t>
  </si>
  <si>
    <t>Outil-Efface</t>
  </si>
  <si>
    <t>1) -0.1: curseur n'est pas un carré blanc, 2) -0.1: taille minimum n'est pas 5, 3) -0.1: le point de l'efface n'est pas carré  4)  -0.2 ça fait des traits de liaison lorsque on quitte et on revient dans le canvas.</t>
  </si>
  <si>
    <t>Outil-Couleur</t>
  </si>
  <si>
    <t>1) -0.1: configuration n'est pas partagé avec les autres outils, 2) -0.1: on ne peut pas spécifier une couleur textuellement 3) manque des tests dans le color-picker.component</t>
  </si>
  <si>
    <t>Outil-Ellipse</t>
  </si>
  <si>
    <t>La seul chose qui fonctionne est dessiner un ellipse et un cercle avec un contour</t>
  </si>
  <si>
    <t>Outil-Rectangle</t>
  </si>
  <si>
    <t>La seul chose qui fonctionne est dessiner un rectangle et un carré</t>
  </si>
  <si>
    <t>Outil-Pinceau</t>
  </si>
  <si>
    <t>1) -0.2 ça dessine des traits de liaison lorsque on quitte et on revient dans le canvas. 2) -0.1: shortcut W ne fonctionne pas, 3) -0.1: changement de couleur ne fonctionne pas, 4) -0.1: manque des textures, 5) -0.1: manque identifcation des textures</t>
  </si>
  <si>
    <t>Outil-Crayon</t>
  </si>
  <si>
    <t>1) -0.2 ça dessine des traits de liaison lorsque on quitte et on revient dans le canvas. 2) -0.1: changement de couleur ne fonctionne pas, 3) -0.1: changement de brush vers pencil ne fait pas le changement</t>
  </si>
  <si>
    <t>Guide d'utilisation</t>
  </si>
  <si>
    <t>Manque la capture et certaines videos</t>
  </si>
  <si>
    <t>Note finale pour le sprint</t>
  </si>
  <si>
    <t>Crash</t>
  </si>
  <si>
    <t>info des autres outils sont transmis</t>
  </si>
  <si>
    <t>Ne build pas</t>
  </si>
  <si>
    <t>Erreur dans la console lors des tests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</si>
  <si>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</si>
  <si>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</si>
  <si>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</si>
  <si>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</si>
  <si>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</si>
  <si>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</si>
  <si>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</si>
  <si>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</si>
  <si>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</si>
  <si>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</si>
  <si>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</si>
  <si>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</si>
  <si>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Le carrousel peut devenir inutilisable lors de l'ajout d'un dessin non désirables et apportes beaucoup d'erreur dans la console</t>
  </si>
  <si>
    <t>Anciennes fonctionnalités brisées</t>
  </si>
  <si>
    <t>crayon, pinceau, efface</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</si>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</sst>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xf numFmtId="0" fontId="16" fillId="0" borderId="0" xfId="0" applyFont="1"/>
    <xf numFmtId="0" fontId="0" fillId="6"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4" t="s">
        <v>45</v>
      </c>
      <c r="D2" s="304"/>
      <c r="E2" s="305" t="s">
        <v>46</v>
      </c>
      <c r="F2" s="305"/>
      <c r="G2" s="306" t="s">
        <v>47</v>
      </c>
      <c r="H2" s="306"/>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8" t="s">
        <v>55</v>
      </c>
      <c r="I27" s="308"/>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8" t="s">
        <v>55</v>
      </c>
      <c r="I31" s="308"/>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5"/>
      <c r="B3" s="252" t="s">
        <v>74</v>
      </c>
      <c r="C3" s="252" t="s">
        <v>75</v>
      </c>
      <c r="D3" s="252" t="s">
        <v>76</v>
      </c>
      <c r="E3" s="253" t="s">
        <v>77</v>
      </c>
      <c r="F3" s="2" t="s">
        <v>3</v>
      </c>
      <c r="G3" t="s">
        <v>78</v>
      </c>
    </row>
    <row r="4" spans="1:7">
      <c r="A4" s="254" t="s">
        <v>0</v>
      </c>
      <c r="B4" s="255">
        <f>(Fonctionnalités!E20)</f>
        <v>0.49990000000000007</v>
      </c>
      <c r="C4" s="256">
        <f>'Assurance Qualité'!B60</f>
        <v>0.61499999999999999</v>
      </c>
      <c r="D4" s="256">
        <f>AVERAGE(B4:C4) - 0.1*E4</f>
        <v>0.55745</v>
      </c>
      <c r="F4" s="267">
        <v>15</v>
      </c>
      <c r="G4" s="266">
        <f>D4*F4</f>
        <v>8.3617500000000007</v>
      </c>
    </row>
    <row r="5" spans="1:7">
      <c r="A5" s="257" t="s">
        <v>1</v>
      </c>
      <c r="B5" s="258">
        <f>(Fonctionnalités!E38)</f>
        <v>0.68855</v>
      </c>
      <c r="C5" s="259">
        <f>'Assurance Qualité'!D60</f>
        <v>0.65</v>
      </c>
      <c r="D5" s="259">
        <f>AVERAGE(B5:C5) - 0.1*E5</f>
        <v>0.66927500000000006</v>
      </c>
      <c r="F5" s="267">
        <v>25</v>
      </c>
      <c r="G5" s="266">
        <f t="shared" ref="G5:G7" si="0">D5*F5</f>
        <v>16.731875000000002</v>
      </c>
    </row>
    <row r="6" spans="1:7">
      <c r="A6" s="260" t="s">
        <v>2</v>
      </c>
      <c r="B6" s="261">
        <f>(Fonctionnalités!E59)</f>
        <v>0</v>
      </c>
      <c r="C6" s="262">
        <f>'Assurance Qualité'!F60</f>
        <v>0</v>
      </c>
      <c r="D6" s="262">
        <f>AVERAGE(B6:C6) - 0.1*E6</f>
        <v>0</v>
      </c>
      <c r="F6" s="267">
        <v>30</v>
      </c>
      <c r="G6" s="266">
        <f t="shared" si="0"/>
        <v>0</v>
      </c>
    </row>
    <row r="7" spans="1:7">
      <c r="A7" s="263" t="s">
        <v>79</v>
      </c>
      <c r="B7" s="264"/>
      <c r="C7" s="264"/>
      <c r="D7" s="268"/>
      <c r="F7" s="2">
        <v>10</v>
      </c>
      <c r="G7" s="266">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42" zoomScaleNormal="100" workbookViewId="0">
      <selection activeCell="P58" sqref="P58"/>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9" t="s">
        <v>80</v>
      </c>
      <c r="B1" s="310"/>
      <c r="C1" s="310"/>
      <c r="D1" s="310"/>
      <c r="E1" s="310"/>
      <c r="F1" s="310"/>
      <c r="G1" s="311"/>
      <c r="H1" s="204"/>
      <c r="I1" s="204"/>
    </row>
    <row r="2" spans="1:13" ht="15">
      <c r="H2" s="190"/>
      <c r="I2" s="190"/>
    </row>
    <row r="3" spans="1:13" ht="18.399999999999999" customHeight="1">
      <c r="A3" s="312" t="s">
        <v>54</v>
      </c>
      <c r="B3" s="313"/>
      <c r="C3" s="313"/>
      <c r="D3" s="313"/>
      <c r="E3" s="313"/>
      <c r="F3" s="313"/>
      <c r="G3" s="314"/>
      <c r="H3" s="186"/>
      <c r="I3" s="186"/>
    </row>
    <row r="4" spans="1:13" ht="18.75">
      <c r="A4" s="145"/>
      <c r="B4" s="146"/>
      <c r="C4" s="146"/>
      <c r="D4" s="146"/>
      <c r="E4" s="146"/>
      <c r="F4" s="146"/>
      <c r="G4" s="146"/>
      <c r="H4" s="146"/>
      <c r="I4" s="146"/>
    </row>
    <row r="5" spans="1:13" ht="18.399999999999999" customHeight="1">
      <c r="A5" s="322" t="s">
        <v>81</v>
      </c>
      <c r="B5" s="324" t="s">
        <v>0</v>
      </c>
      <c r="C5" s="324"/>
      <c r="D5" s="325" t="s">
        <v>1</v>
      </c>
      <c r="E5" s="325"/>
      <c r="F5" s="326" t="s">
        <v>2</v>
      </c>
      <c r="G5" s="327"/>
      <c r="H5" s="185"/>
      <c r="I5" s="185"/>
      <c r="J5" s="315" t="s">
        <v>82</v>
      </c>
      <c r="K5" s="316"/>
      <c r="L5" s="316"/>
    </row>
    <row r="6" spans="1:13" ht="18.75">
      <c r="A6" s="323"/>
      <c r="B6" s="147" t="s">
        <v>48</v>
      </c>
      <c r="C6" s="148" t="s">
        <v>3</v>
      </c>
      <c r="D6" s="149" t="s">
        <v>48</v>
      </c>
      <c r="E6" s="150" t="s">
        <v>3</v>
      </c>
      <c r="F6" s="151" t="s">
        <v>48</v>
      </c>
      <c r="G6" s="192" t="s">
        <v>3</v>
      </c>
      <c r="H6" s="185"/>
      <c r="I6" s="185"/>
      <c r="J6" s="152" t="s">
        <v>0</v>
      </c>
      <c r="K6" s="152" t="s">
        <v>1</v>
      </c>
      <c r="L6" s="152" t="s">
        <v>2</v>
      </c>
      <c r="M6" s="152"/>
    </row>
    <row r="7" spans="1:13" ht="18.399999999999999" customHeight="1">
      <c r="A7" s="317" t="s">
        <v>83</v>
      </c>
      <c r="B7" s="319"/>
      <c r="C7" s="319"/>
      <c r="D7" s="319"/>
      <c r="E7" s="319"/>
      <c r="F7" s="319"/>
      <c r="G7" s="320"/>
      <c r="H7" s="186" t="s">
        <v>84</v>
      </c>
      <c r="I7" s="186"/>
    </row>
    <row r="8" spans="1:13" ht="15">
      <c r="A8" s="193" t="s">
        <v>85</v>
      </c>
      <c r="B8" s="153">
        <v>1</v>
      </c>
      <c r="C8" s="154">
        <v>3</v>
      </c>
      <c r="D8" s="155">
        <f>2/3</f>
        <v>0.66666666666666663</v>
      </c>
      <c r="E8" s="154">
        <v>3</v>
      </c>
      <c r="F8" s="156"/>
      <c r="G8" s="154">
        <v>3</v>
      </c>
      <c r="H8" s="187"/>
      <c r="I8" s="187"/>
    </row>
    <row r="9" spans="1:13" ht="60">
      <c r="A9" s="193" t="s">
        <v>86</v>
      </c>
      <c r="B9" s="157">
        <v>0</v>
      </c>
      <c r="C9" s="161">
        <v>2</v>
      </c>
      <c r="D9" s="159">
        <f>1.25/2</f>
        <v>0.625</v>
      </c>
      <c r="E9" s="161">
        <v>2</v>
      </c>
      <c r="F9" s="160"/>
      <c r="G9" s="161">
        <v>2</v>
      </c>
      <c r="H9" s="187"/>
      <c r="I9" s="187"/>
      <c r="J9" t="s">
        <v>87</v>
      </c>
    </row>
    <row r="10" spans="1:13" ht="60">
      <c r="A10" s="269" t="s">
        <v>88</v>
      </c>
      <c r="B10" s="157">
        <v>0.75</v>
      </c>
      <c r="C10" s="161">
        <v>3</v>
      </c>
      <c r="D10" s="159">
        <f>1.25/3</f>
        <v>0.41666666666666669</v>
      </c>
      <c r="E10" s="161">
        <v>3</v>
      </c>
      <c r="F10" s="160"/>
      <c r="G10" s="161">
        <v>3</v>
      </c>
      <c r="H10" s="187"/>
      <c r="I10" s="187"/>
      <c r="J10" t="s">
        <v>89</v>
      </c>
    </row>
    <row r="11" spans="1:13" ht="15">
      <c r="A11" s="194" t="s">
        <v>90</v>
      </c>
      <c r="B11" s="157">
        <v>0</v>
      </c>
      <c r="C11" s="161">
        <v>2</v>
      </c>
      <c r="D11" s="159">
        <v>0</v>
      </c>
      <c r="E11" s="161">
        <v>2</v>
      </c>
      <c r="F11" s="160"/>
      <c r="G11" s="161">
        <v>2</v>
      </c>
      <c r="H11" s="187"/>
      <c r="I11" s="187"/>
      <c r="J11" t="s">
        <v>91</v>
      </c>
    </row>
    <row r="12" spans="1:13" ht="30">
      <c r="A12" s="195" t="s">
        <v>92</v>
      </c>
      <c r="B12" s="157">
        <v>0</v>
      </c>
      <c r="C12" s="161">
        <v>4</v>
      </c>
      <c r="D12" s="159">
        <v>0</v>
      </c>
      <c r="E12" s="161">
        <v>4</v>
      </c>
      <c r="F12" s="160"/>
      <c r="G12" s="161">
        <v>4</v>
      </c>
      <c r="H12" s="187"/>
      <c r="I12" s="187"/>
      <c r="J12" t="s">
        <v>93</v>
      </c>
    </row>
    <row r="13" spans="1:13" ht="15">
      <c r="A13" s="197" t="s">
        <v>94</v>
      </c>
      <c r="B13" s="177">
        <f>SUMPRODUCT(B8:B12,C8:C12)</f>
        <v>5.25</v>
      </c>
      <c r="C13" s="163">
        <f>SUM(C8:C12)</f>
        <v>14</v>
      </c>
      <c r="D13" s="178">
        <f>SUMPRODUCT(D8:D12,E8:E12)</f>
        <v>4.5</v>
      </c>
      <c r="E13" s="164">
        <f>SUM(E8:E12)</f>
        <v>14</v>
      </c>
      <c r="F13" s="165">
        <f>SUMPRODUCT(F8:F12,G8:G12)</f>
        <v>0</v>
      </c>
      <c r="G13" s="196">
        <f>SUM(G8:G12)</f>
        <v>14</v>
      </c>
      <c r="H13" s="187"/>
      <c r="I13" s="187"/>
    </row>
    <row r="14" spans="1:13" ht="18.399999999999999" customHeight="1">
      <c r="A14" s="317" t="s">
        <v>95</v>
      </c>
      <c r="B14" s="318"/>
      <c r="C14" s="318"/>
      <c r="D14" s="319"/>
      <c r="E14" s="319"/>
      <c r="F14" s="319"/>
      <c r="G14" s="320"/>
      <c r="H14" s="186" t="s">
        <v>84</v>
      </c>
      <c r="I14" s="186"/>
    </row>
    <row r="15" spans="1:13" ht="45">
      <c r="A15" s="269" t="s">
        <v>96</v>
      </c>
      <c r="B15" s="293">
        <v>0.5</v>
      </c>
      <c r="C15" s="294">
        <v>2</v>
      </c>
      <c r="D15" s="297">
        <f>0.25/2</f>
        <v>0.125</v>
      </c>
      <c r="E15" s="294">
        <v>2</v>
      </c>
      <c r="F15" s="166"/>
      <c r="G15" s="294">
        <v>2</v>
      </c>
      <c r="H15" s="188"/>
      <c r="I15" s="187"/>
      <c r="J15" t="s">
        <v>97</v>
      </c>
    </row>
    <row r="16" spans="1:13" ht="30">
      <c r="A16" s="269" t="s">
        <v>98</v>
      </c>
      <c r="B16" s="295">
        <v>0.5</v>
      </c>
      <c r="C16" s="284">
        <v>3</v>
      </c>
      <c r="D16" s="270">
        <f>2/3</f>
        <v>0.66666666666666663</v>
      </c>
      <c r="E16" s="284">
        <v>3</v>
      </c>
      <c r="F16" s="271"/>
      <c r="G16" s="284">
        <v>3</v>
      </c>
      <c r="H16" s="188"/>
      <c r="I16" s="187"/>
      <c r="J16" t="s">
        <v>99</v>
      </c>
    </row>
    <row r="17" spans="1:10" ht="45">
      <c r="A17" s="277" t="s">
        <v>100</v>
      </c>
      <c r="B17" s="283">
        <v>1</v>
      </c>
      <c r="C17" s="284">
        <v>3</v>
      </c>
      <c r="D17" s="273">
        <v>1</v>
      </c>
      <c r="E17" s="284">
        <v>3</v>
      </c>
      <c r="F17" s="169"/>
      <c r="G17" s="284">
        <v>3</v>
      </c>
      <c r="H17" s="188"/>
      <c r="I17" s="187"/>
    </row>
    <row r="18" spans="1:10" ht="30">
      <c r="A18" s="277" t="s">
        <v>101</v>
      </c>
      <c r="B18" s="283">
        <v>1</v>
      </c>
      <c r="C18" s="284">
        <v>3</v>
      </c>
      <c r="D18" s="273">
        <f>2/3</f>
        <v>0.66666666666666663</v>
      </c>
      <c r="E18" s="284">
        <v>3</v>
      </c>
      <c r="F18" s="169"/>
      <c r="G18" s="284">
        <v>3</v>
      </c>
      <c r="H18" s="188"/>
      <c r="I18" s="187"/>
    </row>
    <row r="19" spans="1:10" ht="15">
      <c r="A19" s="278" t="s">
        <v>102</v>
      </c>
      <c r="B19" s="296">
        <v>0.5</v>
      </c>
      <c r="C19" s="284">
        <v>2</v>
      </c>
      <c r="D19" s="298">
        <f>1.75/2</f>
        <v>0.875</v>
      </c>
      <c r="E19" s="284">
        <v>2</v>
      </c>
      <c r="F19" s="169"/>
      <c r="G19" s="284">
        <v>2</v>
      </c>
      <c r="H19" s="188"/>
      <c r="I19" s="187"/>
      <c r="J19" t="s">
        <v>103</v>
      </c>
    </row>
    <row r="20" spans="1:10" ht="15">
      <c r="A20" s="288" t="s">
        <v>94</v>
      </c>
      <c r="B20" s="291">
        <f>SUMPRODUCT(B15:B19,C15:C19)</f>
        <v>9.5</v>
      </c>
      <c r="C20" s="287">
        <f>SUM(C15:C19)</f>
        <v>13</v>
      </c>
      <c r="D20" s="292">
        <f>SUMPRODUCT(D15:D19,E15:E19)</f>
        <v>9</v>
      </c>
      <c r="E20" s="162">
        <f>SUM(E15:E19)</f>
        <v>13</v>
      </c>
      <c r="F20" s="170">
        <f>SUMPRODUCT(F15:F19,G15:G19)</f>
        <v>0</v>
      </c>
      <c r="G20" s="196">
        <f>SUM(G15:G19)</f>
        <v>13</v>
      </c>
      <c r="H20" s="188"/>
      <c r="I20" s="187"/>
    </row>
    <row r="21" spans="1:10" ht="18.399999999999999" customHeight="1">
      <c r="A21" s="317" t="s">
        <v>104</v>
      </c>
      <c r="B21" s="321"/>
      <c r="C21" s="321"/>
      <c r="D21" s="319"/>
      <c r="E21" s="319"/>
      <c r="F21" s="319"/>
      <c r="G21" s="320"/>
      <c r="H21" s="186" t="s">
        <v>84</v>
      </c>
      <c r="I21" s="186"/>
    </row>
    <row r="22" spans="1:10" ht="75">
      <c r="A22" s="194" t="s">
        <v>105</v>
      </c>
      <c r="B22" s="157">
        <v>1</v>
      </c>
      <c r="C22" s="158">
        <v>2</v>
      </c>
      <c r="D22" s="159">
        <v>0.5</v>
      </c>
      <c r="E22" s="158">
        <v>2</v>
      </c>
      <c r="F22" s="160"/>
      <c r="G22" s="158">
        <v>2</v>
      </c>
      <c r="H22" s="188"/>
      <c r="I22" s="187"/>
    </row>
    <row r="23" spans="1:10" ht="15">
      <c r="A23" s="195" t="s">
        <v>106</v>
      </c>
      <c r="B23" s="157">
        <v>1</v>
      </c>
      <c r="C23" s="161">
        <v>1</v>
      </c>
      <c r="D23" s="159">
        <v>1</v>
      </c>
      <c r="E23" s="161">
        <v>1</v>
      </c>
      <c r="F23" s="160"/>
      <c r="G23" s="161">
        <v>1</v>
      </c>
      <c r="H23" s="188"/>
      <c r="I23" s="187"/>
    </row>
    <row r="24" spans="1:10" ht="30">
      <c r="A24" s="195" t="s">
        <v>107</v>
      </c>
      <c r="B24" s="157">
        <v>0</v>
      </c>
      <c r="C24" s="161">
        <v>1</v>
      </c>
      <c r="D24" s="159">
        <v>0</v>
      </c>
      <c r="E24" s="161">
        <v>1</v>
      </c>
      <c r="F24" s="160"/>
      <c r="G24" s="161">
        <v>1</v>
      </c>
      <c r="H24" s="188"/>
      <c r="I24" s="187"/>
      <c r="J24" t="s">
        <v>108</v>
      </c>
    </row>
    <row r="25" spans="1:10" ht="15">
      <c r="A25" s="197" t="s">
        <v>94</v>
      </c>
      <c r="B25" s="177">
        <f>SUMPRODUCT(B22:B24,C22:C24)</f>
        <v>3</v>
      </c>
      <c r="C25" s="163">
        <f>SUM(C22:C24)</f>
        <v>4</v>
      </c>
      <c r="D25" s="178">
        <f>SUMPRODUCT(D22:D24,E22:E24)</f>
        <v>2</v>
      </c>
      <c r="E25" s="164">
        <f>SUM(E22:E24)</f>
        <v>4</v>
      </c>
      <c r="F25" s="165">
        <f>SUMPRODUCT(F22:F24,G22:G24)</f>
        <v>0</v>
      </c>
      <c r="G25" s="196">
        <f>SUM(G22:G24)</f>
        <v>4</v>
      </c>
      <c r="H25" s="188"/>
      <c r="I25" s="187"/>
    </row>
    <row r="26" spans="1:10" ht="18.399999999999999" customHeight="1">
      <c r="A26" s="317" t="s">
        <v>109</v>
      </c>
      <c r="B26" s="318"/>
      <c r="C26" s="318"/>
      <c r="D26" s="319"/>
      <c r="E26" s="319"/>
      <c r="F26" s="319"/>
      <c r="G26" s="320"/>
      <c r="H26" s="300" t="s">
        <v>110</v>
      </c>
      <c r="I26" s="186"/>
    </row>
    <row r="27" spans="1:10" ht="60">
      <c r="A27" s="278" t="s">
        <v>111</v>
      </c>
      <c r="B27" s="279">
        <v>1</v>
      </c>
      <c r="C27" s="280">
        <v>2</v>
      </c>
      <c r="D27" s="273">
        <v>0</v>
      </c>
      <c r="E27" s="280">
        <v>2</v>
      </c>
      <c r="F27" s="171"/>
      <c r="G27" s="280">
        <v>2</v>
      </c>
      <c r="H27" s="188"/>
      <c r="I27" s="187"/>
    </row>
    <row r="28" spans="1:10" ht="45">
      <c r="A28" s="278" t="s">
        <v>112</v>
      </c>
      <c r="B28" s="283">
        <v>0.75</v>
      </c>
      <c r="C28" s="285">
        <v>2</v>
      </c>
      <c r="D28" s="273">
        <v>1</v>
      </c>
      <c r="E28" s="285">
        <v>2</v>
      </c>
      <c r="F28" s="171"/>
      <c r="G28" s="285">
        <v>2</v>
      </c>
      <c r="H28" s="188"/>
      <c r="I28" s="187"/>
      <c r="J28" t="s">
        <v>113</v>
      </c>
    </row>
    <row r="29" spans="1:10" ht="30">
      <c r="A29" s="278" t="s">
        <v>114</v>
      </c>
      <c r="B29" s="283">
        <v>1</v>
      </c>
      <c r="C29" s="285">
        <v>2</v>
      </c>
      <c r="D29" s="273">
        <v>1</v>
      </c>
      <c r="E29" s="285">
        <v>2</v>
      </c>
      <c r="F29" s="171"/>
      <c r="G29" s="285">
        <v>2</v>
      </c>
      <c r="H29" s="188"/>
      <c r="I29" s="187"/>
    </row>
    <row r="30" spans="1:10" ht="75">
      <c r="A30" s="278" t="s">
        <v>115</v>
      </c>
      <c r="B30" s="283">
        <v>0</v>
      </c>
      <c r="C30" s="285">
        <v>3</v>
      </c>
      <c r="D30" s="273">
        <v>0.5</v>
      </c>
      <c r="E30" s="285">
        <v>3</v>
      </c>
      <c r="F30" s="171"/>
      <c r="G30" s="285">
        <v>3</v>
      </c>
      <c r="H30" s="188"/>
      <c r="I30" s="187"/>
      <c r="J30" t="s">
        <v>116</v>
      </c>
    </row>
    <row r="31" spans="1:10" ht="15">
      <c r="A31" s="288" t="s">
        <v>94</v>
      </c>
      <c r="B31" s="291">
        <f>SUMPRODUCT(B27:B30,C27:C30)</f>
        <v>5.5</v>
      </c>
      <c r="C31" s="287">
        <f>SUM(C27:C30)</f>
        <v>9</v>
      </c>
      <c r="D31" s="292">
        <f>SUMPRODUCT(D27:D30,E27:E30)</f>
        <v>5.5</v>
      </c>
      <c r="E31" s="164">
        <f>SUM(E27:E30)</f>
        <v>9</v>
      </c>
      <c r="F31" s="165">
        <f>SUMPRODUCT(F27:F30,G27:G30)</f>
        <v>0</v>
      </c>
      <c r="G31" s="196">
        <f>SUM(G27:G30)</f>
        <v>9</v>
      </c>
      <c r="H31" s="188"/>
      <c r="I31" s="187"/>
    </row>
    <row r="32" spans="1:10" ht="18.399999999999999" customHeight="1">
      <c r="A32" s="317" t="s">
        <v>117</v>
      </c>
      <c r="B32" s="328"/>
      <c r="C32" s="328"/>
      <c r="D32" s="319"/>
      <c r="E32" s="319"/>
      <c r="F32" s="319"/>
      <c r="G32" s="320"/>
      <c r="H32" s="300" t="s">
        <v>110</v>
      </c>
      <c r="I32" s="186"/>
    </row>
    <row r="33" spans="1:10" ht="15">
      <c r="A33" s="269" t="s">
        <v>118</v>
      </c>
      <c r="B33" s="279">
        <v>1</v>
      </c>
      <c r="C33" s="280">
        <v>1</v>
      </c>
      <c r="D33" s="289">
        <v>0</v>
      </c>
      <c r="E33" s="280">
        <v>1</v>
      </c>
      <c r="F33" s="174"/>
      <c r="G33" s="280">
        <v>1</v>
      </c>
      <c r="H33" s="188"/>
      <c r="I33" s="187"/>
    </row>
    <row r="34" spans="1:10" ht="15">
      <c r="A34" s="269" t="s">
        <v>119</v>
      </c>
      <c r="B34" s="281">
        <v>1</v>
      </c>
      <c r="C34" s="282">
        <v>1</v>
      </c>
      <c r="D34" s="275">
        <v>1</v>
      </c>
      <c r="E34" s="282">
        <v>1</v>
      </c>
      <c r="F34" s="276"/>
      <c r="G34" s="282">
        <v>1</v>
      </c>
      <c r="H34" s="188"/>
      <c r="I34" s="187"/>
    </row>
    <row r="35" spans="1:10" ht="15">
      <c r="A35" s="277" t="s">
        <v>120</v>
      </c>
      <c r="B35" s="283">
        <v>0.75</v>
      </c>
      <c r="C35" s="284">
        <v>3</v>
      </c>
      <c r="D35" s="273">
        <v>0.5</v>
      </c>
      <c r="E35" s="284">
        <v>3</v>
      </c>
      <c r="F35" s="171"/>
      <c r="G35" s="284">
        <v>3</v>
      </c>
      <c r="H35" s="188"/>
      <c r="I35" s="187"/>
      <c r="J35" t="s">
        <v>121</v>
      </c>
    </row>
    <row r="36" spans="1:10" ht="30">
      <c r="A36" s="278" t="s">
        <v>122</v>
      </c>
      <c r="B36" s="283">
        <v>1</v>
      </c>
      <c r="C36" s="285">
        <v>3</v>
      </c>
      <c r="D36" s="273">
        <v>1</v>
      </c>
      <c r="E36" s="285">
        <v>3</v>
      </c>
      <c r="F36" s="171"/>
      <c r="G36" s="285">
        <v>3</v>
      </c>
      <c r="H36" s="187"/>
      <c r="I36" s="187"/>
    </row>
    <row r="37" spans="1:10" ht="15">
      <c r="A37" s="288" t="s">
        <v>94</v>
      </c>
      <c r="B37" s="286">
        <f>SUMPRODUCT(B33:B36,C33:C36)</f>
        <v>7.25</v>
      </c>
      <c r="C37" s="287">
        <f>SUM(C33:C36)</f>
        <v>8</v>
      </c>
      <c r="D37" s="290">
        <f>SUMPRODUCT(D33:D36,E33:E36)</f>
        <v>5.5</v>
      </c>
      <c r="E37" s="164">
        <f>SUM(E33:E36)</f>
        <v>8</v>
      </c>
      <c r="F37" s="165">
        <f>SUMPRODUCT(F33:F36,G33:G36)</f>
        <v>0</v>
      </c>
      <c r="G37" s="196">
        <f>SUM(G33:G36)</f>
        <v>8</v>
      </c>
      <c r="H37" s="188"/>
      <c r="I37" s="187"/>
    </row>
    <row r="38" spans="1:10" ht="18.399999999999999" customHeight="1">
      <c r="A38" s="317" t="s">
        <v>123</v>
      </c>
      <c r="B38" s="328"/>
      <c r="C38" s="328"/>
      <c r="D38" s="319"/>
      <c r="E38" s="319"/>
      <c r="F38" s="319"/>
      <c r="G38" s="320"/>
      <c r="H38" s="186" t="s">
        <v>124</v>
      </c>
      <c r="I38" s="186"/>
    </row>
    <row r="39" spans="1:10" ht="45">
      <c r="A39" s="277" t="s">
        <v>125</v>
      </c>
      <c r="B39" s="279">
        <v>0.75</v>
      </c>
      <c r="C39" s="294">
        <v>1</v>
      </c>
      <c r="D39" s="273">
        <v>0.75</v>
      </c>
      <c r="E39" s="294">
        <v>1</v>
      </c>
      <c r="F39" s="171"/>
      <c r="G39" s="294">
        <v>1</v>
      </c>
      <c r="H39" s="187"/>
      <c r="I39" s="187"/>
      <c r="J39" t="s">
        <v>126</v>
      </c>
    </row>
    <row r="40" spans="1:10" ht="15">
      <c r="A40" s="277" t="s">
        <v>127</v>
      </c>
      <c r="B40" s="283">
        <v>1</v>
      </c>
      <c r="C40" s="284">
        <v>4</v>
      </c>
      <c r="D40" s="273">
        <v>1</v>
      </c>
      <c r="E40" s="284">
        <v>4</v>
      </c>
      <c r="F40" s="171"/>
      <c r="G40" s="284">
        <v>4</v>
      </c>
      <c r="H40" s="187"/>
      <c r="I40" s="187"/>
    </row>
    <row r="41" spans="1:10" ht="15">
      <c r="A41" s="277" t="s">
        <v>128</v>
      </c>
      <c r="B41" s="283">
        <v>1</v>
      </c>
      <c r="C41" s="284">
        <v>3</v>
      </c>
      <c r="D41" s="273">
        <v>1</v>
      </c>
      <c r="E41" s="284">
        <v>3</v>
      </c>
      <c r="F41" s="171"/>
      <c r="G41" s="284">
        <v>3</v>
      </c>
      <c r="H41" s="187"/>
      <c r="I41" s="187"/>
    </row>
    <row r="42" spans="1:10" ht="60">
      <c r="A42" s="277" t="s">
        <v>129</v>
      </c>
      <c r="B42" s="283">
        <v>0.5</v>
      </c>
      <c r="C42" s="284">
        <v>2</v>
      </c>
      <c r="D42" s="273">
        <v>1</v>
      </c>
      <c r="E42" s="284">
        <v>2</v>
      </c>
      <c r="F42" s="171"/>
      <c r="G42" s="284">
        <v>2</v>
      </c>
      <c r="H42" s="187"/>
      <c r="J42" t="s">
        <v>130</v>
      </c>
    </row>
    <row r="43" spans="1:10" ht="15">
      <c r="A43" s="277" t="s">
        <v>131</v>
      </c>
      <c r="B43" s="283">
        <v>0</v>
      </c>
      <c r="C43" s="284">
        <v>2</v>
      </c>
      <c r="D43" s="273">
        <v>0.5</v>
      </c>
      <c r="E43" s="284">
        <v>2</v>
      </c>
      <c r="F43" s="171"/>
      <c r="G43" s="284">
        <v>2</v>
      </c>
      <c r="H43" s="187"/>
      <c r="I43" s="187"/>
      <c r="J43" t="s">
        <v>132</v>
      </c>
    </row>
    <row r="44" spans="1:10" ht="15">
      <c r="A44" s="277" t="s">
        <v>133</v>
      </c>
      <c r="B44" s="283">
        <v>1</v>
      </c>
      <c r="C44" s="284">
        <v>3</v>
      </c>
      <c r="D44" s="273">
        <v>1</v>
      </c>
      <c r="E44" s="284">
        <v>3</v>
      </c>
      <c r="F44" s="171"/>
      <c r="G44" s="284">
        <v>3</v>
      </c>
      <c r="H44" s="187"/>
      <c r="I44" s="187"/>
    </row>
    <row r="45" spans="1:10" ht="30">
      <c r="A45" s="277" t="s">
        <v>134</v>
      </c>
      <c r="B45" s="283">
        <v>0.25</v>
      </c>
      <c r="C45" s="284">
        <v>3</v>
      </c>
      <c r="D45" s="273">
        <v>0.75</v>
      </c>
      <c r="E45" s="284">
        <v>3</v>
      </c>
      <c r="F45" s="171"/>
      <c r="G45" s="284">
        <v>3</v>
      </c>
      <c r="H45" s="187"/>
      <c r="I45" s="187"/>
      <c r="J45" t="s">
        <v>135</v>
      </c>
    </row>
    <row r="46" spans="1:10" ht="15">
      <c r="A46" s="277" t="s">
        <v>136</v>
      </c>
      <c r="B46" s="283">
        <v>0.25</v>
      </c>
      <c r="C46" s="284">
        <v>4</v>
      </c>
      <c r="D46" s="273">
        <v>1</v>
      </c>
      <c r="E46" s="284">
        <v>4</v>
      </c>
      <c r="F46" s="171"/>
      <c r="G46" s="284">
        <v>4</v>
      </c>
      <c r="H46" s="187"/>
      <c r="I46" s="187"/>
      <c r="J46" t="s">
        <v>137</v>
      </c>
    </row>
    <row r="47" spans="1:10" ht="60">
      <c r="A47" s="278" t="s">
        <v>138</v>
      </c>
      <c r="B47" s="283">
        <v>0.25</v>
      </c>
      <c r="C47" s="285">
        <v>10</v>
      </c>
      <c r="D47" s="273">
        <v>0.5</v>
      </c>
      <c r="E47" s="285">
        <v>10</v>
      </c>
      <c r="F47" s="171"/>
      <c r="G47" s="285">
        <v>10</v>
      </c>
      <c r="H47" s="187"/>
      <c r="I47" s="187"/>
      <c r="J47" t="s">
        <v>139</v>
      </c>
    </row>
    <row r="48" spans="1:10" ht="30">
      <c r="A48" s="278" t="s">
        <v>140</v>
      </c>
      <c r="B48" s="283">
        <v>0.5</v>
      </c>
      <c r="C48" s="285">
        <v>6</v>
      </c>
      <c r="D48" s="273">
        <v>0.25</v>
      </c>
      <c r="E48" s="285">
        <v>6</v>
      </c>
      <c r="F48" s="171"/>
      <c r="G48" s="285">
        <v>6</v>
      </c>
      <c r="H48" s="187"/>
      <c r="I48" s="187"/>
      <c r="J48" t="s">
        <v>141</v>
      </c>
    </row>
    <row r="49" spans="1:11" ht="15">
      <c r="A49" s="278" t="s">
        <v>142</v>
      </c>
      <c r="B49" s="283">
        <v>1</v>
      </c>
      <c r="C49" s="285">
        <v>3</v>
      </c>
      <c r="D49" s="273">
        <v>1</v>
      </c>
      <c r="E49" s="285">
        <v>3</v>
      </c>
      <c r="F49" s="171"/>
      <c r="G49" s="285">
        <v>3</v>
      </c>
      <c r="H49" s="187"/>
      <c r="I49" s="187"/>
    </row>
    <row r="50" spans="1:11" ht="15">
      <c r="A50" s="288" t="s">
        <v>94</v>
      </c>
      <c r="B50" s="286">
        <f>SUMPRODUCT(B39:B49,C39:C49)</f>
        <v>22</v>
      </c>
      <c r="C50" s="287">
        <f>SUM(C39:C49)</f>
        <v>41</v>
      </c>
      <c r="D50" s="290">
        <f>SUMPRODUCT(D39:D49,E39:E49)</f>
        <v>29.5</v>
      </c>
      <c r="E50" s="164">
        <f>SUM(E39:E49)</f>
        <v>41</v>
      </c>
      <c r="F50" s="165">
        <f>SUMPRODUCT(F39:F49,G39:G49)</f>
        <v>0</v>
      </c>
      <c r="G50" s="196">
        <f>SUM(G39:G49)</f>
        <v>41</v>
      </c>
      <c r="H50" s="188"/>
      <c r="I50" s="187"/>
    </row>
    <row r="51" spans="1:11" ht="18.399999999999999" customHeight="1">
      <c r="A51" s="317" t="s">
        <v>143</v>
      </c>
      <c r="B51" s="321"/>
      <c r="C51" s="321"/>
      <c r="D51" s="319"/>
      <c r="E51" s="319"/>
      <c r="F51" s="319"/>
      <c r="G51" s="320"/>
      <c r="H51" s="300" t="s">
        <v>110</v>
      </c>
      <c r="I51" s="186"/>
    </row>
    <row r="52" spans="1:11" ht="30">
      <c r="A52" s="198" t="s">
        <v>144</v>
      </c>
      <c r="B52" s="172">
        <v>1</v>
      </c>
      <c r="C52" s="175">
        <v>2</v>
      </c>
      <c r="D52" s="173">
        <v>1</v>
      </c>
      <c r="E52" s="175">
        <v>2</v>
      </c>
      <c r="F52" s="174"/>
      <c r="G52" s="175">
        <v>2</v>
      </c>
      <c r="H52" s="188"/>
      <c r="I52" s="187"/>
    </row>
    <row r="53" spans="1:11" ht="30">
      <c r="A53" s="195" t="s">
        <v>145</v>
      </c>
      <c r="B53" s="167">
        <v>1</v>
      </c>
      <c r="C53" s="161">
        <v>2</v>
      </c>
      <c r="D53" s="168">
        <v>1</v>
      </c>
      <c r="E53" s="161">
        <v>2</v>
      </c>
      <c r="F53" s="171"/>
      <c r="G53" s="161">
        <v>2</v>
      </c>
      <c r="H53" s="187"/>
      <c r="I53" s="187"/>
    </row>
    <row r="54" spans="1:11" ht="15">
      <c r="A54" s="195" t="s">
        <v>146</v>
      </c>
      <c r="B54" s="272">
        <v>1</v>
      </c>
      <c r="C54" s="161">
        <v>1</v>
      </c>
      <c r="D54" s="273">
        <v>1</v>
      </c>
      <c r="E54" s="161">
        <v>1</v>
      </c>
      <c r="F54" s="274"/>
      <c r="G54" s="161">
        <v>1</v>
      </c>
      <c r="H54" s="187"/>
      <c r="I54" s="187"/>
    </row>
    <row r="55" spans="1:11" ht="120">
      <c r="A55" s="195" t="s">
        <v>147</v>
      </c>
      <c r="B55" s="272">
        <v>1</v>
      </c>
      <c r="C55" s="161">
        <v>4</v>
      </c>
      <c r="D55" s="273">
        <v>0.5</v>
      </c>
      <c r="E55" s="161">
        <v>4</v>
      </c>
      <c r="F55" s="274"/>
      <c r="G55" s="161">
        <v>4</v>
      </c>
      <c r="H55" s="187"/>
      <c r="I55" s="187"/>
      <c r="K55" t="s">
        <v>148</v>
      </c>
    </row>
    <row r="56" spans="1:11" ht="45">
      <c r="A56" s="194" t="s">
        <v>149</v>
      </c>
      <c r="B56" s="299">
        <v>0</v>
      </c>
      <c r="C56" s="158">
        <v>2</v>
      </c>
      <c r="D56" s="302">
        <v>1</v>
      </c>
      <c r="E56" s="158">
        <v>2</v>
      </c>
      <c r="F56" s="176"/>
      <c r="G56" s="158">
        <v>2</v>
      </c>
      <c r="H56" s="189"/>
      <c r="I56" s="187"/>
      <c r="J56" t="s">
        <v>150</v>
      </c>
    </row>
    <row r="57" spans="1:11" ht="15">
      <c r="A57" s="199" t="s">
        <v>94</v>
      </c>
      <c r="B57" s="177">
        <f>SUMPRODUCT(B52:B56,C52:C56)</f>
        <v>9</v>
      </c>
      <c r="C57" s="163">
        <f>SUM(C52:C56)</f>
        <v>11</v>
      </c>
      <c r="D57" s="178">
        <f>SUMPRODUCT(D52:D56,E52:E56)</f>
        <v>9</v>
      </c>
      <c r="E57" s="164">
        <f>SUM(E52:E56)</f>
        <v>11</v>
      </c>
      <c r="F57" s="179">
        <f>SUMPRODUCT(F52:F56,G52:G56)</f>
        <v>0</v>
      </c>
      <c r="G57" s="200">
        <f>SUM(G52:G56)</f>
        <v>11</v>
      </c>
      <c r="H57" s="187"/>
      <c r="I57" s="187"/>
    </row>
    <row r="58" spans="1:11" ht="18.399999999999999" customHeight="1">
      <c r="A58" s="317" t="s">
        <v>76</v>
      </c>
      <c r="B58" s="319"/>
      <c r="C58" s="319"/>
      <c r="D58" s="319"/>
      <c r="E58" s="319"/>
      <c r="F58" s="319"/>
      <c r="G58" s="320"/>
      <c r="H58" s="186"/>
      <c r="I58" s="186"/>
    </row>
    <row r="59" spans="1:11" ht="15">
      <c r="A59" s="201" t="s">
        <v>151</v>
      </c>
      <c r="B59" s="180">
        <f>B13+B20+B25+B31+B37+B50+B57</f>
        <v>61.5</v>
      </c>
      <c r="C59" s="181">
        <f>C13+C20+C25+C31+C37+C50+C57</f>
        <v>100</v>
      </c>
      <c r="D59" s="182">
        <f>D13+D20+D25+D31+D37+D50+D57</f>
        <v>65</v>
      </c>
      <c r="E59" s="183">
        <f>E13+E20+E25+E31+E37+E50+E57</f>
        <v>100</v>
      </c>
      <c r="F59" s="184">
        <f>F13+F20+F25+F31+F37+F50+F57</f>
        <v>0</v>
      </c>
      <c r="G59" s="202">
        <f>G13+G20+G25+G31+G37+G50+G57</f>
        <v>100</v>
      </c>
      <c r="H59" s="189"/>
      <c r="I59" s="187"/>
    </row>
    <row r="60" spans="1:11" ht="15">
      <c r="A60" s="203" t="s">
        <v>152</v>
      </c>
      <c r="B60" s="329">
        <f>B59/C59</f>
        <v>0.61499999999999999</v>
      </c>
      <c r="C60" s="329"/>
      <c r="D60" s="330">
        <f>D59/E59</f>
        <v>0.65</v>
      </c>
      <c r="E60" s="330"/>
      <c r="F60" s="331">
        <f>F59/G59</f>
        <v>0</v>
      </c>
      <c r="G60" s="332"/>
      <c r="H60" s="191"/>
      <c r="I60" s="191"/>
    </row>
    <row r="61" spans="1:11" ht="15">
      <c r="H61" s="190"/>
      <c r="I61" s="190"/>
    </row>
    <row r="62" spans="1:11" ht="15">
      <c r="H62" s="190"/>
      <c r="I62" s="190"/>
    </row>
    <row r="63" spans="1:11" ht="15">
      <c r="H63" s="190"/>
      <c r="I63" s="190"/>
    </row>
    <row r="64" spans="1:11" ht="15">
      <c r="H64" s="190"/>
      <c r="I64" s="190"/>
    </row>
    <row r="65" spans="8:9" ht="15">
      <c r="H65" s="190"/>
      <c r="I65" s="190"/>
    </row>
    <row r="66" spans="8:9" ht="15">
      <c r="H66" s="190"/>
      <c r="I66" s="190"/>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12" workbookViewId="0">
      <selection activeCell="F40" sqref="F40"/>
    </sheetView>
  </sheetViews>
  <sheetFormatPr defaultRowHeight="15"/>
  <cols>
    <col min="1" max="1" width="73" customWidth="1"/>
    <col min="5" max="5" width="11" bestFit="1" customWidth="1"/>
    <col min="6" max="6" width="14.140625" bestFit="1" customWidth="1"/>
  </cols>
  <sheetData>
    <row r="1" spans="1:7" ht="18.75">
      <c r="A1" s="341" t="s">
        <v>80</v>
      </c>
      <c r="B1" s="342"/>
      <c r="C1" s="342"/>
      <c r="D1" s="342"/>
      <c r="E1" s="342"/>
      <c r="F1" s="342"/>
    </row>
    <row r="2" spans="1:7">
      <c r="A2" s="205"/>
      <c r="B2" s="205"/>
      <c r="C2" s="206"/>
      <c r="D2" s="206"/>
      <c r="E2" s="205"/>
      <c r="F2" s="206"/>
    </row>
    <row r="3" spans="1:7" ht="18.75">
      <c r="A3" s="341" t="s">
        <v>51</v>
      </c>
      <c r="B3" s="342"/>
      <c r="C3" s="342"/>
      <c r="D3" s="342"/>
      <c r="E3" s="342"/>
      <c r="F3" s="342"/>
    </row>
    <row r="5" spans="1:7" ht="23.25">
      <c r="A5" s="343" t="s">
        <v>0</v>
      </c>
      <c r="B5" s="343"/>
      <c r="C5" s="343"/>
      <c r="D5" s="343"/>
      <c r="E5" s="343"/>
      <c r="F5" s="343"/>
    </row>
    <row r="6" spans="1:7">
      <c r="A6" s="207" t="s">
        <v>52</v>
      </c>
      <c r="B6" s="344"/>
      <c r="C6" s="344"/>
      <c r="D6" s="344"/>
      <c r="E6" s="344"/>
      <c r="F6" s="345"/>
    </row>
    <row r="7" spans="1:7">
      <c r="A7" s="208" t="s">
        <v>153</v>
      </c>
      <c r="B7" s="209" t="s">
        <v>48</v>
      </c>
      <c r="C7" s="209" t="s">
        <v>154</v>
      </c>
      <c r="D7" s="209" t="s">
        <v>3</v>
      </c>
      <c r="E7" s="209" t="s">
        <v>155</v>
      </c>
      <c r="F7" s="210" t="s">
        <v>82</v>
      </c>
    </row>
    <row r="8" spans="1:7" ht="345">
      <c r="A8" s="211" t="s">
        <v>156</v>
      </c>
      <c r="B8" s="212">
        <v>0.5</v>
      </c>
      <c r="C8" s="212">
        <v>0.9</v>
      </c>
      <c r="D8" s="212">
        <v>14</v>
      </c>
      <c r="E8" s="212">
        <f t="shared" ref="E8:E19" si="0">B8*C8*D8</f>
        <v>6.3</v>
      </c>
      <c r="F8" s="213" t="s">
        <v>157</v>
      </c>
      <c r="G8" t="s">
        <v>84</v>
      </c>
    </row>
    <row r="9" spans="1:7">
      <c r="A9" s="211" t="s">
        <v>158</v>
      </c>
      <c r="B9" s="212">
        <v>1</v>
      </c>
      <c r="C9" s="212">
        <v>0.75</v>
      </c>
      <c r="D9" s="212">
        <v>7</v>
      </c>
      <c r="E9" s="212">
        <f t="shared" si="0"/>
        <v>5.25</v>
      </c>
      <c r="F9" s="214"/>
      <c r="G9" t="s">
        <v>124</v>
      </c>
    </row>
    <row r="10" spans="1:7">
      <c r="A10" s="211" t="s">
        <v>159</v>
      </c>
      <c r="B10" s="212">
        <v>0.25</v>
      </c>
      <c r="C10" s="212">
        <v>1</v>
      </c>
      <c r="D10" s="212">
        <v>12</v>
      </c>
      <c r="E10" s="212">
        <f t="shared" si="0"/>
        <v>3</v>
      </c>
      <c r="F10" s="214"/>
      <c r="G10" t="s">
        <v>124</v>
      </c>
    </row>
    <row r="11" spans="1:7">
      <c r="A11" s="211" t="s">
        <v>160</v>
      </c>
      <c r="B11" s="212">
        <v>0.8</v>
      </c>
      <c r="C11" s="212">
        <v>0.75</v>
      </c>
      <c r="D11" s="212">
        <v>10</v>
      </c>
      <c r="E11" s="212">
        <f t="shared" si="0"/>
        <v>6.0000000000000009</v>
      </c>
      <c r="F11" s="214"/>
      <c r="G11" t="s">
        <v>124</v>
      </c>
    </row>
    <row r="12" spans="1:7" ht="21" customHeight="1">
      <c r="A12" s="211" t="s">
        <v>161</v>
      </c>
      <c r="B12" s="212">
        <v>0.8</v>
      </c>
      <c r="C12" s="212">
        <v>1</v>
      </c>
      <c r="D12" s="212">
        <v>6</v>
      </c>
      <c r="E12" s="212">
        <f t="shared" si="0"/>
        <v>4.8000000000000007</v>
      </c>
      <c r="F12" s="213" t="s">
        <v>162</v>
      </c>
      <c r="G12" t="s">
        <v>124</v>
      </c>
    </row>
    <row r="13" spans="1:7">
      <c r="A13" s="211" t="s">
        <v>163</v>
      </c>
      <c r="B13" s="212">
        <v>0.5</v>
      </c>
      <c r="C13" s="212">
        <v>1</v>
      </c>
      <c r="D13" s="212">
        <v>7</v>
      </c>
      <c r="E13" s="212">
        <f t="shared" si="0"/>
        <v>3.5</v>
      </c>
      <c r="F13" s="214" t="s">
        <v>164</v>
      </c>
      <c r="G13" t="s">
        <v>110</v>
      </c>
    </row>
    <row r="14" spans="1:7">
      <c r="A14" s="211" t="s">
        <v>165</v>
      </c>
      <c r="B14" s="212">
        <v>0.8</v>
      </c>
      <c r="C14" s="212">
        <v>0.75</v>
      </c>
      <c r="D14" s="212">
        <v>8</v>
      </c>
      <c r="E14" s="212">
        <f t="shared" si="0"/>
        <v>4.8000000000000007</v>
      </c>
      <c r="F14" s="214" t="s">
        <v>166</v>
      </c>
      <c r="G14" t="s">
        <v>110</v>
      </c>
    </row>
    <row r="15" spans="1:7" ht="90">
      <c r="A15" s="211" t="s">
        <v>167</v>
      </c>
      <c r="B15" s="212">
        <v>0.45</v>
      </c>
      <c r="C15" s="212">
        <v>0.9</v>
      </c>
      <c r="D15" s="212">
        <v>8</v>
      </c>
      <c r="E15" s="212">
        <f t="shared" si="0"/>
        <v>3.24</v>
      </c>
      <c r="F15" s="213" t="s">
        <v>168</v>
      </c>
      <c r="G15" t="s">
        <v>84</v>
      </c>
    </row>
    <row r="16" spans="1:7" ht="75">
      <c r="A16" s="211" t="s">
        <v>169</v>
      </c>
      <c r="B16" s="212">
        <v>0.35</v>
      </c>
      <c r="C16" s="212">
        <v>0.75</v>
      </c>
      <c r="D16" s="212">
        <v>8</v>
      </c>
      <c r="E16" s="212">
        <f t="shared" si="0"/>
        <v>2.0999999999999996</v>
      </c>
      <c r="F16" s="213" t="s">
        <v>170</v>
      </c>
      <c r="G16" t="s">
        <v>84</v>
      </c>
    </row>
    <row r="17" spans="1:7">
      <c r="A17" s="211" t="s">
        <v>171</v>
      </c>
      <c r="B17" s="212">
        <v>0.6</v>
      </c>
      <c r="C17" s="212">
        <v>1</v>
      </c>
      <c r="D17" s="212">
        <v>7</v>
      </c>
      <c r="E17" s="212">
        <f t="shared" si="0"/>
        <v>4.2</v>
      </c>
      <c r="F17" s="214" t="s">
        <v>172</v>
      </c>
      <c r="G17" t="s">
        <v>110</v>
      </c>
    </row>
    <row r="18" spans="1:7">
      <c r="A18" s="211" t="s">
        <v>173</v>
      </c>
      <c r="B18" s="212">
        <v>0.8</v>
      </c>
      <c r="C18" s="212">
        <v>1</v>
      </c>
      <c r="D18" s="212">
        <v>5</v>
      </c>
      <c r="E18" s="212">
        <f t="shared" si="0"/>
        <v>4</v>
      </c>
      <c r="F18" s="214" t="s">
        <v>174</v>
      </c>
      <c r="G18" t="s">
        <v>110</v>
      </c>
    </row>
    <row r="19" spans="1:7">
      <c r="A19" s="211" t="s">
        <v>175</v>
      </c>
      <c r="B19" s="212">
        <v>0.7</v>
      </c>
      <c r="C19" s="212">
        <v>0.5</v>
      </c>
      <c r="D19" s="212">
        <v>8</v>
      </c>
      <c r="E19" s="212">
        <f t="shared" si="0"/>
        <v>2.8</v>
      </c>
      <c r="F19" s="214" t="s">
        <v>176</v>
      </c>
      <c r="G19" t="s">
        <v>124</v>
      </c>
    </row>
    <row r="20" spans="1:7">
      <c r="A20" s="215" t="s">
        <v>177</v>
      </c>
      <c r="B20" s="346"/>
      <c r="C20" s="346"/>
      <c r="D20" s="303">
        <f>SUM(D8:D19)</f>
        <v>100</v>
      </c>
      <c r="E20" s="265">
        <f>SUM(E8:E19)/D20 - E22*D22 - E21*D21</f>
        <v>0.49990000000000007</v>
      </c>
      <c r="F20" s="216"/>
    </row>
    <row r="21" spans="1:7">
      <c r="A21" s="217" t="s">
        <v>178</v>
      </c>
      <c r="D21" s="218">
        <v>0.15</v>
      </c>
      <c r="F21" t="s">
        <v>179</v>
      </c>
    </row>
    <row r="22" spans="1:7">
      <c r="A22" s="217" t="s">
        <v>180</v>
      </c>
      <c r="D22" s="218">
        <v>0.2</v>
      </c>
      <c r="F22" t="s">
        <v>181</v>
      </c>
    </row>
    <row r="23" spans="1:7" ht="23.25">
      <c r="A23" s="347" t="s">
        <v>1</v>
      </c>
      <c r="B23" s="348"/>
      <c r="C23" s="348"/>
      <c r="D23" s="348"/>
      <c r="E23" s="348"/>
      <c r="F23" s="349"/>
    </row>
    <row r="24" spans="1:7" ht="25.5" customHeight="1">
      <c r="A24" s="227" t="s">
        <v>52</v>
      </c>
      <c r="B24" s="333"/>
      <c r="C24" s="334"/>
      <c r="D24" s="334"/>
      <c r="E24" s="334"/>
      <c r="F24" s="335"/>
    </row>
    <row r="25" spans="1:7">
      <c r="A25" s="227" t="s">
        <v>153</v>
      </c>
      <c r="B25" s="219" t="s">
        <v>48</v>
      </c>
      <c r="C25" s="219" t="s">
        <v>154</v>
      </c>
      <c r="D25" s="219" t="s">
        <v>3</v>
      </c>
      <c r="E25" s="219" t="s">
        <v>155</v>
      </c>
      <c r="F25" s="228" t="s">
        <v>82</v>
      </c>
    </row>
    <row r="26" spans="1:7">
      <c r="A26" s="227" t="s">
        <v>182</v>
      </c>
      <c r="B26" s="240">
        <v>1</v>
      </c>
      <c r="C26" s="240">
        <v>0.95</v>
      </c>
      <c r="D26" s="219">
        <v>14</v>
      </c>
      <c r="E26" s="219">
        <f>B26*C26*D26</f>
        <v>13.299999999999999</v>
      </c>
      <c r="F26" s="228"/>
      <c r="G26" s="301" t="s">
        <v>124</v>
      </c>
    </row>
    <row r="27" spans="1:7">
      <c r="A27" s="227" t="s">
        <v>183</v>
      </c>
      <c r="B27" s="240">
        <v>0.85</v>
      </c>
      <c r="C27" s="240">
        <v>0.5</v>
      </c>
      <c r="D27" s="219">
        <v>15</v>
      </c>
      <c r="E27" s="219">
        <f t="shared" ref="E27:E37" si="1">B27*C27*D27</f>
        <v>6.375</v>
      </c>
      <c r="F27" s="228"/>
      <c r="G27" t="s">
        <v>110</v>
      </c>
    </row>
    <row r="28" spans="1:7">
      <c r="A28" s="227" t="s">
        <v>184</v>
      </c>
      <c r="B28" s="240">
        <v>1</v>
      </c>
      <c r="C28" s="240">
        <v>0.9</v>
      </c>
      <c r="D28" s="219">
        <v>5</v>
      </c>
      <c r="E28" s="219">
        <f t="shared" si="1"/>
        <v>4.5</v>
      </c>
      <c r="F28" s="228"/>
      <c r="G28" t="s">
        <v>124</v>
      </c>
    </row>
    <row r="29" spans="1:7">
      <c r="A29" s="227" t="s">
        <v>185</v>
      </c>
      <c r="B29" s="240">
        <v>1</v>
      </c>
      <c r="C29" s="240">
        <v>1</v>
      </c>
      <c r="D29" s="219">
        <v>6</v>
      </c>
      <c r="E29" s="219">
        <f t="shared" si="1"/>
        <v>6</v>
      </c>
      <c r="F29" s="228"/>
      <c r="G29" t="s">
        <v>110</v>
      </c>
    </row>
    <row r="30" spans="1:7">
      <c r="A30" s="227" t="s">
        <v>186</v>
      </c>
      <c r="B30" s="240">
        <v>0.84</v>
      </c>
      <c r="C30" s="240">
        <v>1</v>
      </c>
      <c r="D30" s="219">
        <v>6</v>
      </c>
      <c r="E30" s="219">
        <f t="shared" si="1"/>
        <v>5.04</v>
      </c>
      <c r="F30" s="228"/>
      <c r="G30" t="s">
        <v>84</v>
      </c>
    </row>
    <row r="31" spans="1:7">
      <c r="A31" s="227" t="s">
        <v>187</v>
      </c>
      <c r="B31" s="240">
        <v>1</v>
      </c>
      <c r="C31" s="240">
        <v>1</v>
      </c>
      <c r="D31" s="219">
        <v>10</v>
      </c>
      <c r="E31" s="219">
        <f t="shared" si="1"/>
        <v>10</v>
      </c>
      <c r="F31" s="228"/>
      <c r="G31" t="s">
        <v>110</v>
      </c>
    </row>
    <row r="32" spans="1:7">
      <c r="A32" s="227" t="s">
        <v>188</v>
      </c>
      <c r="B32" s="240">
        <v>1</v>
      </c>
      <c r="C32" s="240">
        <v>1</v>
      </c>
      <c r="D32" s="219">
        <v>6</v>
      </c>
      <c r="E32" s="219">
        <f t="shared" si="1"/>
        <v>6</v>
      </c>
      <c r="F32" s="228"/>
      <c r="G32" t="s">
        <v>84</v>
      </c>
    </row>
    <row r="33" spans="1:7">
      <c r="A33" s="227" t="s">
        <v>189</v>
      </c>
      <c r="B33" s="240">
        <v>0.83</v>
      </c>
      <c r="C33" s="240">
        <v>0.9</v>
      </c>
      <c r="D33" s="219">
        <v>6</v>
      </c>
      <c r="E33" s="219">
        <f t="shared" si="1"/>
        <v>4.4820000000000002</v>
      </c>
      <c r="F33" s="228"/>
      <c r="G33" t="s">
        <v>84</v>
      </c>
    </row>
    <row r="34" spans="1:7">
      <c r="A34" s="227" t="s">
        <v>190</v>
      </c>
      <c r="B34" s="240">
        <v>0.76</v>
      </c>
      <c r="C34" s="240">
        <v>0.6</v>
      </c>
      <c r="D34" s="219">
        <v>8</v>
      </c>
      <c r="E34" s="219">
        <f t="shared" si="1"/>
        <v>3.6479999999999997</v>
      </c>
      <c r="F34" s="228"/>
      <c r="G34" t="s">
        <v>84</v>
      </c>
    </row>
    <row r="35" spans="1:7">
      <c r="A35" s="227" t="s">
        <v>191</v>
      </c>
      <c r="B35" s="240">
        <v>0.71</v>
      </c>
      <c r="C35" s="240">
        <v>1</v>
      </c>
      <c r="D35" s="219">
        <v>8</v>
      </c>
      <c r="E35" s="219">
        <f t="shared" si="1"/>
        <v>5.68</v>
      </c>
      <c r="F35" s="228"/>
      <c r="G35" t="s">
        <v>84</v>
      </c>
    </row>
    <row r="36" spans="1:7">
      <c r="A36" s="227" t="s">
        <v>192</v>
      </c>
      <c r="B36" s="240">
        <v>0.8</v>
      </c>
      <c r="C36" s="240">
        <v>0.9</v>
      </c>
      <c r="D36" s="219">
        <v>14</v>
      </c>
      <c r="E36" s="219">
        <f t="shared" si="1"/>
        <v>10.080000000000002</v>
      </c>
      <c r="F36" s="228"/>
      <c r="G36" t="s">
        <v>124</v>
      </c>
    </row>
    <row r="37" spans="1:7">
      <c r="A37" s="227" t="s">
        <v>193</v>
      </c>
      <c r="B37" s="240">
        <v>0.95</v>
      </c>
      <c r="C37" s="240">
        <v>0</v>
      </c>
      <c r="D37" s="219">
        <v>2</v>
      </c>
      <c r="E37" s="219">
        <f t="shared" si="1"/>
        <v>0</v>
      </c>
      <c r="F37" s="228"/>
      <c r="G37" t="s">
        <v>110</v>
      </c>
    </row>
    <row r="38" spans="1:7">
      <c r="A38" s="229" t="s">
        <v>177</v>
      </c>
      <c r="B38" s="230"/>
      <c r="C38" s="249"/>
      <c r="D38" s="249">
        <f>SUM(D26:D37)</f>
        <v>100</v>
      </c>
      <c r="E38" s="231">
        <f>SUM(E26:E37)/D38 -E39*D39 -E40*D40-E41*D41</f>
        <v>0.68855</v>
      </c>
      <c r="F38" s="232"/>
    </row>
    <row r="39" spans="1:7">
      <c r="A39" s="220" t="s">
        <v>178</v>
      </c>
      <c r="C39" s="251"/>
      <c r="D39" s="250">
        <v>0.15</v>
      </c>
      <c r="E39">
        <v>0.25</v>
      </c>
      <c r="F39" t="s">
        <v>194</v>
      </c>
    </row>
    <row r="40" spans="1:7">
      <c r="A40" s="220" t="s">
        <v>180</v>
      </c>
      <c r="D40" s="221">
        <v>0.2</v>
      </c>
    </row>
    <row r="41" spans="1:7">
      <c r="A41" s="220" t="s">
        <v>195</v>
      </c>
      <c r="D41" s="222">
        <v>0.05</v>
      </c>
      <c r="E41">
        <v>0.5</v>
      </c>
      <c r="F41" t="s">
        <v>196</v>
      </c>
    </row>
    <row r="42" spans="1:7" ht="23.25">
      <c r="A42" s="336" t="s">
        <v>2</v>
      </c>
      <c r="B42" s="337"/>
      <c r="C42" s="337"/>
      <c r="D42" s="337"/>
      <c r="E42" s="337"/>
      <c r="F42" s="338"/>
    </row>
    <row r="43" spans="1:7">
      <c r="A43" s="233" t="s">
        <v>52</v>
      </c>
      <c r="B43" s="339"/>
      <c r="C43" s="339"/>
      <c r="D43" s="339"/>
      <c r="E43" s="339"/>
      <c r="F43" s="340"/>
    </row>
    <row r="44" spans="1:7">
      <c r="A44" s="234" t="s">
        <v>153</v>
      </c>
      <c r="B44" s="223" t="s">
        <v>48</v>
      </c>
      <c r="C44" s="223" t="s">
        <v>154</v>
      </c>
      <c r="D44" s="223" t="s">
        <v>3</v>
      </c>
      <c r="E44" s="223" t="s">
        <v>155</v>
      </c>
      <c r="F44" s="235" t="s">
        <v>82</v>
      </c>
    </row>
    <row r="45" spans="1:7">
      <c r="A45" s="236" t="s">
        <v>197</v>
      </c>
      <c r="B45" s="224"/>
      <c r="C45" s="224"/>
      <c r="D45" s="224">
        <v>8</v>
      </c>
      <c r="E45" s="224">
        <f t="shared" ref="E45:E57" si="2">B45*C45*D45</f>
        <v>0</v>
      </c>
      <c r="F45" s="235"/>
    </row>
    <row r="46" spans="1:7">
      <c r="A46" s="236" t="s">
        <v>198</v>
      </c>
      <c r="B46" s="224"/>
      <c r="C46" s="224"/>
      <c r="D46" s="224">
        <v>6</v>
      </c>
      <c r="E46" s="224">
        <f t="shared" si="2"/>
        <v>0</v>
      </c>
      <c r="F46" s="237"/>
    </row>
    <row r="47" spans="1:7">
      <c r="A47" s="236" t="s">
        <v>199</v>
      </c>
      <c r="B47" s="224"/>
      <c r="C47" s="224"/>
      <c r="D47" s="224">
        <v>6</v>
      </c>
      <c r="E47" s="224">
        <f t="shared" si="2"/>
        <v>0</v>
      </c>
      <c r="F47" s="235"/>
    </row>
    <row r="48" spans="1:7">
      <c r="A48" s="236" t="s">
        <v>200</v>
      </c>
      <c r="B48" s="224"/>
      <c r="C48" s="224"/>
      <c r="D48" s="224">
        <v>6</v>
      </c>
      <c r="E48" s="224">
        <f t="shared" si="2"/>
        <v>0</v>
      </c>
      <c r="F48" s="237"/>
    </row>
    <row r="49" spans="1:6">
      <c r="A49" s="236" t="s">
        <v>201</v>
      </c>
      <c r="B49" s="224"/>
      <c r="C49" s="224"/>
      <c r="D49" s="224">
        <v>10</v>
      </c>
      <c r="E49" s="224">
        <f t="shared" si="2"/>
        <v>0</v>
      </c>
      <c r="F49" s="235"/>
    </row>
    <row r="50" spans="1:6">
      <c r="A50" s="236" t="s">
        <v>202</v>
      </c>
      <c r="B50" s="224"/>
      <c r="C50" s="224"/>
      <c r="D50" s="224">
        <v>10</v>
      </c>
      <c r="E50" s="224">
        <f t="shared" si="2"/>
        <v>0</v>
      </c>
      <c r="F50" s="235"/>
    </row>
    <row r="51" spans="1:6">
      <c r="A51" s="236" t="s">
        <v>203</v>
      </c>
      <c r="B51" s="224"/>
      <c r="C51" s="224"/>
      <c r="D51" s="224">
        <v>12</v>
      </c>
      <c r="E51" s="224">
        <f t="shared" si="2"/>
        <v>0</v>
      </c>
      <c r="F51" s="235"/>
    </row>
    <row r="52" spans="1:6">
      <c r="A52" s="236" t="s">
        <v>204</v>
      </c>
      <c r="B52" s="242"/>
      <c r="C52" s="242"/>
      <c r="D52" s="224">
        <v>12</v>
      </c>
      <c r="E52" s="224">
        <f t="shared" si="2"/>
        <v>0</v>
      </c>
      <c r="F52" s="235"/>
    </row>
    <row r="53" spans="1:6">
      <c r="A53" s="246" t="s">
        <v>205</v>
      </c>
      <c r="B53" s="244"/>
      <c r="C53" s="244"/>
      <c r="D53" s="241">
        <v>6</v>
      </c>
      <c r="E53" s="224">
        <f t="shared" si="2"/>
        <v>0</v>
      </c>
      <c r="F53" s="243"/>
    </row>
    <row r="54" spans="1:6">
      <c r="A54" s="246" t="s">
        <v>206</v>
      </c>
      <c r="B54" s="244"/>
      <c r="C54" s="244"/>
      <c r="D54" s="241">
        <v>5</v>
      </c>
      <c r="E54" s="224">
        <f t="shared" si="2"/>
        <v>0</v>
      </c>
      <c r="F54" s="243"/>
    </row>
    <row r="55" spans="1:6">
      <c r="A55" s="246" t="s">
        <v>207</v>
      </c>
      <c r="B55" s="244"/>
      <c r="C55" s="244"/>
      <c r="D55" s="241">
        <v>5</v>
      </c>
      <c r="E55" s="224">
        <f t="shared" si="2"/>
        <v>0</v>
      </c>
      <c r="F55" s="243"/>
    </row>
    <row r="56" spans="1:6">
      <c r="A56" s="246" t="s">
        <v>208</v>
      </c>
      <c r="B56" s="244"/>
      <c r="C56" s="244"/>
      <c r="D56" s="241">
        <v>4</v>
      </c>
      <c r="E56" s="224">
        <f t="shared" si="2"/>
        <v>0</v>
      </c>
      <c r="F56" s="243"/>
    </row>
    <row r="57" spans="1:6">
      <c r="A57" s="246" t="s">
        <v>209</v>
      </c>
      <c r="B57" s="244"/>
      <c r="C57" s="244"/>
      <c r="D57" s="241">
        <v>8</v>
      </c>
      <c r="E57" s="224">
        <f t="shared" si="2"/>
        <v>0</v>
      </c>
      <c r="F57" s="243"/>
    </row>
    <row r="58" spans="1:6">
      <c r="A58" s="246" t="s">
        <v>193</v>
      </c>
      <c r="B58" s="244"/>
      <c r="C58" s="244"/>
      <c r="D58" s="241">
        <v>2</v>
      </c>
      <c r="E58" s="224">
        <f t="shared" ref="E52:E58" si="3">B58*C58*D58</f>
        <v>0</v>
      </c>
      <c r="F58" s="243"/>
    </row>
    <row r="59" spans="1:6">
      <c r="A59" s="247" t="s">
        <v>177</v>
      </c>
      <c r="B59" s="245"/>
      <c r="C59" s="245"/>
      <c r="D59" s="248">
        <f>SUM(D45:D58)</f>
        <v>100</v>
      </c>
      <c r="E59" s="238">
        <f>SUM(E45:E58)/D59 - D60*E60  - D61*E61 - D62*E62</f>
        <v>0</v>
      </c>
      <c r="F59" s="239"/>
    </row>
    <row r="60" spans="1:6">
      <c r="A60" s="225" t="s">
        <v>178</v>
      </c>
      <c r="D60" s="221">
        <v>0.15</v>
      </c>
    </row>
    <row r="61" spans="1:6">
      <c r="A61" s="225" t="s">
        <v>180</v>
      </c>
      <c r="D61" s="221">
        <v>0.2</v>
      </c>
    </row>
    <row r="62" spans="1:6">
      <c r="A62" s="226" t="s">
        <v>195</v>
      </c>
      <c r="D62" s="222">
        <v>0.05</v>
      </c>
    </row>
  </sheetData>
  <mergeCells count="9">
    <mergeCell ref="B24:F24"/>
    <mergeCell ref="A42:F42"/>
    <mergeCell ref="B43:F43"/>
    <mergeCell ref="A1:F1"/>
    <mergeCell ref="A3:F3"/>
    <mergeCell ref="A5:F5"/>
    <mergeCell ref="B6:F6"/>
    <mergeCell ref="B20:C20"/>
    <mergeCell ref="A23:F23"/>
  </mergeCells>
  <dataValidations count="4">
    <dataValidation type="decimal" allowBlank="1" showInputMessage="1" showErrorMessage="1" sqref="B8:B20 B45:B58 E22" xr:uid="{CC44C972-8B8F-4678-BAEB-D51FFB0200E2}">
      <formula1>0</formula1>
      <formula2>1</formula2>
    </dataValidation>
    <dataValidation type="list" allowBlank="1" showInputMessage="1" showErrorMessage="1" sqref="C45:C58 C21 C9:C14 C16:C19" xr:uid="{DCFB5783-098F-4837-84E1-A329359B138C}">
      <formula1>"0,0.25,0.50,0.75,1"</formula1>
    </dataValidation>
    <dataValidation type="whole" allowBlank="1" showInputMessage="1" showErrorMessage="1" sqref="E61 E40" xr:uid="{301E7E41-CD71-4A91-B881-91EF87706901}">
      <formula1>0</formula1>
      <formula2>1</formula2>
    </dataValidation>
    <dataValidation type="list" allowBlank="1" showInputMessage="1" showErrorMessage="1" sqref="C8 C15" xr:uid="{C057212E-80B8-4CDB-B20F-76681DB535FB}">
      <formula1>"0,0.25,0.50,0.75,0.9,1"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210</v>
      </c>
      <c r="B4" s="59"/>
      <c r="C4" s="60"/>
      <c r="D4" s="61"/>
      <c r="E4" s="62"/>
      <c r="F4" s="63"/>
      <c r="G4" s="64">
        <v>6</v>
      </c>
    </row>
    <row r="5" spans="1:7" ht="30">
      <c r="A5" s="65" t="s">
        <v>12</v>
      </c>
      <c r="B5" s="66"/>
      <c r="C5" s="67"/>
      <c r="D5" s="68"/>
      <c r="E5" s="69"/>
      <c r="F5" s="70"/>
      <c r="G5" s="71">
        <v>3</v>
      </c>
    </row>
    <row r="6" spans="1:7" ht="30">
      <c r="A6" s="65" t="s">
        <v>211</v>
      </c>
      <c r="B6" s="66"/>
      <c r="C6" s="67"/>
      <c r="D6" s="68"/>
      <c r="E6" s="69"/>
      <c r="F6" s="70"/>
      <c r="G6" s="71">
        <v>2</v>
      </c>
    </row>
    <row r="7" spans="1:7" ht="15">
      <c r="A7" s="65" t="s">
        <v>212</v>
      </c>
      <c r="B7" s="66"/>
      <c r="C7" s="67"/>
      <c r="D7" s="68"/>
      <c r="E7" s="69"/>
      <c r="F7" s="70"/>
      <c r="G7" s="71">
        <v>4</v>
      </c>
    </row>
    <row r="8" spans="1:7" ht="30">
      <c r="A8" s="65" t="s">
        <v>213</v>
      </c>
      <c r="B8" s="66"/>
      <c r="C8" s="67"/>
      <c r="D8" s="68"/>
      <c r="E8" s="69"/>
      <c r="F8" s="70"/>
      <c r="G8" s="71">
        <v>3</v>
      </c>
    </row>
    <row r="9" spans="1:7" ht="15">
      <c r="A9" s="65" t="s">
        <v>214</v>
      </c>
      <c r="B9" s="66"/>
      <c r="C9" s="67"/>
      <c r="D9" s="68"/>
      <c r="E9" s="69"/>
      <c r="F9" s="70"/>
      <c r="G9" s="71">
        <v>3</v>
      </c>
    </row>
    <row r="10" spans="1:7" ht="30">
      <c r="A10" s="65" t="s">
        <v>215</v>
      </c>
      <c r="B10" s="66"/>
      <c r="C10" s="67"/>
      <c r="D10" s="68"/>
      <c r="E10" s="69"/>
      <c r="F10" s="70"/>
      <c r="G10" s="71">
        <v>3</v>
      </c>
    </row>
    <row r="11" spans="1:7" ht="30">
      <c r="A11" s="65" t="s">
        <v>216</v>
      </c>
      <c r="B11" s="66"/>
      <c r="C11" s="67"/>
      <c r="D11" s="68"/>
      <c r="E11" s="69"/>
      <c r="F11" s="70"/>
      <c r="G11" s="71">
        <v>3</v>
      </c>
    </row>
    <row r="12" spans="1:7" ht="15">
      <c r="A12" s="65" t="s">
        <v>217</v>
      </c>
      <c r="B12" s="66"/>
      <c r="C12" s="67"/>
      <c r="D12" s="68"/>
      <c r="E12" s="69"/>
      <c r="F12" s="70"/>
      <c r="G12" s="71">
        <v>2</v>
      </c>
    </row>
    <row r="13" spans="1:7" ht="30">
      <c r="A13" s="65" t="s">
        <v>218</v>
      </c>
      <c r="B13" s="66"/>
      <c r="C13" s="67"/>
      <c r="D13" s="68"/>
      <c r="E13" s="69"/>
      <c r="F13" s="70"/>
      <c r="G13" s="71">
        <v>5</v>
      </c>
    </row>
    <row r="14" spans="1:7" ht="15">
      <c r="A14" s="65" t="s">
        <v>219</v>
      </c>
      <c r="B14" s="66"/>
      <c r="C14" s="67"/>
      <c r="D14" s="68"/>
      <c r="E14" s="69"/>
      <c r="F14" s="70"/>
      <c r="G14" s="71">
        <v>2</v>
      </c>
    </row>
    <row r="15" spans="1:7" ht="15">
      <c r="A15" s="65" t="s">
        <v>220</v>
      </c>
      <c r="B15" s="66"/>
      <c r="C15" s="67"/>
      <c r="D15" s="68"/>
      <c r="E15" s="69"/>
      <c r="F15" s="70"/>
      <c r="G15" s="71">
        <v>3</v>
      </c>
    </row>
    <row r="16" spans="1:7" ht="15">
      <c r="A16" s="65" t="s">
        <v>221</v>
      </c>
      <c r="B16" s="66"/>
      <c r="C16" s="67"/>
      <c r="D16" s="68"/>
      <c r="E16" s="69"/>
      <c r="F16" s="70"/>
      <c r="G16" s="71">
        <v>1</v>
      </c>
    </row>
    <row r="17" spans="1:7" ht="15">
      <c r="A17" s="65" t="s">
        <v>222</v>
      </c>
      <c r="B17" s="66"/>
      <c r="C17" s="67"/>
      <c r="D17" s="68"/>
      <c r="E17" s="69"/>
      <c r="F17" s="70"/>
      <c r="G17" s="71">
        <v>3</v>
      </c>
    </row>
    <row r="18" spans="1:7" ht="30">
      <c r="A18" s="65" t="s">
        <v>223</v>
      </c>
      <c r="B18" s="66"/>
      <c r="C18" s="67"/>
      <c r="D18" s="68"/>
      <c r="E18" s="69"/>
      <c r="F18" s="70"/>
      <c r="G18" s="71">
        <v>2</v>
      </c>
    </row>
    <row r="19" spans="1:7" ht="15">
      <c r="A19" s="65" t="s">
        <v>224</v>
      </c>
      <c r="B19" s="66"/>
      <c r="C19" s="67"/>
      <c r="D19" s="68"/>
      <c r="E19" s="69"/>
      <c r="F19" s="70"/>
      <c r="G19" s="71">
        <v>1</v>
      </c>
    </row>
    <row r="20" spans="1:7" ht="15">
      <c r="A20" s="65" t="s">
        <v>225</v>
      </c>
      <c r="B20" s="66"/>
      <c r="C20" s="67"/>
      <c r="D20" s="68"/>
      <c r="E20" s="69"/>
      <c r="F20" s="70"/>
      <c r="G20" s="71">
        <v>2</v>
      </c>
    </row>
    <row r="21" spans="1:7" ht="45">
      <c r="A21" s="65" t="s">
        <v>226</v>
      </c>
      <c r="B21" s="66"/>
      <c r="C21" s="67"/>
      <c r="D21" s="68"/>
      <c r="E21" s="69"/>
      <c r="F21" s="70"/>
      <c r="G21" s="71">
        <v>3</v>
      </c>
    </row>
    <row r="22" spans="1:7" ht="15">
      <c r="A22" s="65" t="s">
        <v>227</v>
      </c>
      <c r="B22" s="66"/>
      <c r="C22" s="67"/>
      <c r="D22" s="68"/>
      <c r="E22" s="69"/>
      <c r="F22" s="70"/>
      <c r="G22" s="71">
        <v>1</v>
      </c>
    </row>
    <row r="23" spans="1:7" ht="30">
      <c r="A23" s="65" t="s">
        <v>228</v>
      </c>
      <c r="B23" s="66"/>
      <c r="C23" s="67"/>
      <c r="D23" s="68"/>
      <c r="E23" s="69"/>
      <c r="F23" s="70"/>
      <c r="G23" s="71">
        <v>3</v>
      </c>
    </row>
    <row r="24" spans="1:7" ht="15">
      <c r="A24" s="65" t="s">
        <v>229</v>
      </c>
      <c r="B24" s="66"/>
      <c r="C24" s="67"/>
      <c r="D24" s="68"/>
      <c r="E24" s="69"/>
      <c r="F24" s="70"/>
      <c r="G24" s="71">
        <v>1</v>
      </c>
    </row>
    <row r="25" spans="1:7" ht="15">
      <c r="A25" s="65" t="s">
        <v>230</v>
      </c>
      <c r="B25" s="66"/>
      <c r="C25" s="67"/>
      <c r="D25" s="68"/>
      <c r="E25" s="69"/>
      <c r="F25" s="70"/>
      <c r="G25" s="71">
        <v>1</v>
      </c>
    </row>
    <row r="26" spans="1:7" ht="30">
      <c r="A26" s="65" t="s">
        <v>231</v>
      </c>
      <c r="B26" s="66"/>
      <c r="C26" s="67"/>
      <c r="D26" s="68"/>
      <c r="E26" s="69"/>
      <c r="F26" s="70"/>
      <c r="G26" s="71">
        <v>2</v>
      </c>
    </row>
    <row r="27" spans="1:7" ht="30">
      <c r="A27" s="72" t="s">
        <v>232</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8" t="s">
        <v>55</v>
      </c>
      <c r="I33" s="308"/>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233</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2020-11-23T16:29:25Z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