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9db\AC\Temp\"/>
    </mc:Choice>
  </mc:AlternateContent>
  <xr:revisionPtr revIDLastSave="367" documentId="8_{5D30225E-8201-4AB0-8799-B58CD7CB5EC6}" xr6:coauthVersionLast="46" xr6:coauthVersionMax="46" xr10:uidLastSave="{5DF65E39-B43F-4A9C-9D43-70B69C79D49D}"/>
  <bookViews>
    <workbookView xWindow="0" yWindow="0" windowWidth="16380" windowHeight="8190" tabRatio="500" firstSheet="6" activeTab="6" xr2:uid="{00000000-000D-0000-FFFF-FFFF00000000}"/>
  </bookViews>
  <sheets>
    <sheet name="Old Sudoku" sheetId="1" state="hidden" r:id="rId1"/>
    <sheet name="Old Scrabble" sheetId="2" state="hidden" r:id="rId2"/>
    <sheet name="OldSommaire" sheetId="3" state="hidden" r:id="rId3"/>
    <sheet name="Sudoku" sheetId="4" state="hidden" r:id="rId4"/>
    <sheet name="Scrabble" sheetId="5" state="hidden" r:id="rId5"/>
    <sheet name="Sommaire" sheetId="9" r:id="rId6"/>
    <sheet name="Assurance Qualité" sheetId="6" r:id="rId7"/>
    <sheet name="Fonctionnalités" sheetId="8" r:id="rId8"/>
    <sheet name="Curling" sheetId="7" state="hidden" r:id="rId9"/>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18" i="6" l="1"/>
  <c r="F16" i="6"/>
  <c r="F10" i="6"/>
  <c r="F9" i="6"/>
  <c r="F8" i="6"/>
  <c r="B50" i="8"/>
  <c r="D16" i="6"/>
  <c r="D15" i="6"/>
  <c r="D10" i="6"/>
  <c r="D9" i="6"/>
  <c r="D8" i="6"/>
  <c r="D18" i="6"/>
  <c r="E50" i="8"/>
  <c r="E51" i="8"/>
  <c r="E52" i="8"/>
  <c r="E53" i="8"/>
  <c r="E54" i="8"/>
  <c r="E55" i="8"/>
  <c r="E56" i="8"/>
  <c r="E57" i="8"/>
  <c r="E27" i="8"/>
  <c r="E28" i="8"/>
  <c r="E29" i="8"/>
  <c r="E30" i="8"/>
  <c r="E31" i="8"/>
  <c r="E32" i="8"/>
  <c r="E33" i="8"/>
  <c r="E34" i="8"/>
  <c r="E35" i="8"/>
  <c r="E36" i="8"/>
  <c r="E37" i="8"/>
  <c r="E10" i="8"/>
  <c r="E11" i="8"/>
  <c r="E12" i="8"/>
  <c r="E13" i="8"/>
  <c r="E14" i="8"/>
  <c r="E15" i="8"/>
  <c r="E16" i="8"/>
  <c r="E17" i="8"/>
  <c r="E18" i="8"/>
  <c r="E19" i="8"/>
  <c r="E9" i="8"/>
  <c r="G7" i="9" l="1"/>
  <c r="E58" i="8" l="1"/>
  <c r="D59" i="8"/>
  <c r="D38" i="8"/>
  <c r="E8" i="8" l="1"/>
  <c r="D20" i="8"/>
  <c r="E20" i="8"/>
  <c r="B4" i="9" s="1"/>
  <c r="E26" i="8"/>
  <c r="E38" i="8" s="1"/>
  <c r="E45" i="8"/>
  <c r="E46" i="8"/>
  <c r="E47" i="8"/>
  <c r="E48" i="8"/>
  <c r="E49" i="8"/>
  <c r="E59" i="8" l="1"/>
  <c r="B6" i="9" s="1"/>
  <c r="B5" i="9"/>
  <c r="F51" i="7"/>
  <c r="E51" i="7"/>
  <c r="D51" i="7"/>
  <c r="C51" i="7"/>
  <c r="B51" i="7"/>
  <c r="F44" i="7"/>
  <c r="E44" i="7"/>
  <c r="D44" i="7"/>
  <c r="C44" i="7"/>
  <c r="B44" i="7"/>
  <c r="F43" i="7"/>
  <c r="F47" i="7" s="1"/>
  <c r="E43" i="7"/>
  <c r="E47" i="7" s="1"/>
  <c r="D43" i="7"/>
  <c r="D47" i="7" s="1"/>
  <c r="C43" i="7"/>
  <c r="C47" i="7" s="1"/>
  <c r="B43" i="7"/>
  <c r="B47" i="7" s="1"/>
  <c r="F29" i="7"/>
  <c r="F31" i="7" s="1"/>
  <c r="F50" i="7" s="1"/>
  <c r="E29" i="7"/>
  <c r="E31" i="7" s="1"/>
  <c r="E50" i="7" s="1"/>
  <c r="D29" i="7"/>
  <c r="D31" i="7" s="1"/>
  <c r="D50" i="7" s="1"/>
  <c r="C29" i="7"/>
  <c r="C31" i="7" s="1"/>
  <c r="C50" i="7" s="1"/>
  <c r="B29" i="7"/>
  <c r="B31" i="7" s="1"/>
  <c r="B50" i="7" s="1"/>
  <c r="F28" i="7"/>
  <c r="E28" i="7"/>
  <c r="D28" i="7"/>
  <c r="C28" i="7"/>
  <c r="B28" i="7"/>
  <c r="G57" i="6"/>
  <c r="F57" i="6"/>
  <c r="E57" i="6"/>
  <c r="D57" i="6"/>
  <c r="C57" i="6"/>
  <c r="B57" i="6"/>
  <c r="G50" i="6"/>
  <c r="F50" i="6"/>
  <c r="E50" i="6"/>
  <c r="D50" i="6"/>
  <c r="C50" i="6"/>
  <c r="B50" i="6"/>
  <c r="G37" i="6"/>
  <c r="F37" i="6"/>
  <c r="E37" i="6"/>
  <c r="D37" i="6"/>
  <c r="C37" i="6"/>
  <c r="B37" i="6"/>
  <c r="G31" i="6"/>
  <c r="F31" i="6"/>
  <c r="E31" i="6"/>
  <c r="D31" i="6"/>
  <c r="C31" i="6"/>
  <c r="B31" i="6"/>
  <c r="G25" i="6"/>
  <c r="F25" i="6"/>
  <c r="E25" i="6"/>
  <c r="D25" i="6"/>
  <c r="C25" i="6"/>
  <c r="B25" i="6"/>
  <c r="G20" i="6"/>
  <c r="F20" i="6"/>
  <c r="E20" i="6"/>
  <c r="D20" i="6"/>
  <c r="C20" i="6"/>
  <c r="B20" i="6"/>
  <c r="G13" i="6"/>
  <c r="G59" i="6" s="1"/>
  <c r="F13" i="6"/>
  <c r="F59" i="6" s="1"/>
  <c r="F60" i="6" s="1"/>
  <c r="C6" i="9" s="1"/>
  <c r="D6" i="9" s="1"/>
  <c r="G6" i="9" s="1"/>
  <c r="E13" i="6"/>
  <c r="E59" i="6" s="1"/>
  <c r="D13" i="6"/>
  <c r="D59" i="6" s="1"/>
  <c r="D60" i="6" s="1"/>
  <c r="C5" i="9" s="1"/>
  <c r="C13" i="6"/>
  <c r="C59" i="6" s="1"/>
  <c r="B13" i="6"/>
  <c r="B59" i="6" s="1"/>
  <c r="F49" i="5"/>
  <c r="E49" i="5"/>
  <c r="D49" i="5"/>
  <c r="C49" i="5"/>
  <c r="B49" i="5"/>
  <c r="F42" i="5"/>
  <c r="E42" i="5"/>
  <c r="D42" i="5"/>
  <c r="C42" i="5"/>
  <c r="B42" i="5"/>
  <c r="F41" i="5"/>
  <c r="F45" i="5" s="1"/>
  <c r="E41" i="5"/>
  <c r="E45" i="5" s="1"/>
  <c r="D41" i="5"/>
  <c r="D45" i="5" s="1"/>
  <c r="C41" i="5"/>
  <c r="C45" i="5" s="1"/>
  <c r="B41" i="5"/>
  <c r="B45" i="5" s="1"/>
  <c r="F27" i="5"/>
  <c r="F29" i="5" s="1"/>
  <c r="F48" i="5" s="1"/>
  <c r="E27" i="5"/>
  <c r="E29" i="5" s="1"/>
  <c r="E48" i="5" s="1"/>
  <c r="D27" i="5"/>
  <c r="D29" i="5" s="1"/>
  <c r="D48" i="5" s="1"/>
  <c r="C27" i="5"/>
  <c r="C29" i="5" s="1"/>
  <c r="C48" i="5" s="1"/>
  <c r="B27" i="5"/>
  <c r="B29" i="5" s="1"/>
  <c r="B48" i="5" s="1"/>
  <c r="F26" i="5"/>
  <c r="E26" i="5"/>
  <c r="D26" i="5"/>
  <c r="C26" i="5"/>
  <c r="B26" i="5"/>
  <c r="F45" i="4"/>
  <c r="E45" i="4"/>
  <c r="D45" i="4"/>
  <c r="C45" i="4"/>
  <c r="B45" i="4"/>
  <c r="F38" i="4"/>
  <c r="E38" i="4"/>
  <c r="D38" i="4"/>
  <c r="C38" i="4"/>
  <c r="B38" i="4"/>
  <c r="F37" i="4"/>
  <c r="F41" i="4" s="1"/>
  <c r="E37" i="4"/>
  <c r="E41" i="4" s="1"/>
  <c r="D37" i="4"/>
  <c r="D41" i="4" s="1"/>
  <c r="C37" i="4"/>
  <c r="C41" i="4" s="1"/>
  <c r="B37" i="4"/>
  <c r="B41" i="4" s="1"/>
  <c r="F23" i="4"/>
  <c r="F25" i="4" s="1"/>
  <c r="F44" i="4" s="1"/>
  <c r="E23" i="4"/>
  <c r="E25" i="4" s="1"/>
  <c r="E44" i="4" s="1"/>
  <c r="D23" i="4"/>
  <c r="D25" i="4" s="1"/>
  <c r="D44" i="4" s="1"/>
  <c r="C23" i="4"/>
  <c r="C25" i="4" s="1"/>
  <c r="C44" i="4" s="1"/>
  <c r="B23" i="4"/>
  <c r="B25" i="4" s="1"/>
  <c r="B44" i="4" s="1"/>
  <c r="F22" i="4"/>
  <c r="E22" i="4"/>
  <c r="D22" i="4"/>
  <c r="C22" i="4"/>
  <c r="B22" i="4"/>
  <c r="K8" i="3"/>
  <c r="H8" i="3"/>
  <c r="F8" i="3"/>
  <c r="D8" i="3"/>
  <c r="I8" i="3" s="1"/>
  <c r="J8" i="3" s="1"/>
  <c r="K7" i="3"/>
  <c r="H7" i="3"/>
  <c r="F7" i="3"/>
  <c r="D7" i="3"/>
  <c r="I7" i="3" s="1"/>
  <c r="J7" i="3" s="1"/>
  <c r="K6" i="3"/>
  <c r="H6" i="3"/>
  <c r="F6" i="3"/>
  <c r="D6" i="3"/>
  <c r="I6" i="3" s="1"/>
  <c r="J6" i="3" s="1"/>
  <c r="K5" i="3"/>
  <c r="H5" i="3"/>
  <c r="F5" i="3"/>
  <c r="D5" i="3"/>
  <c r="I5" i="3" s="1"/>
  <c r="J5" i="3" s="1"/>
  <c r="K4" i="3"/>
  <c r="H4" i="3"/>
  <c r="F4" i="3"/>
  <c r="D4" i="3"/>
  <c r="I4" i="3" s="1"/>
  <c r="J4" i="3" s="1"/>
  <c r="D26" i="2"/>
  <c r="C26" i="2"/>
  <c r="B26" i="2"/>
  <c r="D25" i="2"/>
  <c r="C25" i="2"/>
  <c r="B25" i="2"/>
  <c r="D22" i="1"/>
  <c r="C22" i="1"/>
  <c r="B22" i="1"/>
  <c r="D21" i="1"/>
  <c r="C21" i="1"/>
  <c r="B21" i="1"/>
  <c r="B60" i="6" l="1"/>
  <c r="C4" i="9" s="1"/>
  <c r="D4" i="9" s="1"/>
  <c r="G4" i="9" s="1"/>
  <c r="D5" i="9"/>
  <c r="G5" i="9" s="1"/>
</calcChain>
</file>

<file path=xl/sharedStrings.xml><?xml version="1.0" encoding="utf-8"?>
<sst xmlns="http://schemas.openxmlformats.org/spreadsheetml/2006/main" count="454" uniqueCount="236">
  <si>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</si>
  <si>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</si>
  <si>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</si>
  <si>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</si>
  <si>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</si>
  <si>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</si>
  <si>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</si>
  <si>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</si>
  <si>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</si>
  <si>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</si>
  <si>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</si>
  <si>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</si>
  <si>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</si>
  <si>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</si>
  <si>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</si>
  <si>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</si>
  <si>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</si>
  <si>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</si>
  <si>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</si>
  <si>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</si>
  <si>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</si>
  <si>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</si>
  <si>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</si>
  <si>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</si>
  <si>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</si>
  <si>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</si>
  <si>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</si>
  <si>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</si>
  <si>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</si>
  <si>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</si>
  <si>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</si>
  <si>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</si>
  <si>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</si>
  <si>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</si>
  <si>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</si>
  <si>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</si>
  <si>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</si>
  <si>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</si>
  <si>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</si>
  <si>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</si>
  <si>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</si>
  <si>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</si>
  <si>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</si>
  <si>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</si>
  <si>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</si>
  <si>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</si>
  <si>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</si>
  <si>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</si>
  <si>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</si>
  <si>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</si>
  <si>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</si>
  <si>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</si>
  <si>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</si>
  <si>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</si>
  <si>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</si>
  <si>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</si>
  <si>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</si>
  <si>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</si>
  <si>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</si>
  <si>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</si>
  <si>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</si>
  <si>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</si>
  <si>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</si>
  <si>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</si>
  <si>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</si>
  <si>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</si>
  <si>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</si>
  <si>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</si>
  <si>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</si>
  <si>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</si>
  <si>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</si>
  <si>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</si>
  <si>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</si>
  <si>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</si>
  <si>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Fonct.</t>
  </si>
  <si>
    <t>A.Q</t>
  </si>
  <si>
    <t>Total</t>
  </si>
  <si>
    <t>Heures de retard</t>
  </si>
  <si>
    <t>Note Pondérée</t>
  </si>
  <si>
    <t>UX</t>
  </si>
  <si>
    <t>Grille de correction Projet 2</t>
  </si>
  <si>
    <t>Critère</t>
  </si>
  <si>
    <t>Commentaires</t>
  </si>
  <si>
    <t>Qualité des classes</t>
  </si>
  <si>
    <t>PT</t>
  </si>
  <si>
    <t>La classe n'a qu'une responsabilitée et elle est non triviale.</t>
  </si>
  <si>
    <t>Le nom de la classe est approprié. _x000D_
Utilisation appropriée des suffixes ({..}Component,{..}Controller, {..}Service, etc.). _x000D_
Le format à utiliser est le PascalCase</t>
  </si>
  <si>
    <t>sidebarToolID, drawingToolId - Mauvais format d'ecriture (enum.ts), tool-option.component.ts - mauvaise utilisation d'un component, ici il faudrait qu'il s'agisse d'une classe simple sans décorateur. les outils ne suivent pas tous la convention angular pour le nom du fichier</t>
  </si>
  <si>
    <t>La classe ne comporte pas d'attributs inutiles (incluant des getter/setter inutiles). 
Les attributs ne représentent que des états de la classe. 
Un attribut utilisé seulement dans les tests ne devrait pas exister.</t>
  </si>
  <si>
    <t>les constructeurs vide ne sont pas nécéssaire</t>
  </si>
  <si>
    <t>La classe minimise l'accessibilité des membres (public/private/protected)</t>
  </si>
  <si>
    <t>l'utilisation de private n'est pas utilisé dans la majorité des situations</t>
  </si>
  <si>
    <t>Les valeurs par défaut des attributs de la classe sont initialisés de manière consistante (soit dans le constructeur partout, soit à la définition)</t>
  </si>
  <si>
    <t>non constant à travers l'application</t>
  </si>
  <si>
    <t>Total de la catégorie</t>
  </si>
  <si>
    <t>Qualité des fonctions</t>
  </si>
  <si>
    <t>Les noms des fonctions sont précis et décrivent les tâches voulues. 
Le format à utiliser doit être uniforme dans tous les fichiers (camelCase, PascalCase, ...)</t>
  </si>
  <si>
    <t>stripedHexString - color.ts, getcolorsHistory - color-selection.service.ts</t>
  </si>
  <si>
    <t xml:space="preserve">Chaque fonction n'a qu'une seule utilité, elle ne peut pas être fragmentée en plusieurs fonctions et elle est facilement lisible. </t>
  </si>
  <si>
    <t>sliderChange - attribute-panel.component.ts , onButtonPress - sidebar.component.ts, drawRectangle - rectangle-service.ts</t>
  </si>
  <si>
    <t>Les fonctions minimisent les paramètres en entrée (pas plus de trois).
Utilisation d'interfaces ou de classe pour des paramètres pouvant être regroupé logiquement.</t>
  </si>
  <si>
    <t>Les fonctions sont pures lorsque possible. Les effets secondaires sont minimisés</t>
  </si>
  <si>
    <t>Tous les paramètres de fonction sont utilisés</t>
  </si>
  <si>
    <t>getProjectedPoint - line.service.ts</t>
  </si>
  <si>
    <t>Exceptions</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</si>
  <si>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</si>
  <si>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Toute fonction doit gérer les valeurs limites de leurs paramètres</t>
  </si>
  <si>
    <t>Tout code asynchrone (Promise, Observable ou Event) doit être géré adéquatement.</t>
  </si>
  <si>
    <t>Pas de unsubscribe</t>
  </si>
  <si>
    <t>Variables</t>
  </si>
  <si>
    <t>DN</t>
  </si>
  <si>
    <t>Les constantes sont regroupées en groupes logiques. Des variables d'environnement sont utilisées plutôt que des constantes pour les valeurs en lien avec l'environnement de déploiement (par exemple, SERVER_URL).</t>
  </si>
  <si>
    <t>Les constantes doivent être utilisées seulement dans un contexte lié à la logique d'affaire. (mauvais exemple: const DEUX = 2, bon exemple : const WAIT_TIME = 5000)</t>
  </si>
  <si>
    <t>eraser.service.ts(17)</t>
  </si>
  <si>
    <t>L'utilisation d'une variable locale (let ou const) doit être justifiée par son utilisation.</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</si>
  <si>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</si>
  <si>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Inconsistance des variables, desfois avec _ desfois non, cd - editor.component.ts (PT), guide.component.ts - camelCase pour les variables, myAbsolutelyNotNullElement - guide.component.ts (PT), color-picker.component.ts - fb, sidebar-components.ts - kbd, enum-ts - MouseButton</t>
  </si>
  <si>
    <t>Expression Booléennes</t>
  </si>
  <si>
    <t>Les expression booléennes ne sont pas comparées à true ou false</t>
  </si>
  <si>
    <t>Minimiser la logique booléenne négative (ex: éviter "if (!notFound(...))")</t>
  </si>
  <si>
    <t>Utilisation des opérateurs ternaires dans les bon scénario</t>
  </si>
  <si>
    <t>color-palette.component.ts(65)</t>
  </si>
  <si>
    <t>Pas d'expressions booléennes complexes. 
Des prédicats sont utilisés pour simplifier les conditions complexes</t>
  </si>
  <si>
    <t>Qualité Générale</t>
  </si>
  <si>
    <t>UD</t>
  </si>
  <si>
    <t>Le projet suit une arborescence de fichier uniforme et stucturée (regroupement par objectifs des fichiers et par module). Les fichiers et dossiers doivent respecter le kebab-case.</t>
  </si>
  <si>
    <t>Le dossier UserGuide n'est pas en kebab-case</t>
  </si>
  <si>
    <t>Il y a une séparation entre le code typescript, html et css.</t>
  </si>
  <si>
    <t>Le code est correctement indenté et organisé en groupes logiques.</t>
  </si>
  <si>
    <t>La langue utilisée pour le nom des variables, des classes et des fonctions doit être uniforme pour tout le code source (les commentaires peuvent différer de la langue du code source mais doivent tout de même rester uniformes)</t>
  </si>
  <si>
    <t>Certains commentaires sont en anglais et d'autres en français</t>
  </si>
  <si>
    <t>Les commentaires sont pertinents</t>
  </si>
  <si>
    <t>Beaucoup de code commenté</t>
  </si>
  <si>
    <t>Le programme utilise des enums lorsqu'elles sont nécessaires</t>
  </si>
  <si>
    <t>Les objets javascript ne sont pas utilisés, des classes ou des interfaces sont utilisés</t>
  </si>
  <si>
    <t>any est utilisé dans le code, document.getElementByCSSName - guide.component.ts (PT)</t>
  </si>
  <si>
    <t>Il n'y a pas de duplication de code.</t>
  </si>
  <si>
    <t>code dupliqué (par exemple: dans rectangle service avec onkeyup et onkeydown), ToolsService en double</t>
  </si>
  <si>
    <t>Aucune erreur TSLint non justifiée. (Des commentaires TODO sont acceptables). (25% de la note sera retirée par type d'erreur présente)
L'utilisation raisonnable de tslint:disable est tolérée dans les fichiers spec.ts.</t>
  </si>
  <si>
    <t>une erreur de lint et le disable du any est pas valable, aucune justification sur la majorité des disables</t>
  </si>
  <si>
    <t>Les structures conditionnelles réduisent l'imbrication lorsque possible (reduce nesting).</t>
  </si>
  <si>
    <t>jamais utilisé</t>
  </si>
  <si>
    <t>Le logiciel a une performance acceptable.</t>
  </si>
  <si>
    <t>Gestion de Versions</t>
  </si>
  <si>
    <t>La branche de production possède le bon TAG pour les remises de sprint (sprint1, sprint2, sprint3)</t>
  </si>
  <si>
    <t>Chaque commit concerne une seule "issue" et les messages sont pertinents et suffisamment descriptifs pour chaque commit</t>
  </si>
  <si>
    <t>Le repo git ne contient pas de branches mortes (stale branches).</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</si>
  <si>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</si>
  <si>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issues de sprint 1 non fermé</t>
  </si>
  <si>
    <t>Le repo git ne contient que les fichiers nécessaires. (pas de dossier node_modules ou coverage. Les fichiers package-lock.json et package.json ne se retrouvent que les dossiers client et server)</t>
  </si>
  <si>
    <t>package.json se trouve dans le root</t>
  </si>
  <si>
    <t xml:space="preserve">Total </t>
  </si>
  <si>
    <t>Note assurance qualité</t>
  </si>
  <si>
    <t>Fonctionnalité</t>
  </si>
  <si>
    <t>Testé</t>
  </si>
  <si>
    <t>Note finale</t>
  </si>
  <si>
    <t>Outil-Ligne</t>
  </si>
  <si>
    <t>Lorsque le touche SHIFT est relaché, il faut déplacer la souris pour voir le résultat. Le calcul du point dans l'angle de 45 n'est pas bon. Prends en compte la position du trait au lieu de la souris pour la fermeture du trait.
La couleur fonctionne pas et les points de jonctions sont innexistants.</t>
  </si>
  <si>
    <t>Point d'entrée dans l'application</t>
  </si>
  <si>
    <t>Surface de dessin</t>
  </si>
  <si>
    <t>Vue de dessin</t>
  </si>
  <si>
    <t>Créer un nouveau dessin</t>
  </si>
  <si>
    <t>Pas de demande de confirmation pour creer un nouveau dessin</t>
  </si>
  <si>
    <t>Outil-Efface</t>
  </si>
  <si>
    <t>1) -0.1: curseur n'est pas un carré blanc, 2) -0.1: taille minimum n'est pas 5, 3) -0.1: le point de l'efface n'est pas carré  4)  -0.2 ça fait des traits de liaison lorsque on quitte et on revient dans le canvas.</t>
  </si>
  <si>
    <t>Outil-Couleur</t>
  </si>
  <si>
    <t>1) -0.1: configuration n'est pas partagé avec les autres outils, 2) -0.1: on ne peut pas spécifier une couleur textuellement 3) manque des tests dans le color-picker.component</t>
  </si>
  <si>
    <t>Outil-Ellipse</t>
  </si>
  <si>
    <t>La seul chose qui fonctionne est dessiner un ellipse et un cercle avec un contour</t>
  </si>
  <si>
    <t>Outil-Rectangle</t>
  </si>
  <si>
    <t>La seul chose qui fonctionne est dessiner un rectangle et un carré</t>
  </si>
  <si>
    <t>Outil-Pinceau</t>
  </si>
  <si>
    <t>1) -0.2 ça dessine des traits de liaison lorsque on quitte et on revient dans le canvas. 2) -0.1: shortcut W ne fonctionne pas, 3) -0.1: changement de couleur ne fonctionne pas, 4) -0.1: manque des textures, 5) -0.1: manque identifcation des textures</t>
  </si>
  <si>
    <t>Outil-Crayon</t>
  </si>
  <si>
    <t>1) -0.2 ça dessine des traits de liaison lorsque on quitte et on revient dans le canvas. 2) -0.1: changement de couleur ne fonctionne pas, 3) -0.1: changement de brush vers pencil ne fait pas le changement</t>
  </si>
  <si>
    <t>Guide d'utilisation</t>
  </si>
  <si>
    <t>Manque la capture et certaines videos</t>
  </si>
  <si>
    <t>Note finale pour le sprint</t>
  </si>
  <si>
    <t>Crash</t>
  </si>
  <si>
    <t>info des autres outils sont transmis</t>
  </si>
  <si>
    <t>Ne build pas</t>
  </si>
  <si>
    <t>Erreur dans la console lors des tests</t>
  </si>
  <si>
    <t>Outil-Sceau de peinute</t>
  </si>
  <si>
    <t>Outil- Sélection par rectangle et ellipse</t>
  </si>
  <si>
    <t>Outil-Polygone</t>
  </si>
  <si>
    <t>Outi-Pipette</t>
  </si>
  <si>
    <t>Exporter le dessin</t>
  </si>
  <si>
    <t>Déplacement d'une sélection</t>
  </si>
  <si>
    <t>Filtrage par étiquettes</t>
  </si>
  <si>
    <t>Base de données</t>
  </si>
  <si>
    <t>Carrousel de dessins</t>
  </si>
  <si>
    <t>Sauvegarder le dessin sur serveur</t>
  </si>
  <si>
    <t>Annuler-Refaire</t>
  </si>
  <si>
    <t>Guide d'utilisation - mise à jour</t>
  </si>
  <si>
    <t>Le carrousel peut devenir inutilisable lors de l'ajout d'un dessin non désirables et apportes beaucoup d'erreur dans la console</t>
  </si>
  <si>
    <t>Anciennes fonctionnalités brisées</t>
  </si>
  <si>
    <t>crayon, pinceau, efface</t>
  </si>
  <si>
    <t>Outil - Sélection par baguette magique</t>
  </si>
  <si>
    <t>Outil - Plume</t>
  </si>
  <si>
    <t>Outil- Aérosol</t>
  </si>
  <si>
    <t>Outil - Étampe</t>
  </si>
  <si>
    <t>Outil - Texte</t>
  </si>
  <si>
    <t>Manipulations de sélections et presse-papier</t>
  </si>
  <si>
    <t>Redimensionnement d'une sélection</t>
  </si>
  <si>
    <t>DT</t>
  </si>
  <si>
    <t>Rotation d'une sélection</t>
  </si>
  <si>
    <t>Envoyer le dessin par courriel</t>
  </si>
  <si>
    <t>Sauvegarde automatique</t>
  </si>
  <si>
    <t>Continuer un dessin</t>
  </si>
  <si>
    <t>Grille</t>
  </si>
  <si>
    <t>Magnétisme</t>
  </si>
  <si>
    <t>efface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</si>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</sst>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charset val="1"/>
    </font>
    <font>
      <sz val="11"/>
      <color theme="1"/>
      <name val="Calibri"/>
      <scheme val="minor"/>
    </font>
    <font>
      <sz val="11"/>
      <color rgb="FFFFFFFF"/>
      <name val="Calibri"/>
      <family val="2"/>
      <charset val="1"/>
    </font>
    <font>
      <b/>
      <sz val="11"/>
      <color rgb="FF000000"/>
      <name val="Calibri"/>
      <charset val="1"/>
    </font>
    <font>
      <b/>
      <sz val="11"/>
      <color rgb="FFFFFFFF"/>
      <name val="Calibri"/>
      <charset val="1"/>
    </font>
    <font>
      <i/>
      <sz val="11"/>
      <color rgb="FF000000"/>
      <name val="Calibri"/>
      <charset val="1"/>
    </font>
    <font>
      <sz val="11"/>
      <color rgb="FF000000"/>
      <name val="Calibri"/>
      <charset val="1"/>
    </font>
    <font>
      <sz val="11"/>
      <color rgb="FFFFFFFF"/>
      <name val="Calibri"/>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sz val="18"/>
      <color theme="1"/>
      <name val="Calibri"/>
      <scheme val="minor"/>
    </font>
    <font>
      <b/>
      <sz val="11"/>
      <color rgb="FF3F3F3F"/>
      <name val="Calibri"/>
      <scheme val="minor"/>
    </font>
    <font>
      <b/>
      <sz val="11"/>
      <color rgb="FF000000"/>
      <name val="Calibri"/>
      <family val="2"/>
      <charset val="1"/>
    </font>
  </fonts>
  <fills count="25">
    <fill>
      <patternFill patternType="none"/>
    </fill>
    <fill>
      <patternFill patternType="gray125"/>
    </fill>
    <fill>
      <patternFill patternType="solid">
        <fgColor rgb="FFFFC000"/>
        <bgColor rgb="FFF79646"/>
      </patternFill>
    </fill>
    <fill>
      <patternFill patternType="solid">
        <fgColor rgb="FF9BBB59"/>
        <bgColor rgb="FF969696"/>
      </patternFill>
    </fill>
    <fill>
      <patternFill patternType="solid">
        <fgColor rgb="FF8064A2"/>
        <bgColor rgb="FF808080"/>
      </patternFill>
    </fill>
    <fill>
      <patternFill patternType="solid">
        <fgColor rgb="FFB9CDE5"/>
        <bgColor rgb="FFCCC1DA"/>
      </patternFill>
    </fill>
    <fill>
      <patternFill patternType="solid">
        <fgColor rgb="FFE6B9B8"/>
        <bgColor rgb="FFCCC1DA"/>
      </patternFill>
    </fill>
    <fill>
      <patternFill patternType="solid">
        <fgColor rgb="FFD7E4BD"/>
        <bgColor rgb="FFB9CDE5"/>
      </patternFill>
    </fill>
    <fill>
      <patternFill patternType="solid">
        <fgColor rgb="FFCCC1DA"/>
        <bgColor rgb="FFB9CDE5"/>
      </patternFill>
    </fill>
    <fill>
      <patternFill patternType="solid">
        <fgColor rgb="FFF79646"/>
        <bgColor rgb="FFFF8080"/>
      </patternFill>
    </fill>
    <fill>
      <patternFill patternType="solid">
        <fgColor rgb="FFE46C0A"/>
        <bgColor rgb="FFF79646"/>
      </patternFill>
    </fill>
    <fill>
      <patternFill patternType="solid">
        <fgColor rgb="FF0070C0"/>
        <bgColor rgb="FF008080"/>
      </patternFill>
    </fill>
    <fill>
      <patternFill patternType="solid">
        <fgColor rgb="FF00B0F0"/>
        <bgColor rgb="FF33CCCC"/>
      </patternFill>
    </fill>
    <fill>
      <patternFill patternType="solid">
        <fgColor theme="9"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s>
  <borders count="14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double">
        <color auto="1"/>
      </left>
      <right style="medium">
        <color auto="1"/>
      </right>
      <top style="medium">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
        <color auto="1"/>
      </right>
      <top/>
      <bottom style="thin">
        <color auto="1"/>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double">
        <color auto="1"/>
      </left>
      <right style="medium">
        <color auto="1"/>
      </right>
      <top style="double">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double">
        <color auto="1"/>
      </left>
      <right style="medium">
        <color auto="1"/>
      </right>
      <top style="thin">
        <color auto="1"/>
      </top>
      <bottom style="medium">
        <color auto="1"/>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Dashed">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Dashed">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style="medium">
        <color rgb="FF000000"/>
      </left>
      <right style="medium">
        <color auto="1"/>
      </right>
      <top style="medium">
        <color rgb="FF000000"/>
      </top>
      <bottom style="medium">
        <color auto="1"/>
      </bottom>
      <diagonal/>
    </border>
    <border>
      <left style="medium">
        <color auto="1"/>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style="medium">
        <color auto="1"/>
      </top>
      <bottom style="medium">
        <color auto="1"/>
      </bottom>
      <diagonal/>
    </border>
    <border>
      <left style="thin">
        <color auto="1"/>
      </left>
      <right style="medium">
        <color rgb="FF000000"/>
      </right>
      <top style="medium">
        <color auto="1"/>
      </top>
      <bottom/>
      <diagonal/>
    </border>
    <border>
      <left style="medium">
        <color rgb="FF000000"/>
      </left>
      <right/>
      <top style="medium">
        <color auto="1"/>
      </top>
      <bottom style="medium">
        <color auto="1"/>
      </bottom>
      <diagonal/>
    </border>
    <border>
      <left/>
      <right style="medium">
        <color rgb="FF000000"/>
      </right>
      <top style="medium">
        <color auto="1"/>
      </top>
      <bottom style="medium">
        <color auto="1"/>
      </bottom>
      <diagonal/>
    </border>
    <border>
      <left style="medium">
        <color rgb="FF000000"/>
      </left>
      <right style="thin">
        <color auto="1"/>
      </right>
      <top/>
      <bottom style="thin">
        <color auto="1"/>
      </bottom>
      <diagonal/>
    </border>
    <border>
      <left style="medium">
        <color rgb="FF000000"/>
      </left>
      <right style="thin">
        <color auto="1"/>
      </right>
      <top style="thin">
        <color auto="1"/>
      </top>
      <bottom style="thin">
        <color auto="1"/>
      </bottom>
      <diagonal/>
    </border>
    <border>
      <left style="thin">
        <color auto="1"/>
      </left>
      <right style="medium">
        <color rgb="FF000000"/>
      </right>
      <top style="thin">
        <color auto="1"/>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medium">
        <color rgb="FF000000"/>
      </left>
      <right style="thin">
        <color auto="1"/>
      </right>
      <top/>
      <bottom/>
      <diagonal/>
    </border>
    <border>
      <left style="medium">
        <color rgb="FF000000"/>
      </left>
      <right style="thin">
        <color auto="1"/>
      </right>
      <top style="thin">
        <color auto="1"/>
      </top>
      <bottom style="medium">
        <color auto="1"/>
      </bottom>
      <diagonal/>
    </border>
    <border>
      <left style="thin">
        <color auto="1"/>
      </left>
      <right style="medium">
        <color rgb="FF000000"/>
      </right>
      <top style="thin">
        <color auto="1"/>
      </top>
      <bottom style="medium">
        <color auto="1"/>
      </bottom>
      <diagonal/>
    </border>
    <border>
      <left style="thin">
        <color auto="1"/>
      </left>
      <right style="medium">
        <color rgb="FF000000"/>
      </right>
      <top style="medium">
        <color auto="1"/>
      </top>
      <bottom style="thin">
        <color auto="1"/>
      </bottom>
      <diagonal/>
    </border>
    <border>
      <left style="medium">
        <color rgb="FF000000"/>
      </left>
      <right style="medium">
        <color auto="1"/>
      </right>
      <top style="medium">
        <color auto="1"/>
      </top>
      <bottom style="medium">
        <color rgb="FF000000"/>
      </bottom>
      <diagonal/>
    </border>
    <border>
      <left style="medium">
        <color auto="1"/>
      </left>
      <right style="medium">
        <color auto="1"/>
      </right>
      <top style="thin">
        <color auto="1"/>
      </top>
      <bottom style="medium">
        <color rgb="FF000000"/>
      </bottom>
      <diagonal/>
    </border>
    <border>
      <left style="medium">
        <color auto="1"/>
      </left>
      <right style="medium">
        <color rgb="FF000000"/>
      </right>
      <top style="thin">
        <color auto="1"/>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medium">
        <color rgb="FF000000"/>
      </left>
      <right/>
      <top style="medium">
        <color rgb="FF000000"/>
      </top>
      <bottom style="medium">
        <color auto="1"/>
      </bottom>
      <diagonal/>
    </border>
    <border>
      <left/>
      <right/>
      <top style="medium">
        <color rgb="FF000000"/>
      </top>
      <bottom style="medium">
        <color auto="1"/>
      </bottom>
      <diagonal/>
    </border>
    <border>
      <left/>
      <right style="medium">
        <color rgb="FF000000"/>
      </right>
      <top style="medium">
        <color rgb="FF000000"/>
      </top>
      <bottom style="medium">
        <color auto="1"/>
      </bottom>
      <diagonal/>
    </border>
    <border>
      <left style="medium">
        <color rgb="FF000000"/>
      </left>
      <right/>
      <top style="medium">
        <color auto="1"/>
      </top>
      <bottom style="thin">
        <color auto="1"/>
      </bottom>
      <diagonal/>
    </border>
    <border>
      <left style="medium">
        <color auto="1"/>
      </left>
      <right style="medium">
        <color rgb="FF000000"/>
      </right>
      <top style="medium">
        <color auto="1"/>
      </top>
      <bottom style="thin">
        <color auto="1"/>
      </bottom>
      <diagonal/>
    </border>
    <border>
      <left style="medium">
        <color rgb="FF000000"/>
      </left>
      <right/>
      <top style="medium">
        <color auto="1"/>
      </top>
      <bottom style="medium">
        <color rgb="FF000000"/>
      </bottom>
      <diagonal/>
    </border>
    <border>
      <left style="medium">
        <color auto="1"/>
      </left>
      <right/>
      <top style="medium">
        <color auto="1"/>
      </top>
      <bottom style="medium">
        <color rgb="FF000000"/>
      </bottom>
      <diagonal/>
    </border>
    <border>
      <left style="medium">
        <color auto="1"/>
      </left>
      <right style="medium">
        <color rgb="FF000000"/>
      </right>
      <top style="medium">
        <color auto="1"/>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indexed="64"/>
      </top>
      <bottom style="thin">
        <color indexed="64"/>
      </bottom>
      <diagonal/>
    </border>
    <border>
      <left/>
      <right style="thin">
        <color indexed="64"/>
      </right>
      <top style="thin">
        <color indexed="64"/>
      </top>
      <bottom style="medium">
        <color rgb="FF000000"/>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medium">
        <color rgb="FF000000"/>
      </left>
      <right/>
      <top style="thin">
        <color auto="1"/>
      </top>
      <bottom/>
      <diagonal/>
    </border>
    <border>
      <left style="medium">
        <color rgb="FF000000"/>
      </left>
      <right/>
      <top style="thin">
        <color indexed="64"/>
      </top>
      <bottom style="medium">
        <color rgb="FF000000"/>
      </bottom>
      <diagonal/>
    </border>
    <border>
      <left/>
      <right/>
      <top style="thin">
        <color rgb="FF000000"/>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auto="1"/>
      </bottom>
      <diagonal/>
    </border>
    <border>
      <left/>
      <right/>
      <top/>
      <bottom style="thin">
        <color auto="1"/>
      </bottom>
      <diagonal/>
    </border>
    <border>
      <left/>
      <right/>
      <top style="thin">
        <color auto="1"/>
      </top>
      <bottom/>
      <diagonal/>
    </border>
    <border>
      <left style="thin">
        <color auto="1"/>
      </left>
      <right style="medium">
        <color rgb="FF000000"/>
      </right>
      <top style="thin">
        <color rgb="FF000000"/>
      </top>
      <bottom style="thin">
        <color auto="1"/>
      </bottom>
      <diagonal/>
    </border>
    <border>
      <left style="medium">
        <color rgb="FF000000"/>
      </left>
      <right/>
      <top style="thin">
        <color auto="1"/>
      </top>
      <bottom style="thin">
        <color auto="1"/>
      </bottom>
      <diagonal/>
    </border>
    <border>
      <left style="thin">
        <color auto="1"/>
      </left>
      <right style="medium">
        <color rgb="FF000000"/>
      </right>
      <top style="medium">
        <color rgb="FF000000"/>
      </top>
      <bottom/>
      <diagonal/>
    </border>
    <border>
      <left style="medium">
        <color rgb="FF000000"/>
      </left>
      <right/>
      <top style="thin">
        <color rgb="FF000000"/>
      </top>
      <bottom/>
      <diagonal/>
    </border>
    <border>
      <left/>
      <right/>
      <top style="thin">
        <color auto="1"/>
      </top>
      <bottom style="medium">
        <color auto="1"/>
      </bottom>
      <diagonal/>
    </border>
    <border>
      <left/>
      <right/>
      <top/>
      <bottom style="medium">
        <color auto="1"/>
      </bottom>
      <diagonal/>
    </border>
    <border>
      <left style="medium">
        <color rgb="FF000000"/>
      </left>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medium">
        <color rgb="FF000000"/>
      </left>
      <right/>
      <top/>
      <bottom/>
      <diagonal/>
    </border>
    <border>
      <left/>
      <right/>
      <top style="medium">
        <color auto="1"/>
      </top>
      <bottom style="thin">
        <color auto="1"/>
      </bottom>
      <diagonal/>
    </border>
    <border>
      <left/>
      <right/>
      <top style="thin">
        <color auto="1"/>
      </top>
      <bottom style="thin">
        <color auto="1"/>
      </bottom>
      <diagonal/>
    </border>
  </borders>
  <cellStyleXfs count="7">
    <xf numFmtId="0" fontId="0" fillId="0" borderId="0"/>
    <xf numFmtId="9" fontId="9" fillId="0" borderId="0" applyBorder="0" applyProtection="0"/>
    <xf numFmtId="0" fontId="2" fillId="9" borderId="0" applyBorder="0" applyProtection="0"/>
    <xf numFmtId="0" fontId="15" fillId="20" borderId="131" applyNumberFormat="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cellStyleXfs>
  <cellXfs count="350">
    <xf numFmtId="0" fontId="0" fillId="0" borderId="0" xfId="0"/>
    <xf numFmtId="0" fontId="0" fillId="0" borderId="0" xfId="0" applyAlignment="1">
      <alignment wrapText="1"/>
    </xf>
    <xf numFmtId="0" fontId="0" fillId="0" borderId="0" xfId="0" applyAlignment="1">
      <alignment horizontal="center"/>
    </xf>
    <xf numFmtId="0" fontId="2" fillId="3" borderId="2" xfId="2" applyFill="1" applyBorder="1" applyAlignment="1" applyProtection="1">
      <alignment horizontal="center" vertical="center"/>
    </xf>
    <xf numFmtId="0" fontId="2" fillId="2" borderId="2" xfId="2" applyFill="1" applyBorder="1" applyAlignment="1">
      <alignment horizontal="center" vertical="center"/>
    </xf>
    <xf numFmtId="0" fontId="2" fillId="4" borderId="2" xfId="2" applyFill="1" applyBorder="1" applyAlignment="1" applyProtection="1">
      <alignment horizontal="center" vertical="center"/>
    </xf>
    <xf numFmtId="0" fontId="9" fillId="5" borderId="1" xfId="2" applyFont="1" applyFill="1" applyBorder="1" applyProtection="1"/>
    <xf numFmtId="9" fontId="9" fillId="5" borderId="1" xfId="2" applyNumberFormat="1" applyFont="1" applyFill="1" applyBorder="1" applyProtection="1"/>
    <xf numFmtId="12" fontId="2" fillId="3" borderId="1" xfId="2" applyNumberFormat="1" applyFill="1" applyBorder="1" applyAlignment="1" applyProtection="1">
      <alignment horizontal="center" vertical="center"/>
    </xf>
    <xf numFmtId="10" fontId="2" fillId="3" borderId="1" xfId="2" applyNumberFormat="1" applyFill="1" applyBorder="1" applyAlignment="1" applyProtection="1">
      <alignment horizontal="center" vertical="center"/>
    </xf>
    <xf numFmtId="12" fontId="2" fillId="2" borderId="1" xfId="2" applyNumberFormat="1" applyFill="1" applyBorder="1" applyAlignment="1">
      <alignment horizontal="center" vertical="center"/>
    </xf>
    <xf numFmtId="10" fontId="2" fillId="2" borderId="1" xfId="2" applyNumberFormat="1" applyFill="1" applyBorder="1" applyAlignment="1">
      <alignment horizontal="center" vertical="center"/>
    </xf>
    <xf numFmtId="12" fontId="2" fillId="4" borderId="1" xfId="2" applyNumberFormat="1" applyFill="1" applyBorder="1" applyAlignment="1" applyProtection="1">
      <alignment horizontal="center" vertical="center"/>
    </xf>
    <xf numFmtId="10" fontId="2" fillId="4" borderId="1" xfId="2" applyNumberFormat="1" applyFill="1" applyBorder="1" applyAlignment="1" applyProtection="1">
      <alignment horizontal="center" vertical="center"/>
    </xf>
    <xf numFmtId="10" fontId="9" fillId="5" borderId="3" xfId="2" applyNumberFormat="1" applyFont="1" applyFill="1" applyBorder="1" applyProtection="1"/>
    <xf numFmtId="10" fontId="9" fillId="5" borderId="4" xfId="2" applyNumberFormat="1" applyFont="1" applyFill="1" applyBorder="1" applyAlignment="1" applyProtection="1">
      <alignment horizontal="right"/>
    </xf>
    <xf numFmtId="0" fontId="9" fillId="6" borderId="2" xfId="2" applyFont="1" applyFill="1" applyBorder="1" applyProtection="1"/>
    <xf numFmtId="9" fontId="9" fillId="6" borderId="2" xfId="2" applyNumberFormat="1" applyFont="1" applyFill="1" applyBorder="1" applyProtection="1"/>
    <xf numFmtId="12" fontId="2" fillId="3" borderId="2" xfId="2" applyNumberFormat="1" applyFill="1" applyBorder="1" applyAlignment="1" applyProtection="1">
      <alignment horizontal="center" vertical="center"/>
    </xf>
    <xf numFmtId="10" fontId="2" fillId="3" borderId="2" xfId="2" applyNumberFormat="1" applyFill="1" applyBorder="1" applyAlignment="1" applyProtection="1">
      <alignment horizontal="center" vertical="center"/>
    </xf>
    <xf numFmtId="12" fontId="2" fillId="2" borderId="2" xfId="2" applyNumberFormat="1" applyFill="1" applyBorder="1" applyAlignment="1">
      <alignment horizontal="center" vertical="center"/>
    </xf>
    <xf numFmtId="10" fontId="2" fillId="2" borderId="2" xfId="2" applyNumberFormat="1" applyFill="1" applyBorder="1" applyAlignment="1">
      <alignment horizontal="center" vertical="center"/>
    </xf>
    <xf numFmtId="12" fontId="2" fillId="4" borderId="2" xfId="2" applyNumberFormat="1" applyFill="1" applyBorder="1" applyAlignment="1" applyProtection="1">
      <alignment horizontal="center" vertical="center"/>
    </xf>
    <xf numFmtId="10" fontId="2" fillId="4" borderId="2" xfId="2" applyNumberFormat="1" applyFill="1" applyBorder="1" applyAlignment="1" applyProtection="1">
      <alignment horizontal="center" vertical="center"/>
    </xf>
    <xf numFmtId="10" fontId="9" fillId="6" borderId="5" xfId="2" applyNumberFormat="1" applyFont="1" applyFill="1" applyBorder="1" applyProtection="1"/>
    <xf numFmtId="10" fontId="9" fillId="6" borderId="6" xfId="2" applyNumberFormat="1" applyFont="1" applyFill="1" applyBorder="1" applyAlignment="1" applyProtection="1">
      <alignment horizontal="right"/>
    </xf>
    <xf numFmtId="0" fontId="9" fillId="7" borderId="2" xfId="2" applyFont="1" applyFill="1" applyBorder="1" applyProtection="1"/>
    <xf numFmtId="9" fontId="9" fillId="7" borderId="2" xfId="2" applyNumberFormat="1" applyFont="1" applyFill="1" applyBorder="1" applyProtection="1"/>
    <xf numFmtId="9" fontId="2" fillId="3" borderId="2" xfId="2" applyNumberFormat="1" applyFill="1" applyBorder="1" applyAlignment="1" applyProtection="1">
      <alignment horizontal="center" vertical="center"/>
    </xf>
    <xf numFmtId="9" fontId="2" fillId="2" borderId="2" xfId="2" applyNumberFormat="1" applyFill="1" applyBorder="1" applyAlignment="1">
      <alignment horizontal="center" vertical="center"/>
    </xf>
    <xf numFmtId="9" fontId="2" fillId="4" borderId="2" xfId="2" applyNumberFormat="1" applyFill="1" applyBorder="1" applyAlignment="1" applyProtection="1">
      <alignment horizontal="center" vertical="center"/>
    </xf>
    <xf numFmtId="10" fontId="9" fillId="7" borderId="5" xfId="2" applyNumberFormat="1" applyFont="1" applyFill="1" applyBorder="1" applyProtection="1"/>
    <xf numFmtId="10" fontId="9" fillId="7" borderId="6" xfId="2" applyNumberFormat="1" applyFont="1" applyFill="1" applyBorder="1" applyAlignment="1" applyProtection="1">
      <alignment horizontal="right"/>
    </xf>
    <xf numFmtId="0" fontId="0" fillId="8" borderId="2" xfId="2" applyFont="1" applyFill="1" applyBorder="1" applyProtection="1"/>
    <xf numFmtId="9" fontId="9" fillId="8" borderId="2" xfId="2" applyNumberFormat="1" applyFont="1" applyFill="1" applyBorder="1" applyProtection="1"/>
    <xf numFmtId="10" fontId="9" fillId="8" borderId="5" xfId="2" applyNumberFormat="1" applyFont="1" applyFill="1" applyBorder="1" applyProtection="1"/>
    <xf numFmtId="10" fontId="9" fillId="8" borderId="6" xfId="2" applyNumberFormat="1" applyFont="1" applyFill="1" applyBorder="1" applyAlignment="1" applyProtection="1">
      <alignment horizontal="right"/>
    </xf>
    <xf numFmtId="0" fontId="2" fillId="9" borderId="7" xfId="2" applyFont="1" applyBorder="1" applyAlignment="1" applyProtection="1"/>
    <xf numFmtId="9" fontId="2" fillId="3" borderId="7" xfId="2" applyNumberFormat="1" applyFill="1" applyBorder="1" applyAlignment="1" applyProtection="1">
      <alignment horizontal="center" vertical="center"/>
    </xf>
    <xf numFmtId="10" fontId="2" fillId="3" borderId="7" xfId="2" applyNumberFormat="1" applyFill="1" applyBorder="1" applyAlignment="1" applyProtection="1">
      <alignment horizontal="center" vertical="center"/>
    </xf>
    <xf numFmtId="9" fontId="2" fillId="2" borderId="7" xfId="2" applyNumberFormat="1" applyFill="1" applyBorder="1" applyAlignment="1">
      <alignment horizontal="center" vertical="center"/>
    </xf>
    <xf numFmtId="10" fontId="2" fillId="2" borderId="7" xfId="2" applyNumberFormat="1" applyFill="1" applyBorder="1" applyAlignment="1">
      <alignment horizontal="center" vertical="center"/>
    </xf>
    <xf numFmtId="9" fontId="2" fillId="4" borderId="7" xfId="2" applyNumberFormat="1" applyFill="1" applyBorder="1" applyAlignment="1" applyProtection="1">
      <alignment horizontal="center" vertical="center"/>
    </xf>
    <xf numFmtId="10" fontId="2" fillId="4" borderId="7" xfId="2" applyNumberFormat="1" applyFill="1" applyBorder="1" applyAlignment="1" applyProtection="1">
      <alignment horizontal="center" vertical="center"/>
    </xf>
    <xf numFmtId="10" fontId="2" fillId="9" borderId="8" xfId="2" applyNumberFormat="1" applyBorder="1" applyAlignment="1" applyProtection="1"/>
    <xf numFmtId="10" fontId="2" fillId="9" borderId="9" xfId="2" applyNumberFormat="1" applyBorder="1" applyAlignment="1" applyProtection="1">
      <alignment horizontal="right"/>
    </xf>
    <xf numFmtId="0" fontId="3" fillId="0" borderId="10" xfId="0" applyFont="1" applyBorder="1" applyAlignment="1">
      <alignment horizontal="center"/>
    </xf>
    <xf numFmtId="0" fontId="3" fillId="5" borderId="11" xfId="2" applyFont="1" applyFill="1" applyBorder="1" applyAlignment="1" applyProtection="1">
      <alignment horizontal="center"/>
    </xf>
    <xf numFmtId="0" fontId="3" fillId="6" borderId="12" xfId="2" applyFont="1" applyFill="1" applyBorder="1" applyAlignment="1" applyProtection="1">
      <alignment horizontal="center"/>
    </xf>
    <xf numFmtId="0" fontId="3" fillId="7" borderId="12" xfId="2" applyFont="1" applyFill="1" applyBorder="1" applyAlignment="1" applyProtection="1">
      <alignment horizontal="center"/>
    </xf>
    <xf numFmtId="0" fontId="3" fillId="8" borderId="12" xfId="2" applyFont="1" applyFill="1" applyBorder="1" applyAlignment="1" applyProtection="1">
      <alignment horizontal="center"/>
    </xf>
    <xf numFmtId="0" fontId="4" fillId="9" borderId="13" xfId="2" applyFont="1" applyBorder="1" applyAlignment="1" applyProtection="1">
      <alignment horizontal="center"/>
    </xf>
    <xf numFmtId="0" fontId="0" fillId="0" borderId="15" xfId="0" applyFont="1" applyBorder="1" applyAlignment="1">
      <alignment horizontal="right"/>
    </xf>
    <xf numFmtId="0" fontId="9" fillId="5" borderId="16" xfId="2" applyFont="1" applyFill="1" applyBorder="1" applyProtection="1"/>
    <xf numFmtId="0" fontId="9" fillId="6" borderId="17" xfId="2" applyFont="1" applyFill="1" applyBorder="1" applyProtection="1"/>
    <xf numFmtId="0" fontId="9" fillId="7" borderId="17" xfId="2" applyFont="1" applyFill="1" applyBorder="1" applyProtection="1"/>
    <xf numFmtId="0" fontId="9" fillId="8" borderId="17" xfId="2" applyFont="1" applyFill="1" applyBorder="1" applyProtection="1"/>
    <xf numFmtId="0" fontId="2" fillId="9" borderId="18" xfId="2" applyBorder="1" applyAlignment="1" applyProtection="1"/>
    <xf numFmtId="0" fontId="5" fillId="0" borderId="19" xfId="0" applyFont="1" applyBorder="1" applyAlignment="1">
      <alignment wrapText="1"/>
    </xf>
    <xf numFmtId="9" fontId="9" fillId="5" borderId="20" xfId="2" applyNumberFormat="1" applyFont="1" applyFill="1" applyBorder="1" applyAlignment="1" applyProtection="1">
      <alignment horizontal="center" vertical="center"/>
    </xf>
    <xf numFmtId="9" fontId="9" fillId="6" borderId="21" xfId="2" applyNumberFormat="1" applyFont="1" applyFill="1" applyBorder="1" applyAlignment="1" applyProtection="1">
      <alignment horizontal="center" vertical="center"/>
    </xf>
    <xf numFmtId="9" fontId="9" fillId="7" borderId="21" xfId="2" applyNumberFormat="1" applyFont="1" applyFill="1" applyBorder="1" applyAlignment="1" applyProtection="1">
      <alignment horizontal="center" vertical="center"/>
    </xf>
    <xf numFmtId="9" fontId="9" fillId="8" borderId="21" xfId="2" applyNumberFormat="1" applyFont="1" applyFill="1" applyBorder="1" applyAlignment="1" applyProtection="1">
      <alignment horizontal="center" vertical="center"/>
    </xf>
    <xf numFmtId="9" fontId="2" fillId="9" borderId="22" xfId="2" applyNumberFormat="1" applyBorder="1" applyAlignment="1" applyProtection="1">
      <alignment horizontal="center" vertical="center"/>
    </xf>
    <xf numFmtId="0" fontId="0" fillId="0" borderId="23" xfId="0" applyBorder="1" applyAlignment="1">
      <alignment horizontal="center" vertical="center"/>
    </xf>
    <xf numFmtId="0" fontId="5" fillId="0" borderId="24" xfId="0" applyFont="1" applyBorder="1" applyAlignment="1">
      <alignment wrapText="1"/>
    </xf>
    <xf numFmtId="9" fontId="9" fillId="5" borderId="25" xfId="2" applyNumberFormat="1" applyFont="1" applyFill="1" applyBorder="1" applyAlignment="1" applyProtection="1">
      <alignment horizontal="center" vertical="center"/>
    </xf>
    <xf numFmtId="9" fontId="9" fillId="6" borderId="26" xfId="2" applyNumberFormat="1" applyFont="1" applyFill="1" applyBorder="1" applyAlignment="1" applyProtection="1">
      <alignment horizontal="center" vertical="center"/>
    </xf>
    <xf numFmtId="9" fontId="9" fillId="7" borderId="26" xfId="2" applyNumberFormat="1" applyFont="1" applyFill="1" applyBorder="1" applyAlignment="1" applyProtection="1">
      <alignment horizontal="center" vertical="center"/>
    </xf>
    <xf numFmtId="9" fontId="9" fillId="8" borderId="26" xfId="2" applyNumberFormat="1" applyFont="1" applyFill="1" applyBorder="1" applyAlignment="1" applyProtection="1">
      <alignment horizontal="center" vertical="center"/>
    </xf>
    <xf numFmtId="9" fontId="2" fillId="9" borderId="27" xfId="2" applyNumberFormat="1" applyBorder="1" applyAlignment="1" applyProtection="1">
      <alignment horizontal="center" vertical="center"/>
    </xf>
    <xf numFmtId="0" fontId="0" fillId="0" borderId="28" xfId="0" applyBorder="1" applyAlignment="1">
      <alignment horizontal="center" vertical="center"/>
    </xf>
    <xf numFmtId="0" fontId="5" fillId="0" borderId="29" xfId="0" applyFont="1" applyBorder="1" applyAlignment="1">
      <alignment wrapText="1"/>
    </xf>
    <xf numFmtId="9" fontId="9" fillId="5" borderId="30" xfId="2" applyNumberFormat="1" applyFont="1" applyFill="1" applyBorder="1" applyAlignment="1" applyProtection="1">
      <alignment horizontal="center" vertical="center"/>
    </xf>
    <xf numFmtId="9" fontId="9" fillId="6" borderId="31" xfId="2" applyNumberFormat="1" applyFont="1" applyFill="1" applyBorder="1" applyAlignment="1" applyProtection="1">
      <alignment horizontal="center" vertical="center"/>
    </xf>
    <xf numFmtId="9" fontId="9" fillId="7" borderId="31" xfId="2" applyNumberFormat="1" applyFont="1" applyFill="1" applyBorder="1" applyAlignment="1" applyProtection="1">
      <alignment horizontal="center" vertical="center"/>
    </xf>
    <xf numFmtId="9" fontId="9" fillId="8" borderId="31" xfId="2" applyNumberFormat="1" applyFont="1" applyFill="1" applyBorder="1" applyAlignment="1" applyProtection="1">
      <alignment horizontal="center" vertical="center"/>
    </xf>
    <xf numFmtId="9" fontId="2" fillId="9" borderId="32" xfId="2" applyNumberFormat="1" applyBorder="1" applyAlignment="1" applyProtection="1">
      <alignment horizontal="center" vertical="center"/>
    </xf>
    <xf numFmtId="0" fontId="0" fillId="0" borderId="33" xfId="0" applyBorder="1" applyAlignment="1">
      <alignment horizontal="center" vertical="center"/>
    </xf>
    <xf numFmtId="0" fontId="0" fillId="0" borderId="10" xfId="0" applyFont="1" applyBorder="1"/>
    <xf numFmtId="0" fontId="9" fillId="5" borderId="34" xfId="2" applyFont="1" applyFill="1" applyBorder="1" applyProtection="1"/>
    <xf numFmtId="0" fontId="9" fillId="6" borderId="35" xfId="2" applyFont="1" applyFill="1" applyBorder="1" applyProtection="1"/>
    <xf numFmtId="0" fontId="9" fillId="7" borderId="35" xfId="2" applyFont="1" applyFill="1" applyBorder="1" applyProtection="1"/>
    <xf numFmtId="0" fontId="9" fillId="8" borderId="35" xfId="2" applyFont="1" applyFill="1" applyBorder="1" applyProtection="1"/>
    <xf numFmtId="0" fontId="2" fillId="9" borderId="36" xfId="2" applyBorder="1" applyAlignment="1" applyProtection="1"/>
    <xf numFmtId="0" fontId="0" fillId="0" borderId="0" xfId="0" applyBorder="1"/>
    <xf numFmtId="0" fontId="0" fillId="0" borderId="37" xfId="0" applyFont="1" applyBorder="1"/>
    <xf numFmtId="0" fontId="9" fillId="5" borderId="38" xfId="2" applyFont="1" applyFill="1" applyBorder="1" applyProtection="1"/>
    <xf numFmtId="0" fontId="9" fillId="6" borderId="39" xfId="2" applyFont="1" applyFill="1" applyBorder="1" applyProtection="1"/>
    <xf numFmtId="0" fontId="9" fillId="7" borderId="39" xfId="2" applyFont="1" applyFill="1" applyBorder="1" applyProtection="1"/>
    <xf numFmtId="0" fontId="9" fillId="8" borderId="39" xfId="2" applyFont="1" applyFill="1" applyBorder="1" applyProtection="1"/>
    <xf numFmtId="0" fontId="2" fillId="9" borderId="40" xfId="2" applyBorder="1" applyAlignment="1" applyProtection="1"/>
    <xf numFmtId="0" fontId="3" fillId="0" borderId="41" xfId="0" applyFont="1" applyBorder="1"/>
    <xf numFmtId="10" fontId="3" fillId="5" borderId="42" xfId="2" applyNumberFormat="1" applyFont="1" applyFill="1" applyBorder="1" applyProtection="1"/>
    <xf numFmtId="10" fontId="3" fillId="6" borderId="43" xfId="2" applyNumberFormat="1" applyFont="1" applyFill="1" applyBorder="1" applyProtection="1"/>
    <xf numFmtId="10" fontId="3" fillId="7" borderId="43" xfId="2" applyNumberFormat="1" applyFont="1" applyFill="1" applyBorder="1" applyProtection="1"/>
    <xf numFmtId="10" fontId="3" fillId="8" borderId="43" xfId="2" applyNumberFormat="1" applyFont="1" applyFill="1" applyBorder="1" applyProtection="1"/>
    <xf numFmtId="10" fontId="4" fillId="9" borderId="44" xfId="2" applyNumberFormat="1" applyFont="1" applyBorder="1" applyAlignment="1" applyProtection="1"/>
    <xf numFmtId="0" fontId="6" fillId="5" borderId="45" xfId="2" applyFont="1" applyFill="1" applyBorder="1" applyAlignment="1" applyProtection="1">
      <alignment horizontal="left"/>
    </xf>
    <xf numFmtId="0" fontId="6" fillId="6" borderId="46" xfId="2" applyFont="1" applyFill="1" applyBorder="1" applyAlignment="1" applyProtection="1">
      <alignment horizontal="left"/>
    </xf>
    <xf numFmtId="0" fontId="6" fillId="7" borderId="46" xfId="2" applyFont="1" applyFill="1" applyBorder="1" applyAlignment="1" applyProtection="1">
      <alignment horizontal="left"/>
    </xf>
    <xf numFmtId="0" fontId="6" fillId="8" borderId="46" xfId="2" applyFont="1" applyFill="1" applyBorder="1" applyAlignment="1" applyProtection="1">
      <alignment horizontal="left"/>
    </xf>
    <xf numFmtId="0" fontId="7" fillId="9" borderId="47" xfId="2" applyFont="1" applyBorder="1" applyAlignment="1" applyProtection="1">
      <alignment horizontal="left"/>
    </xf>
    <xf numFmtId="0" fontId="0" fillId="0" borderId="48" xfId="0" applyFont="1" applyBorder="1"/>
    <xf numFmtId="0" fontId="0" fillId="0" borderId="49" xfId="0" applyFont="1" applyBorder="1"/>
    <xf numFmtId="0" fontId="5" fillId="0" borderId="19" xfId="0" applyFont="1" applyBorder="1"/>
    <xf numFmtId="9" fontId="9" fillId="5" borderId="50" xfId="2" applyNumberFormat="1" applyFont="1" applyFill="1" applyBorder="1" applyProtection="1"/>
    <xf numFmtId="9" fontId="9" fillId="6" borderId="51" xfId="2" applyNumberFormat="1" applyFont="1" applyFill="1" applyBorder="1" applyProtection="1"/>
    <xf numFmtId="9" fontId="9" fillId="7" borderId="51" xfId="2" applyNumberFormat="1" applyFont="1" applyFill="1" applyBorder="1" applyProtection="1"/>
    <xf numFmtId="9" fontId="9" fillId="8" borderId="51" xfId="2" applyNumberFormat="1" applyFont="1" applyFill="1" applyBorder="1" applyProtection="1"/>
    <xf numFmtId="9" fontId="2" fillId="9" borderId="52" xfId="2" applyNumberFormat="1" applyBorder="1" applyAlignment="1" applyProtection="1"/>
    <xf numFmtId="0" fontId="0" fillId="0" borderId="53" xfId="0" applyBorder="1" applyAlignment="1">
      <alignment horizontal="center"/>
    </xf>
    <xf numFmtId="0" fontId="0" fillId="0" borderId="54" xfId="0" applyBorder="1" applyAlignment="1">
      <alignment horizontal="center"/>
    </xf>
    <xf numFmtId="0" fontId="5" fillId="0" borderId="24" xfId="0" applyFont="1" applyBorder="1"/>
    <xf numFmtId="9" fontId="9" fillId="5" borderId="55" xfId="2" applyNumberFormat="1" applyFont="1" applyFill="1" applyBorder="1" applyProtection="1"/>
    <xf numFmtId="9" fontId="9" fillId="6" borderId="56" xfId="2" applyNumberFormat="1" applyFont="1" applyFill="1" applyBorder="1" applyProtection="1"/>
    <xf numFmtId="9" fontId="9" fillId="7" borderId="56" xfId="2" applyNumberFormat="1" applyFont="1" applyFill="1" applyBorder="1" applyProtection="1"/>
    <xf numFmtId="9" fontId="9" fillId="8" borderId="56" xfId="2" applyNumberFormat="1" applyFont="1" applyFill="1" applyBorder="1" applyProtection="1"/>
    <xf numFmtId="9" fontId="2" fillId="9" borderId="57" xfId="2" applyNumberFormat="1" applyBorder="1" applyAlignment="1" applyProtection="1"/>
    <xf numFmtId="0" fontId="0" fillId="0" borderId="58" xfId="0" applyBorder="1" applyAlignment="1">
      <alignment horizontal="center"/>
    </xf>
    <xf numFmtId="0" fontId="0" fillId="0" borderId="59" xfId="0" applyBorder="1" applyAlignment="1">
      <alignment horizontal="center"/>
    </xf>
    <xf numFmtId="0" fontId="5" fillId="0" borderId="29" xfId="0" applyFont="1" applyBorder="1"/>
    <xf numFmtId="9" fontId="9" fillId="5" borderId="60" xfId="2" applyNumberFormat="1" applyFont="1" applyFill="1" applyBorder="1" applyProtection="1"/>
    <xf numFmtId="9" fontId="9" fillId="6" borderId="61" xfId="2" applyNumberFormat="1" applyFont="1" applyFill="1" applyBorder="1" applyProtection="1"/>
    <xf numFmtId="9" fontId="9" fillId="7" borderId="61" xfId="2" applyNumberFormat="1" applyFont="1" applyFill="1" applyBorder="1" applyProtection="1"/>
    <xf numFmtId="9" fontId="9" fillId="8" borderId="61" xfId="2" applyNumberFormat="1" applyFont="1" applyFill="1" applyBorder="1" applyProtection="1"/>
    <xf numFmtId="9" fontId="2" fillId="9" borderId="62" xfId="2" applyNumberFormat="1" applyBorder="1" applyAlignment="1" applyProtection="1"/>
    <xf numFmtId="0" fontId="0" fillId="0" borderId="63" xfId="0" applyBorder="1" applyAlignment="1">
      <alignment horizontal="center"/>
    </xf>
    <xf numFmtId="0" fontId="0" fillId="0" borderId="64" xfId="0" applyBorder="1" applyAlignment="1">
      <alignment horizontal="center"/>
    </xf>
    <xf numFmtId="0" fontId="0" fillId="0" borderId="41" xfId="0" applyFont="1" applyBorder="1"/>
    <xf numFmtId="0" fontId="9" fillId="5" borderId="42" xfId="2" applyFont="1" applyFill="1" applyBorder="1" applyProtection="1"/>
    <xf numFmtId="0" fontId="9" fillId="6" borderId="43" xfId="2" applyFont="1" applyFill="1" applyBorder="1" applyProtection="1"/>
    <xf numFmtId="0" fontId="9" fillId="7" borderId="43" xfId="2" applyFont="1" applyFill="1" applyBorder="1" applyProtection="1"/>
    <xf numFmtId="0" fontId="9" fillId="8" borderId="43" xfId="2" applyFont="1" applyFill="1" applyBorder="1" applyProtection="1"/>
    <xf numFmtId="0" fontId="2" fillId="9" borderId="44" xfId="2" applyBorder="1" applyAlignment="1" applyProtection="1"/>
    <xf numFmtId="0" fontId="0" fillId="0" borderId="65" xfId="0" applyBorder="1" applyAlignment="1">
      <alignment horizontal="center"/>
    </xf>
    <xf numFmtId="0" fontId="0" fillId="0" borderId="66" xfId="0" applyBorder="1" applyAlignment="1">
      <alignment horizontal="center"/>
    </xf>
    <xf numFmtId="0" fontId="0" fillId="0" borderId="0" xfId="0" applyBorder="1" applyAlignment="1">
      <alignment horizontal="center"/>
    </xf>
    <xf numFmtId="0" fontId="0" fillId="0" borderId="67" xfId="0" applyBorder="1"/>
    <xf numFmtId="10" fontId="3" fillId="5" borderId="68" xfId="2" applyNumberFormat="1" applyFont="1" applyFill="1" applyBorder="1" applyProtection="1"/>
    <xf numFmtId="0" fontId="3" fillId="5" borderId="68" xfId="2" applyFont="1" applyFill="1" applyBorder="1" applyProtection="1"/>
    <xf numFmtId="0" fontId="3" fillId="6" borderId="43" xfId="2" applyFont="1" applyFill="1" applyBorder="1" applyProtection="1"/>
    <xf numFmtId="0" fontId="3" fillId="7" borderId="43" xfId="2" applyFont="1" applyFill="1" applyBorder="1" applyProtection="1"/>
    <xf numFmtId="0" fontId="3" fillId="8" borderId="43" xfId="2" applyFont="1" applyFill="1" applyBorder="1" applyProtection="1"/>
    <xf numFmtId="0" fontId="4" fillId="9" borderId="44" xfId="2" applyFont="1" applyBorder="1" applyAlignment="1" applyProtection="1"/>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5" borderId="69" xfId="0" applyFont="1" applyFill="1" applyBorder="1" applyAlignment="1">
      <alignment horizontal="center" vertical="center" wrapText="1"/>
    </xf>
    <xf numFmtId="0" fontId="8" fillId="5" borderId="70" xfId="0" applyFont="1" applyFill="1" applyBorder="1" applyAlignment="1">
      <alignment horizontal="center" vertical="center" wrapText="1"/>
    </xf>
    <xf numFmtId="0" fontId="8" fillId="6" borderId="69" xfId="0" applyFont="1" applyFill="1" applyBorder="1" applyAlignment="1">
      <alignment horizontal="center" vertical="center" wrapText="1"/>
    </xf>
    <xf numFmtId="0" fontId="8" fillId="6" borderId="70" xfId="0" applyFont="1" applyFill="1" applyBorder="1" applyAlignment="1">
      <alignment horizontal="center" vertical="center" wrapText="1"/>
    </xf>
    <xf numFmtId="0" fontId="8" fillId="7" borderId="69" xfId="0" applyFont="1" applyFill="1" applyBorder="1" applyAlignment="1">
      <alignment horizontal="center" vertical="center" wrapText="1"/>
    </xf>
    <xf numFmtId="0" fontId="0" fillId="0" borderId="0" xfId="0" applyFont="1" applyAlignment="1">
      <alignment horizontal="center" vertical="center"/>
    </xf>
    <xf numFmtId="0" fontId="0" fillId="5" borderId="71" xfId="0" applyFill="1" applyBorder="1" applyAlignment="1">
      <alignment horizontal="center" vertical="center" wrapText="1"/>
    </xf>
    <xf numFmtId="0" fontId="0" fillId="5" borderId="54" xfId="0" applyFill="1" applyBorder="1" applyAlignment="1">
      <alignment horizontal="center" vertical="center" wrapText="1"/>
    </xf>
    <xf numFmtId="0" fontId="0" fillId="6" borderId="71" xfId="0" applyFill="1" applyBorder="1" applyAlignment="1">
      <alignment horizontal="center" vertical="center" wrapText="1"/>
    </xf>
    <xf numFmtId="0" fontId="0" fillId="7" borderId="71" xfId="0" applyFill="1" applyBorder="1" applyAlignment="1">
      <alignment horizontal="center" vertical="center" wrapText="1"/>
    </xf>
    <xf numFmtId="0" fontId="0" fillId="5" borderId="72" xfId="0" applyFill="1" applyBorder="1" applyAlignment="1">
      <alignment horizontal="center" vertical="center" wrapText="1"/>
    </xf>
    <xf numFmtId="0" fontId="0" fillId="5" borderId="59" xfId="0" applyFill="1" applyBorder="1" applyAlignment="1">
      <alignment horizontal="center" vertical="center" wrapText="1"/>
    </xf>
    <xf numFmtId="0" fontId="0" fillId="6" borderId="72" xfId="0" applyFill="1" applyBorder="1" applyAlignment="1">
      <alignment horizontal="center" vertical="center" wrapText="1"/>
    </xf>
    <xf numFmtId="0" fontId="0" fillId="7" borderId="72" xfId="0" applyFill="1" applyBorder="1" applyAlignment="1">
      <alignment horizontal="center" vertical="center" wrapText="1"/>
    </xf>
    <xf numFmtId="0" fontId="0" fillId="5" borderId="64" xfId="0" applyFill="1" applyBorder="1" applyAlignment="1">
      <alignment horizontal="center" vertical="center" wrapText="1"/>
    </xf>
    <xf numFmtId="0" fontId="0" fillId="6" borderId="64" xfId="0" applyFill="1" applyBorder="1" applyAlignment="1">
      <alignment horizontal="center" vertical="center" wrapText="1"/>
    </xf>
    <xf numFmtId="0" fontId="0" fillId="5" borderId="74" xfId="0" applyFill="1" applyBorder="1" applyAlignment="1">
      <alignment horizontal="center" vertical="center" wrapText="1"/>
    </xf>
    <xf numFmtId="0" fontId="0" fillId="6" borderId="74" xfId="0" applyFill="1" applyBorder="1" applyAlignment="1">
      <alignment horizontal="center" vertical="center" wrapText="1"/>
    </xf>
    <xf numFmtId="0" fontId="0" fillId="7" borderId="73" xfId="0" applyFill="1" applyBorder="1" applyAlignment="1">
      <alignment horizontal="center" vertical="center" wrapText="1"/>
    </xf>
    <xf numFmtId="0" fontId="0" fillId="7" borderId="71" xfId="0" applyFont="1" applyFill="1" applyBorder="1" applyAlignment="1">
      <alignment horizontal="center" vertical="center" wrapText="1"/>
    </xf>
    <xf numFmtId="0" fontId="0" fillId="5" borderId="75" xfId="0" applyFill="1" applyBorder="1" applyAlignment="1">
      <alignment horizontal="center" vertical="center" wrapText="1"/>
    </xf>
    <xf numFmtId="0" fontId="0" fillId="6" borderId="75" xfId="0" applyFill="1" applyBorder="1" applyAlignment="1">
      <alignment horizontal="center" vertical="center" wrapText="1"/>
    </xf>
    <xf numFmtId="0" fontId="0" fillId="7" borderId="76" xfId="0" applyFont="1" applyFill="1" applyBorder="1" applyAlignment="1">
      <alignment horizontal="center" vertical="center" wrapText="1"/>
    </xf>
    <xf numFmtId="0" fontId="0" fillId="7" borderId="73" xfId="0" applyFont="1" applyFill="1" applyBorder="1" applyAlignment="1">
      <alignment horizontal="center" vertical="center" wrapText="1"/>
    </xf>
    <xf numFmtId="0" fontId="0" fillId="7" borderId="75" xfId="0" applyFill="1" applyBorder="1" applyAlignment="1">
      <alignment horizontal="center" vertical="center" wrapText="1"/>
    </xf>
    <xf numFmtId="0" fontId="0" fillId="5" borderId="3" xfId="0" applyFill="1" applyBorder="1" applyAlignment="1">
      <alignment horizontal="center" vertical="center" wrapText="1"/>
    </xf>
    <xf numFmtId="0" fontId="0" fillId="6" borderId="3" xfId="0" applyFill="1" applyBorder="1" applyAlignment="1">
      <alignment horizontal="center" vertical="center" wrapText="1"/>
    </xf>
    <xf numFmtId="0" fontId="0" fillId="7" borderId="3" xfId="0" applyFill="1" applyBorder="1" applyAlignment="1">
      <alignment horizontal="center" vertical="center" wrapText="1"/>
    </xf>
    <xf numFmtId="0" fontId="0" fillId="5" borderId="78" xfId="0" applyFill="1" applyBorder="1" applyAlignment="1">
      <alignment horizontal="center" vertical="center" wrapText="1"/>
    </xf>
    <xf numFmtId="0" fontId="0" fillId="5" borderId="73" xfId="0" applyFill="1" applyBorder="1" applyAlignment="1">
      <alignment horizontal="center" vertical="center" wrapText="1"/>
    </xf>
    <xf numFmtId="0" fontId="0" fillId="6" borderId="73" xfId="0" applyFill="1" applyBorder="1" applyAlignment="1">
      <alignment horizontal="center" vertical="center" wrapText="1"/>
    </xf>
    <xf numFmtId="0" fontId="0" fillId="7" borderId="79" xfId="0" applyFill="1" applyBorder="1" applyAlignment="1">
      <alignment horizontal="center" vertical="center" wrapText="1"/>
    </xf>
    <xf numFmtId="49" fontId="0" fillId="5" borderId="71" xfId="0" applyNumberFormat="1" applyFill="1" applyBorder="1" applyAlignment="1">
      <alignment horizontal="center" vertical="center" wrapText="1"/>
    </xf>
    <xf numFmtId="0" fontId="0" fillId="5" borderId="80" xfId="0" applyFill="1" applyBorder="1" applyAlignment="1">
      <alignment horizontal="center" vertical="center" wrapText="1"/>
    </xf>
    <xf numFmtId="49" fontId="0" fillId="6" borderId="71" xfId="0" applyNumberFormat="1" applyFill="1" applyBorder="1" applyAlignment="1">
      <alignment horizontal="center" vertical="center" wrapText="1"/>
    </xf>
    <xf numFmtId="0" fontId="0" fillId="6" borderId="80" xfId="0" applyFill="1" applyBorder="1" applyAlignment="1">
      <alignment horizontal="center" vertical="center" wrapText="1"/>
    </xf>
    <xf numFmtId="49" fontId="0" fillId="7" borderId="71" xfId="0" applyNumberFormat="1" applyFill="1" applyBorder="1" applyAlignment="1">
      <alignment horizontal="center" vertical="center" wrapText="1"/>
    </xf>
    <xf numFmtId="0" fontId="10" fillId="0" borderId="0" xfId="0" applyFont="1" applyFill="1" applyBorder="1" applyAlignment="1">
      <alignment vertical="center" wrapText="1"/>
    </xf>
    <xf numFmtId="0" fontId="8" fillId="0" borderId="0" xfId="0" applyFont="1" applyFill="1" applyBorder="1" applyAlignment="1">
      <alignment vertical="center" wrapText="1"/>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0" xfId="0" applyFill="1" applyBorder="1"/>
    <xf numFmtId="9" fontId="0" fillId="0" borderId="0" xfId="1" applyFont="1" applyFill="1" applyBorder="1" applyAlignment="1" applyProtection="1">
      <alignment vertical="center" wrapText="1"/>
    </xf>
    <xf numFmtId="0" fontId="8" fillId="7" borderId="86" xfId="0" applyFont="1" applyFill="1" applyBorder="1" applyAlignment="1">
      <alignment horizontal="center" vertical="center" wrapText="1"/>
    </xf>
    <xf numFmtId="49" fontId="0" fillId="12" borderId="89" xfId="0" applyNumberFormat="1" applyFont="1" applyFill="1" applyBorder="1" applyAlignment="1">
      <alignment horizontal="center" vertical="center" wrapText="1"/>
    </xf>
    <xf numFmtId="49" fontId="0" fillId="12" borderId="90" xfId="0" applyNumberFormat="1" applyFont="1" applyFill="1" applyBorder="1" applyAlignment="1">
      <alignment horizontal="center" vertical="center" wrapText="1"/>
    </xf>
    <xf numFmtId="49" fontId="0" fillId="12" borderId="92" xfId="0" applyNumberFormat="1" applyFont="1" applyFill="1" applyBorder="1" applyAlignment="1">
      <alignment horizontal="center" vertical="center" wrapText="1"/>
    </xf>
    <xf numFmtId="0" fontId="0" fillId="7" borderId="93" xfId="0" applyFill="1" applyBorder="1" applyAlignment="1">
      <alignment horizontal="center" vertical="center" wrapText="1"/>
    </xf>
    <xf numFmtId="49" fontId="0" fillId="11" borderId="90" xfId="0" applyNumberFormat="1" applyFont="1" applyFill="1" applyBorder="1" applyAlignment="1">
      <alignment horizontal="center" vertical="center" wrapText="1"/>
    </xf>
    <xf numFmtId="49" fontId="0" fillId="12" borderId="94" xfId="0" applyNumberFormat="1" applyFont="1" applyFill="1" applyBorder="1" applyAlignment="1">
      <alignment horizontal="center" vertical="center" wrapText="1"/>
    </xf>
    <xf numFmtId="49" fontId="0" fillId="11" borderId="95" xfId="0" applyNumberFormat="1" applyFont="1" applyFill="1" applyBorder="1" applyAlignment="1">
      <alignment horizontal="center" vertical="center" wrapText="1"/>
    </xf>
    <xf numFmtId="0" fontId="0" fillId="7" borderId="96" xfId="0" applyFill="1" applyBorder="1" applyAlignment="1">
      <alignment horizontal="center" vertical="center" wrapText="1"/>
    </xf>
    <xf numFmtId="0" fontId="0" fillId="11" borderId="85" xfId="0" applyFont="1" applyFill="1" applyBorder="1" applyAlignment="1">
      <alignment horizontal="center" vertical="center" wrapText="1"/>
    </xf>
    <xf numFmtId="0" fontId="0" fillId="7" borderId="97" xfId="0" applyFill="1" applyBorder="1" applyAlignment="1">
      <alignment horizontal="center" vertical="center" wrapText="1"/>
    </xf>
    <xf numFmtId="0" fontId="0" fillId="11" borderId="98" xfId="0" applyFont="1" applyFill="1" applyBorder="1" applyAlignment="1">
      <alignment horizontal="center" vertical="center" wrapText="1"/>
    </xf>
    <xf numFmtId="0" fontId="8" fillId="0" borderId="0" xfId="0" applyFont="1" applyFill="1" applyBorder="1" applyAlignment="1">
      <alignment vertical="center"/>
    </xf>
    <xf numFmtId="0" fontId="0" fillId="0" borderId="0" xfId="0" applyAlignment="1">
      <alignment horizontal="center" vertical="center"/>
    </xf>
    <xf numFmtId="2" fontId="0" fillId="0" borderId="0" xfId="0" applyNumberFormat="1" applyAlignment="1">
      <alignment horizontal="center" vertical="center"/>
    </xf>
    <xf numFmtId="0" fontId="0" fillId="15" borderId="41" xfId="0" applyFill="1" applyBorder="1" applyAlignment="1">
      <alignment horizontal="center" vertical="center"/>
    </xf>
    <xf numFmtId="0" fontId="0" fillId="15" borderId="71" xfId="0" applyFill="1" applyBorder="1" applyAlignment="1">
      <alignment horizontal="center" vertical="center" wrapText="1"/>
    </xf>
    <xf numFmtId="0" fontId="13" fillId="15" borderId="105" xfId="0" applyFont="1" applyFill="1" applyBorder="1" applyAlignment="1">
      <alignment horizontal="center" vertical="center"/>
    </xf>
    <xf numFmtId="0" fontId="0" fillId="15" borderId="80" xfId="0" applyFill="1" applyBorder="1" applyAlignment="1">
      <alignment horizontal="center" vertical="center"/>
    </xf>
    <xf numFmtId="0" fontId="0" fillId="15" borderId="58" xfId="0" applyFill="1" applyBorder="1" applyAlignment="1">
      <alignment horizontal="center" vertical="center"/>
    </xf>
    <xf numFmtId="0" fontId="0" fillId="15" borderId="106" xfId="0" applyFill="1" applyBorder="1" applyAlignment="1">
      <alignment horizontal="center" vertical="center"/>
    </xf>
    <xf numFmtId="0" fontId="0" fillId="15" borderId="59" xfId="0" applyFill="1" applyBorder="1" applyAlignment="1">
      <alignment horizontal="center" vertical="center" wrapText="1"/>
    </xf>
    <xf numFmtId="0" fontId="0" fillId="15" borderId="59" xfId="0" applyFill="1" applyBorder="1" applyAlignment="1">
      <alignment horizontal="center" vertical="center"/>
    </xf>
    <xf numFmtId="0" fontId="13" fillId="14" borderId="107" xfId="0" applyFont="1" applyFill="1" applyBorder="1" applyAlignment="1">
      <alignment horizontal="center" vertical="center"/>
    </xf>
    <xf numFmtId="0" fontId="0" fillId="14" borderId="74" xfId="0" applyFill="1" applyBorder="1" applyAlignment="1">
      <alignment horizontal="center" vertical="center"/>
    </xf>
    <xf numFmtId="0" fontId="0" fillId="15" borderId="109" xfId="0" applyFill="1" applyBorder="1" applyAlignment="1">
      <alignment horizontal="center" vertical="center"/>
    </xf>
    <xf numFmtId="9" fontId="0" fillId="16" borderId="0" xfId="0" applyNumberFormat="1" applyFill="1"/>
    <xf numFmtId="0" fontId="0" fillId="17" borderId="71" xfId="0" applyFill="1" applyBorder="1" applyAlignment="1">
      <alignment horizontal="center" vertical="center" wrapText="1"/>
    </xf>
    <xf numFmtId="0" fontId="0" fillId="17" borderId="5" xfId="0" applyFill="1" applyBorder="1" applyAlignment="1">
      <alignment horizontal="center" vertical="center" wrapText="1"/>
    </xf>
    <xf numFmtId="9" fontId="0" fillId="0" borderId="0" xfId="0" applyNumberFormat="1" applyAlignment="1">
      <alignment horizontal="center"/>
    </xf>
    <xf numFmtId="9" fontId="0" fillId="0" borderId="0" xfId="0" applyNumberFormat="1" applyAlignment="1">
      <alignment horizontal="center" vertical="center"/>
    </xf>
    <xf numFmtId="0" fontId="13" fillId="19" borderId="106" xfId="0" applyFont="1" applyFill="1" applyBorder="1" applyAlignment="1">
      <alignment horizontal="center" vertical="center"/>
    </xf>
    <xf numFmtId="0" fontId="0" fillId="19" borderId="106" xfId="0" applyFill="1" applyBorder="1" applyAlignment="1">
      <alignment horizontal="center" vertical="center"/>
    </xf>
    <xf numFmtId="0" fontId="0" fillId="19" borderId="109" xfId="0" applyFill="1" applyBorder="1" applyAlignment="1">
      <alignment horizontal="center" vertical="center"/>
    </xf>
    <xf numFmtId="0" fontId="0" fillId="19" borderId="5" xfId="0" applyFill="1" applyBorder="1" applyAlignment="1">
      <alignment horizontal="center" vertical="center"/>
    </xf>
    <xf numFmtId="0" fontId="0" fillId="17" borderId="113" xfId="0" applyFill="1" applyBorder="1" applyAlignment="1">
      <alignment horizontal="center" vertical="center" wrapText="1"/>
    </xf>
    <xf numFmtId="0" fontId="0" fillId="17" borderId="114" xfId="0" applyFill="1" applyBorder="1" applyAlignment="1">
      <alignment horizontal="center" vertical="center" wrapText="1"/>
    </xf>
    <xf numFmtId="0" fontId="13" fillId="17" borderId="115" xfId="0" applyFont="1" applyFill="1" applyBorder="1" applyAlignment="1">
      <alignment horizontal="center" vertical="center" wrapText="1"/>
    </xf>
    <xf numFmtId="0" fontId="13" fillId="17" borderId="116" xfId="0" applyFont="1" applyFill="1" applyBorder="1" applyAlignment="1">
      <alignment horizontal="center" vertical="center" wrapText="1"/>
    </xf>
    <xf numFmtId="10" fontId="13" fillId="17" borderId="116" xfId="1" applyNumberFormat="1" applyFont="1" applyFill="1" applyBorder="1" applyAlignment="1">
      <alignment horizontal="center" vertical="center" wrapText="1"/>
    </xf>
    <xf numFmtId="0" fontId="13" fillId="17" borderId="117" xfId="0" applyFont="1" applyFill="1" applyBorder="1" applyAlignment="1">
      <alignment horizontal="center" vertical="center" wrapText="1"/>
    </xf>
    <xf numFmtId="0" fontId="0" fillId="19" borderId="121" xfId="0" applyFill="1" applyBorder="1" applyAlignment="1">
      <alignment horizontal="center" vertical="center"/>
    </xf>
    <xf numFmtId="0" fontId="13" fillId="19" borderId="90" xfId="0" applyFont="1" applyFill="1" applyBorder="1" applyAlignment="1">
      <alignment horizontal="center" vertical="center"/>
    </xf>
    <xf numFmtId="0" fontId="0" fillId="19" borderId="91" xfId="0" applyFill="1" applyBorder="1" applyAlignment="1">
      <alignment horizontal="center" vertical="center"/>
    </xf>
    <xf numFmtId="0" fontId="0" fillId="19" borderId="90" xfId="0" applyFill="1" applyBorder="1" applyAlignment="1">
      <alignment horizontal="center" vertical="center"/>
    </xf>
    <xf numFmtId="0" fontId="0" fillId="19" borderId="91" xfId="0" applyFill="1" applyBorder="1" applyAlignment="1">
      <alignment horizontal="center" vertical="center" wrapText="1"/>
    </xf>
    <xf numFmtId="10" fontId="13" fillId="19" borderId="123" xfId="1" applyNumberFormat="1" applyFont="1" applyFill="1" applyBorder="1" applyAlignment="1">
      <alignment horizontal="center" vertical="center"/>
    </xf>
    <xf numFmtId="0" fontId="0" fillId="19" borderId="124" xfId="0" applyFill="1" applyBorder="1" applyAlignment="1">
      <alignment horizontal="center" vertical="center"/>
    </xf>
    <xf numFmtId="0" fontId="0" fillId="17" borderId="3" xfId="0" applyFill="1" applyBorder="1" applyAlignment="1">
      <alignment horizontal="center" vertical="center" wrapText="1"/>
    </xf>
    <xf numFmtId="0" fontId="0" fillId="19" borderId="125" xfId="0" applyFill="1" applyBorder="1" applyAlignment="1">
      <alignment horizontal="center" vertical="center"/>
    </xf>
    <xf numFmtId="0" fontId="0" fillId="19" borderId="126" xfId="0" applyFill="1" applyBorder="1" applyAlignment="1">
      <alignment horizontal="center" vertical="center"/>
    </xf>
    <xf numFmtId="0" fontId="0" fillId="19" borderId="93" xfId="0" applyFill="1" applyBorder="1" applyAlignment="1">
      <alignment horizontal="center" vertical="center"/>
    </xf>
    <xf numFmtId="0" fontId="0" fillId="19" borderId="127" xfId="0" applyFill="1" applyBorder="1" applyAlignment="1">
      <alignment horizontal="center" vertical="center"/>
    </xf>
    <xf numFmtId="0" fontId="13" fillId="19" borderId="127" xfId="0" applyFont="1" applyFill="1" applyBorder="1" applyAlignment="1">
      <alignment vertical="center"/>
    </xf>
    <xf numFmtId="0" fontId="0" fillId="19" borderId="128" xfId="0" applyFill="1" applyBorder="1" applyAlignment="1">
      <alignment horizontal="center" vertical="center"/>
    </xf>
    <xf numFmtId="0" fontId="13" fillId="19" borderId="129" xfId="0" applyFont="1" applyFill="1" applyBorder="1" applyAlignment="1">
      <alignment horizontal="center" vertical="center"/>
    </xf>
    <xf numFmtId="0" fontId="13" fillId="19" borderId="122" xfId="0" applyFont="1" applyFill="1" applyBorder="1" applyAlignment="1">
      <alignment horizontal="center" vertical="center"/>
    </xf>
    <xf numFmtId="0" fontId="13" fillId="17" borderId="3" xfId="0" applyFont="1" applyFill="1" applyBorder="1" applyAlignment="1">
      <alignment horizontal="center" vertical="center" wrapText="1"/>
    </xf>
    <xf numFmtId="9" fontId="0" fillId="18" borderId="130" xfId="0" applyNumberFormat="1" applyFill="1" applyBorder="1" applyAlignment="1">
      <alignment horizontal="center" vertical="center" wrapText="1"/>
    </xf>
    <xf numFmtId="0" fontId="0" fillId="0" borderId="127" xfId="0" applyBorder="1"/>
    <xf numFmtId="0" fontId="15" fillId="20" borderId="131" xfId="3" applyAlignment="1">
      <alignment horizontal="center" vertical="center"/>
    </xf>
    <xf numFmtId="0" fontId="15" fillId="20" borderId="132" xfId="3" applyBorder="1" applyAlignment="1">
      <alignment horizontal="center" vertical="center"/>
    </xf>
    <xf numFmtId="0" fontId="1" fillId="21" borderId="1" xfId="4" applyBorder="1" applyAlignment="1">
      <alignment horizontal="center" vertical="center"/>
    </xf>
    <xf numFmtId="10" fontId="1" fillId="21" borderId="3" xfId="4" applyNumberFormat="1" applyBorder="1" applyAlignment="1">
      <alignment horizontal="center" vertical="center"/>
    </xf>
    <xf numFmtId="10" fontId="1" fillId="21" borderId="67" xfId="4" applyNumberFormat="1" applyBorder="1" applyAlignment="1">
      <alignment horizontal="center" vertical="center"/>
    </xf>
    <xf numFmtId="0" fontId="1" fillId="22" borderId="2" xfId="5" applyBorder="1" applyAlignment="1">
      <alignment horizontal="center" vertical="center"/>
    </xf>
    <xf numFmtId="10" fontId="1" fillId="22" borderId="5" xfId="5" applyNumberFormat="1" applyBorder="1" applyAlignment="1">
      <alignment horizontal="center" vertical="center"/>
    </xf>
    <xf numFmtId="10" fontId="1" fillId="22" borderId="0" xfId="5" applyNumberFormat="1" applyAlignment="1">
      <alignment horizontal="center" vertical="center"/>
    </xf>
    <xf numFmtId="0" fontId="1" fillId="23" borderId="2" xfId="6" applyBorder="1" applyAlignment="1">
      <alignment horizontal="center" vertical="center"/>
    </xf>
    <xf numFmtId="10" fontId="1" fillId="23" borderId="5" xfId="6" applyNumberFormat="1" applyBorder="1" applyAlignment="1">
      <alignment horizontal="center" vertical="center"/>
    </xf>
    <xf numFmtId="10" fontId="1" fillId="23" borderId="0" xfId="6" applyNumberFormat="1" applyAlignment="1">
      <alignment horizontal="center" vertical="center"/>
    </xf>
    <xf numFmtId="0" fontId="0" fillId="24" borderId="133" xfId="0" applyFill="1" applyBorder="1" applyAlignment="1">
      <alignment horizontal="center"/>
    </xf>
    <xf numFmtId="0" fontId="0" fillId="24" borderId="102" xfId="0" applyFill="1" applyBorder="1" applyAlignment="1">
      <alignment horizontal="center"/>
    </xf>
    <xf numFmtId="10" fontId="13" fillId="14" borderId="108" xfId="0" applyNumberFormat="1" applyFont="1" applyFill="1" applyBorder="1" applyAlignment="1">
      <alignment horizontal="center" vertical="center"/>
    </xf>
    <xf numFmtId="2" fontId="0" fillId="0" borderId="0" xfId="0" applyNumberFormat="1" applyAlignment="1">
      <alignment horizontal="center"/>
    </xf>
    <xf numFmtId="1" fontId="0" fillId="0" borderId="0" xfId="0" applyNumberFormat="1" applyAlignment="1">
      <alignment horizontal="center"/>
    </xf>
    <xf numFmtId="10" fontId="0" fillId="24" borderId="133" xfId="0" applyNumberFormat="1" applyFill="1" applyBorder="1" applyAlignment="1">
      <alignment horizontal="center"/>
    </xf>
    <xf numFmtId="49" fontId="0" fillId="12" borderId="134" xfId="0" applyNumberFormat="1"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7" borderId="135" xfId="0" applyFont="1" applyFill="1" applyBorder="1" applyAlignment="1">
      <alignment horizontal="center" vertical="center" wrapText="1"/>
    </xf>
    <xf numFmtId="0" fontId="0" fillId="5" borderId="136" xfId="0" applyFill="1" applyBorder="1" applyAlignment="1">
      <alignment horizontal="center" vertical="center" wrapText="1"/>
    </xf>
    <xf numFmtId="0" fontId="0" fillId="6" borderId="136" xfId="0" applyFill="1" applyBorder="1" applyAlignment="1">
      <alignment horizontal="center" vertical="center" wrapText="1"/>
    </xf>
    <xf numFmtId="0" fontId="0" fillId="7" borderId="136" xfId="0" applyFill="1" applyBorder="1" applyAlignment="1">
      <alignment horizontal="center" vertical="center" wrapText="1"/>
    </xf>
    <xf numFmtId="0" fontId="0" fillId="6" borderId="130" xfId="0" applyFill="1" applyBorder="1" applyAlignment="1">
      <alignment horizontal="center" vertical="center" wrapText="1"/>
    </xf>
    <xf numFmtId="0" fontId="0" fillId="7" borderId="130" xfId="0" applyFill="1" applyBorder="1" applyAlignment="1">
      <alignment horizontal="center" vertical="center" wrapText="1"/>
    </xf>
    <xf numFmtId="49" fontId="0" fillId="12" borderId="138" xfId="0" applyNumberFormat="1" applyFont="1" applyFill="1" applyBorder="1" applyAlignment="1">
      <alignment horizontal="center" vertical="center" wrapText="1"/>
    </xf>
    <xf numFmtId="49" fontId="0" fillId="12" borderId="128" xfId="0" applyNumberFormat="1" applyFont="1" applyFill="1" applyBorder="1" applyAlignment="1">
      <alignment horizontal="center" vertical="center" wrapText="1"/>
    </xf>
    <xf numFmtId="0" fontId="0" fillId="5" borderId="118" xfId="0" applyFill="1" applyBorder="1" applyAlignment="1">
      <alignment horizontal="center" vertical="center" wrapText="1"/>
    </xf>
    <xf numFmtId="0" fontId="0" fillId="5" borderId="139" xfId="0" applyFill="1" applyBorder="1" applyAlignment="1">
      <alignment horizontal="center" vertical="center" wrapText="1"/>
    </xf>
    <xf numFmtId="0" fontId="0" fillId="5" borderId="140" xfId="0" applyFill="1" applyBorder="1" applyAlignment="1">
      <alignment horizontal="center" vertical="center" wrapText="1"/>
    </xf>
    <xf numFmtId="0" fontId="0" fillId="5" borderId="137" xfId="0" applyFill="1" applyBorder="1" applyAlignment="1">
      <alignment horizontal="center" vertical="center" wrapText="1"/>
    </xf>
    <xf numFmtId="0" fontId="0" fillId="5" borderId="128" xfId="0" applyFill="1" applyBorder="1" applyAlignment="1">
      <alignment horizontal="center" vertical="center" wrapText="1"/>
    </xf>
    <xf numFmtId="0" fontId="0" fillId="5" borderId="91" xfId="0" applyFill="1" applyBorder="1" applyAlignment="1">
      <alignment horizontal="center" vertical="center" wrapText="1"/>
    </xf>
    <xf numFmtId="0" fontId="0" fillId="5" borderId="93" xfId="0" applyFill="1" applyBorder="1" applyAlignment="1">
      <alignment horizontal="center" vertical="center" wrapText="1"/>
    </xf>
    <xf numFmtId="49" fontId="0" fillId="5" borderId="129" xfId="0" applyNumberFormat="1" applyFill="1" applyBorder="1" applyAlignment="1">
      <alignment horizontal="center" vertical="center" wrapText="1"/>
    </xf>
    <xf numFmtId="0" fontId="0" fillId="5" borderId="124" xfId="0" applyFill="1" applyBorder="1" applyAlignment="1">
      <alignment horizontal="center" vertical="center" wrapText="1"/>
    </xf>
    <xf numFmtId="49" fontId="0" fillId="11" borderId="138" xfId="0" applyNumberFormat="1" applyFont="1" applyFill="1" applyBorder="1" applyAlignment="1">
      <alignment horizontal="center" vertical="center" wrapText="1"/>
    </xf>
    <xf numFmtId="0" fontId="0" fillId="6" borderId="67" xfId="0" applyFill="1" applyBorder="1" applyAlignment="1">
      <alignment horizontal="center" vertical="center" wrapText="1"/>
    </xf>
    <xf numFmtId="49" fontId="0" fillId="6" borderId="141" xfId="0" applyNumberFormat="1" applyFill="1" applyBorder="1" applyAlignment="1">
      <alignment horizontal="center" vertical="center" wrapText="1"/>
    </xf>
    <xf numFmtId="0" fontId="0" fillId="5" borderId="129" xfId="0" applyFill="1" applyBorder="1" applyAlignment="1">
      <alignment horizontal="center" vertical="center" wrapText="1"/>
    </xf>
    <xf numFmtId="0" fontId="0" fillId="6" borderId="141" xfId="0" applyFill="1" applyBorder="1" applyAlignment="1">
      <alignment horizontal="center" vertical="center" wrapText="1"/>
    </xf>
    <xf numFmtId="0" fontId="0" fillId="5" borderId="143" xfId="0" applyFont="1" applyFill="1" applyBorder="1" applyAlignment="1">
      <alignment horizontal="center" vertical="center" wrapText="1"/>
    </xf>
    <xf numFmtId="0" fontId="0" fillId="5" borderId="144" xfId="0" applyFill="1" applyBorder="1" applyAlignment="1">
      <alignment horizontal="center" vertical="center" wrapText="1"/>
    </xf>
    <xf numFmtId="0" fontId="0" fillId="5" borderId="145" xfId="0" applyFont="1" applyFill="1" applyBorder="1" applyAlignment="1">
      <alignment horizontal="center" vertical="center" wrapText="1"/>
    </xf>
    <xf numFmtId="0" fontId="0" fillId="5" borderId="138" xfId="0" applyFill="1" applyBorder="1" applyAlignment="1">
      <alignment horizontal="center" vertical="center" wrapText="1"/>
    </xf>
    <xf numFmtId="0" fontId="0" fillId="6" borderId="146" xfId="0" applyFont="1" applyFill="1" applyBorder="1" applyAlignment="1">
      <alignment horizontal="center" vertical="center" wrapText="1"/>
    </xf>
    <xf numFmtId="0" fontId="0" fillId="6" borderId="147" xfId="0" applyFill="1" applyBorder="1" applyAlignment="1">
      <alignment horizontal="center" vertical="center" wrapText="1"/>
    </xf>
    <xf numFmtId="0" fontId="0" fillId="5" borderId="77" xfId="0" applyNumberFormat="1" applyFill="1" applyBorder="1" applyAlignment="1">
      <alignment horizontal="center" vertical="center" wrapText="1"/>
    </xf>
    <xf numFmtId="0" fontId="8" fillId="0" borderId="0" xfId="0" applyFont="1"/>
    <xf numFmtId="0" fontId="16" fillId="0" borderId="0" xfId="0" applyFont="1"/>
    <xf numFmtId="0" fontId="0" fillId="6" borderId="77" xfId="0" applyNumberFormat="1" applyFill="1" applyBorder="1" applyAlignment="1">
      <alignment horizontal="center" vertical="center" wrapText="1"/>
    </xf>
    <xf numFmtId="0" fontId="0" fillId="7" borderId="77" xfId="0" applyNumberFormat="1" applyFill="1" applyBorder="1" applyAlignment="1">
      <alignment horizontal="center" vertical="center" wrapText="1"/>
    </xf>
    <xf numFmtId="0" fontId="13" fillId="14" borderId="108" xfId="0" applyFont="1" applyFill="1" applyBorder="1" applyAlignment="1">
      <alignment horizontal="center" vertical="center"/>
    </xf>
    <xf numFmtId="0" fontId="2" fillId="3" borderId="1" xfId="2" applyFill="1" applyBorder="1" applyAlignment="1" applyProtection="1">
      <alignment horizontal="center" vertical="center"/>
    </xf>
    <xf numFmtId="0" fontId="2" fillId="2" borderId="1" xfId="2" applyFill="1" applyBorder="1" applyAlignment="1">
      <alignment horizontal="center" vertical="center"/>
    </xf>
    <xf numFmtId="0" fontId="2" fillId="4" borderId="1" xfId="2" applyFill="1" applyBorder="1" applyAlignment="1" applyProtection="1">
      <alignment horizontal="center" vertical="center"/>
    </xf>
    <xf numFmtId="0" fontId="0" fillId="0" borderId="14" xfId="0" applyFont="1" applyBorder="1" applyAlignment="1">
      <alignment horizontal="center" vertical="center"/>
    </xf>
    <xf numFmtId="0" fontId="0" fillId="0" borderId="1" xfId="0" applyFont="1" applyBorder="1" applyAlignment="1">
      <alignment horizontal="center"/>
    </xf>
    <xf numFmtId="0" fontId="8" fillId="10" borderId="101" xfId="0" applyFont="1" applyFill="1" applyBorder="1" applyAlignment="1">
      <alignment horizontal="center" vertical="center"/>
    </xf>
    <xf numFmtId="0" fontId="8" fillId="10" borderId="102" xfId="0" applyFont="1" applyFill="1" applyBorder="1" applyAlignment="1">
      <alignment horizontal="center" vertical="center"/>
    </xf>
    <xf numFmtId="0" fontId="8" fillId="10" borderId="103" xfId="0" applyFont="1" applyFill="1" applyBorder="1" applyAlignment="1">
      <alignment horizontal="center" vertical="center"/>
    </xf>
    <xf numFmtId="0" fontId="8" fillId="10" borderId="101" xfId="0" applyFont="1" applyFill="1" applyBorder="1" applyAlignment="1">
      <alignment horizontal="center" vertical="center" wrapText="1"/>
    </xf>
    <xf numFmtId="0" fontId="8" fillId="10" borderId="102" xfId="0" applyFont="1" applyFill="1" applyBorder="1" applyAlignment="1">
      <alignment horizontal="center" vertical="center" wrapText="1"/>
    </xf>
    <xf numFmtId="0" fontId="8" fillId="10" borderId="103" xfId="0" applyFont="1" applyFill="1" applyBorder="1" applyAlignment="1">
      <alignment horizontal="center" vertical="center" wrapText="1"/>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8" fillId="10" borderId="87" xfId="0" applyFont="1" applyFill="1" applyBorder="1" applyAlignment="1">
      <alignment horizontal="center" vertical="center" wrapText="1"/>
    </xf>
    <xf numFmtId="0" fontId="8" fillId="10" borderId="67" xfId="0" applyFont="1" applyFill="1" applyBorder="1" applyAlignment="1">
      <alignment horizontal="center" vertical="center" wrapText="1"/>
    </xf>
    <xf numFmtId="0" fontId="8" fillId="10" borderId="81" xfId="0" applyFont="1" applyFill="1" applyBorder="1" applyAlignment="1">
      <alignment horizontal="center" vertical="center" wrapText="1"/>
    </xf>
    <xf numFmtId="0" fontId="8" fillId="10" borderId="88" xfId="0" applyFont="1" applyFill="1" applyBorder="1" applyAlignment="1">
      <alignment horizontal="center" vertical="center" wrapText="1"/>
    </xf>
    <xf numFmtId="0" fontId="8" fillId="10" borderId="142" xfId="0" applyFont="1" applyFill="1" applyBorder="1" applyAlignment="1">
      <alignment horizontal="center" vertical="center" wrapText="1"/>
    </xf>
    <xf numFmtId="49" fontId="8" fillId="11" borderId="82" xfId="0" applyNumberFormat="1" applyFont="1" applyFill="1" applyBorder="1" applyAlignment="1">
      <alignment horizontal="center" vertical="center" wrapText="1"/>
    </xf>
    <xf numFmtId="49" fontId="8" fillId="11" borderId="85" xfId="0" applyNumberFormat="1" applyFont="1" applyFill="1" applyBorder="1" applyAlignment="1">
      <alignment horizontal="center" vertical="center" wrapText="1"/>
    </xf>
    <xf numFmtId="0" fontId="8" fillId="5" borderId="83" xfId="0" applyFont="1" applyFill="1" applyBorder="1" applyAlignment="1">
      <alignment horizontal="center" vertical="center" wrapText="1"/>
    </xf>
    <xf numFmtId="0" fontId="8" fillId="6" borderId="83" xfId="0" applyFont="1" applyFill="1" applyBorder="1" applyAlignment="1">
      <alignment horizontal="center" vertical="center" wrapText="1"/>
    </xf>
    <xf numFmtId="0" fontId="8" fillId="7" borderId="83" xfId="0" applyFont="1" applyFill="1" applyBorder="1" applyAlignment="1">
      <alignment horizontal="center" vertical="center" wrapText="1"/>
    </xf>
    <xf numFmtId="0" fontId="8" fillId="7" borderId="84" xfId="0" applyFont="1" applyFill="1" applyBorder="1" applyAlignment="1">
      <alignment horizontal="center" vertical="center" wrapText="1"/>
    </xf>
    <xf numFmtId="0" fontId="8" fillId="10" borderId="0" xfId="0" applyFont="1" applyFill="1" applyBorder="1" applyAlignment="1">
      <alignment horizontal="center" vertical="center" wrapText="1"/>
    </xf>
    <xf numFmtId="9" fontId="0" fillId="5" borderId="99" xfId="1" applyFont="1" applyFill="1" applyBorder="1" applyAlignment="1" applyProtection="1">
      <alignment horizontal="center" vertical="center" wrapText="1"/>
    </xf>
    <xf numFmtId="9" fontId="0" fillId="6" borderId="99" xfId="1" applyFont="1" applyFill="1" applyBorder="1" applyAlignment="1" applyProtection="1">
      <alignment horizontal="center" vertical="center" wrapText="1"/>
    </xf>
    <xf numFmtId="9" fontId="0" fillId="7" borderId="99" xfId="1" applyFont="1" applyFill="1" applyBorder="1" applyAlignment="1" applyProtection="1">
      <alignment horizontal="center" vertical="center" wrapText="1"/>
    </xf>
    <xf numFmtId="9" fontId="0" fillId="7" borderId="100" xfId="1" applyFont="1" applyFill="1" applyBorder="1" applyAlignment="1" applyProtection="1">
      <alignment horizontal="center" vertical="center" wrapText="1"/>
    </xf>
    <xf numFmtId="0" fontId="0" fillId="17" borderId="69" xfId="0" applyFill="1" applyBorder="1" applyAlignment="1">
      <alignment horizontal="center" vertical="center" wrapText="1"/>
    </xf>
    <xf numFmtId="0" fontId="0" fillId="17" borderId="81" xfId="0" applyFill="1" applyBorder="1" applyAlignment="1">
      <alignment horizontal="center" vertical="center" wrapText="1"/>
    </xf>
    <xf numFmtId="0" fontId="0" fillId="17" borderId="88" xfId="0" applyFill="1" applyBorder="1" applyAlignment="1">
      <alignment horizontal="center" vertical="center" wrapText="1"/>
    </xf>
    <xf numFmtId="0" fontId="14" fillId="19" borderId="118" xfId="0" applyFont="1" applyFill="1" applyBorder="1" applyAlignment="1">
      <alignment horizontal="center"/>
    </xf>
    <xf numFmtId="0" fontId="14" fillId="19" borderId="119" xfId="0" applyFont="1" applyFill="1" applyBorder="1" applyAlignment="1">
      <alignment horizontal="center"/>
    </xf>
    <xf numFmtId="0" fontId="14" fillId="19" borderId="120" xfId="0" applyFont="1" applyFill="1" applyBorder="1" applyAlignment="1">
      <alignment horizontal="center"/>
    </xf>
    <xf numFmtId="0" fontId="0" fillId="19" borderId="105" xfId="0" applyFill="1" applyBorder="1" applyAlignment="1">
      <alignment horizontal="center" vertical="center"/>
    </xf>
    <xf numFmtId="0" fontId="0" fillId="19" borderId="97" xfId="0" applyFill="1" applyBorder="1" applyAlignment="1">
      <alignment horizontal="center" vertical="center"/>
    </xf>
    <xf numFmtId="0" fontId="11" fillId="13" borderId="69" xfId="0" applyFont="1" applyFill="1" applyBorder="1" applyAlignment="1">
      <alignment horizontal="center" vertical="center"/>
    </xf>
    <xf numFmtId="0" fontId="11" fillId="13" borderId="81" xfId="0" applyFont="1" applyFill="1" applyBorder="1" applyAlignment="1">
      <alignment horizontal="center" vertical="center"/>
    </xf>
    <xf numFmtId="0" fontId="12" fillId="14" borderId="0" xfId="0" applyFont="1" applyFill="1" applyAlignment="1">
      <alignment horizontal="center"/>
    </xf>
    <xf numFmtId="0" fontId="0" fillId="15" borderId="81" xfId="0" applyFill="1" applyBorder="1" applyAlignment="1">
      <alignment horizontal="center" vertical="center"/>
    </xf>
    <xf numFmtId="0" fontId="0" fillId="15" borderId="104" xfId="0" applyFill="1" applyBorder="1" applyAlignment="1">
      <alignment horizontal="center" vertical="center"/>
    </xf>
    <xf numFmtId="0" fontId="13" fillId="14" borderId="108" xfId="0" applyFont="1" applyFill="1" applyBorder="1" applyAlignment="1">
      <alignment horizontal="center" vertical="center"/>
    </xf>
    <xf numFmtId="0" fontId="12" fillId="17" borderId="110" xfId="0" applyFont="1" applyFill="1" applyBorder="1" applyAlignment="1">
      <alignment horizontal="center" vertical="center" wrapText="1"/>
    </xf>
    <xf numFmtId="0" fontId="12" fillId="17" borderId="111" xfId="0" applyFont="1" applyFill="1" applyBorder="1" applyAlignment="1">
      <alignment horizontal="center" vertical="center" wrapText="1"/>
    </xf>
    <xf numFmtId="0" fontId="12" fillId="17" borderId="112" xfId="0"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Normal="100" workbookViewId="0">
      <selection activeCell="E3" sqref="E3"/>
    </sheetView>
  </sheetViews>
  <sheetFormatPr defaultRowHeight="14.25"/>
  <cols>
    <col min="1" max="1" width="45.7109375" customWidth="1"/>
    <col min="2" max="1025" width="9"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SUMPRODUCT(C$3:C$20,$E$3:$E$20)</f>
        <v>0</v>
      </c>
      <c r="D21">
        <f>SUMPRODUCT(D$3:D$20,$E$3:$E$20)</f>
        <v>0</v>
      </c>
    </row>
    <row r="22" spans="1:5" ht="15">
      <c r="A22" t="s">
        <v>23</v>
      </c>
      <c r="B22">
        <f>SUMPRODUCT(--ISNUMBER(B$3:B$20),$E$3:$E$20)</f>
        <v>0</v>
      </c>
      <c r="C22">
        <f>SUMPRODUCT(--ISNUMBER(C$3:C$20),$E$3:$E$20)</f>
        <v>0</v>
      </c>
      <c r="D22">
        <f>SUMPRODUCT(--ISNUMBER(D$3:D$20),$E$3:$E$20)</f>
        <v>0</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zoomScaleNormal="100" workbookViewId="0">
      <selection activeCell="E3" sqref="E3"/>
    </sheetView>
  </sheetViews>
  <sheetFormatPr defaultRowHeight="14.25"/>
  <cols>
    <col min="1" max="1" width="45.7109375" customWidth="1"/>
    <col min="2" max="1025" width="9"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SUMPRODUCT(C$3:C$24,$E$3:$E$24)</f>
        <v>0</v>
      </c>
      <c r="D25">
        <f>SUMPRODUCT(D$3:D$24,$E$3:$E$24)</f>
        <v>0</v>
      </c>
    </row>
    <row r="26" spans="1:5" ht="15">
      <c r="A26" t="s">
        <v>23</v>
      </c>
      <c r="B26">
        <f>SUMPRODUCT(--ISNUMBER(B$3:B$24),$E$3:$E$24)</f>
        <v>0</v>
      </c>
      <c r="C26">
        <f>SUMPRODUCT(--ISNUMBER(C$3:C$24),$E$3:$E$24)</f>
        <v>0</v>
      </c>
      <c r="D26">
        <f>SUMPRODUCT(--ISNUMBER(D$3:D$24),$E$3:$E$24)</f>
        <v>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zoomScaleNormal="100" workbookViewId="0">
      <selection activeCell="F26" sqref="F26"/>
    </sheetView>
  </sheetViews>
  <sheetFormatPr defaultRowHeight="14.25"/>
  <cols>
    <col min="1" max="8" width="9" customWidth="1"/>
    <col min="9" max="9" width="9.85546875" customWidth="1"/>
    <col min="10" max="1025" width="9" customWidth="1"/>
  </cols>
  <sheetData>
    <row r="1" spans="1:11" ht="15"/>
    <row r="2" spans="1:11" ht="15">
      <c r="C2" s="304" t="s">
        <v>45</v>
      </c>
      <c r="D2" s="304"/>
      <c r="E2" s="305" t="s">
        <v>46</v>
      </c>
      <c r="F2" s="305"/>
      <c r="G2" s="306" t="s">
        <v>47</v>
      </c>
      <c r="H2" s="306"/>
    </row>
    <row r="3" spans="1:11" ht="15">
      <c r="A3" s="2"/>
      <c r="B3" s="2"/>
      <c r="C3" s="3" t="s">
        <v>3</v>
      </c>
      <c r="D3" s="3" t="s">
        <v>48</v>
      </c>
      <c r="E3" s="4" t="s">
        <v>3</v>
      </c>
      <c r="F3" s="4" t="s">
        <v>48</v>
      </c>
      <c r="G3" s="5" t="s">
        <v>3</v>
      </c>
      <c r="H3" s="5" t="s">
        <v>48</v>
      </c>
    </row>
    <row r="4" spans="1:11" ht="15">
      <c r="A4" s="6" t="s">
        <v>0</v>
      </c>
      <c r="B4" s="7">
        <v>0.06</v>
      </c>
      <c r="C4" s="8">
        <v>0.33333333333333298</v>
      </c>
      <c r="D4" s="9">
        <f>HLOOKUP(A4,Sudoku!$B$2:$F$44,43)</f>
        <v>0.5</v>
      </c>
      <c r="E4" s="10">
        <v>0.33333333333333298</v>
      </c>
      <c r="F4" s="11">
        <f>HLOOKUP(OldSommaire!A4,Scrabble!$B$2:$F$48,47,0)</f>
        <v>0.5</v>
      </c>
      <c r="G4" s="12">
        <v>0.33333333333333298</v>
      </c>
      <c r="H4" s="13">
        <f>HLOOKUP(A4,Curling!$B$2:$F$50,49, 0)</f>
        <v>0.5</v>
      </c>
      <c r="I4" s="14">
        <f>SUMPRODUCT(C4:D4,E4:F4,G4:H4)</f>
        <v>0.16203703703703692</v>
      </c>
      <c r="J4" s="15" t="str">
        <f>CONCATENATE(TEXT(I4*B4*100,"0.00"),"/",B4*100)</f>
        <v>0.97/6</v>
      </c>
      <c r="K4" t="str">
        <f>IF(C4+E4+G4&lt;&gt;1, "Attention la somme des poids n'égale pas 100%", "")</f>
        <v>Attention la somme des poids n'égale pas 100%</v>
      </c>
    </row>
    <row r="5" spans="1:11" ht="15">
      <c r="A5" s="16" t="s">
        <v>1</v>
      </c>
      <c r="B5" s="17">
        <v>0.14000000000000001</v>
      </c>
      <c r="C5" s="18">
        <v>0.5</v>
      </c>
      <c r="D5" s="19">
        <f>HLOOKUP(A5,Sudoku!$B$2:$F$44,43)</f>
        <v>0.5</v>
      </c>
      <c r="E5" s="20">
        <v>0.25</v>
      </c>
      <c r="F5" s="21">
        <f>HLOOKUP(OldSommaire!A5,Scrabble!$B$2:$F$48,47,0)</f>
        <v>0.5</v>
      </c>
      <c r="G5" s="22">
        <v>0.25</v>
      </c>
      <c r="H5" s="23">
        <f>HLOOKUP(A5,Curling!$B$2:$F$50,49, 0)</f>
        <v>0.5</v>
      </c>
      <c r="I5" s="24">
        <f>SUMPRODUCT(C5:D5,E5:F5,G5:H5)</f>
        <v>0.15625</v>
      </c>
      <c r="J5" s="25" t="str">
        <f>CONCATENATE(TEXT(I5*B5*100,"0.00"),"/",B5*100)</f>
        <v>2.19/14</v>
      </c>
      <c r="K5" t="str">
        <f>IF(C5+E5+G5&lt;&gt;1, "Attention la somme des poids n'égale pas 100%", "")</f>
        <v/>
      </c>
    </row>
    <row r="6" spans="1:11" ht="15">
      <c r="A6" s="26" t="s">
        <v>2</v>
      </c>
      <c r="B6" s="27">
        <v>0.25</v>
      </c>
      <c r="C6" s="28">
        <v>0.2</v>
      </c>
      <c r="D6" s="19">
        <f>HLOOKUP(A6,Sudoku!$B$2:$F$44,43)</f>
        <v>0.5</v>
      </c>
      <c r="E6" s="29">
        <v>0.2</v>
      </c>
      <c r="F6" s="21">
        <f>HLOOKUP(OldSommaire!A6,Scrabble!$B$2:$F$48,47,0)</f>
        <v>0.5</v>
      </c>
      <c r="G6" s="30">
        <v>0.6</v>
      </c>
      <c r="H6" s="23">
        <f>HLOOKUP(A6,Curling!$B$2:$F$50,49, 0)</f>
        <v>0.5</v>
      </c>
      <c r="I6" s="31">
        <f>SUMPRODUCT(C6:D6,E6:F6,G6:H6)</f>
        <v>0.14899999999999999</v>
      </c>
      <c r="J6" s="32" t="str">
        <f>CONCATENATE(TEXT(I6*B6*100,"0.00"),"/",B6*100)</f>
        <v>3.73/25</v>
      </c>
      <c r="K6" t="str">
        <f>IF(C6+E6+G6&lt;&gt;1, "Attention la somme des poids n'égale pas 100%", "")</f>
        <v/>
      </c>
    </row>
    <row r="7" spans="1:11" ht="15">
      <c r="A7" s="33" t="s">
        <v>49</v>
      </c>
      <c r="B7" s="34">
        <v>0.25</v>
      </c>
      <c r="C7" s="28">
        <v>0.3</v>
      </c>
      <c r="D7" s="19">
        <f>HLOOKUP(A7,Sudoku!$B$2:$F$44,43)</f>
        <v>0.5</v>
      </c>
      <c r="E7" s="29">
        <v>0.33</v>
      </c>
      <c r="F7" s="21">
        <f>HLOOKUP(OldSommaire!A7,Scrabble!$B$2:$F$48,47,0)</f>
        <v>0.5</v>
      </c>
      <c r="G7" s="30">
        <v>0.11</v>
      </c>
      <c r="H7" s="23">
        <f>HLOOKUP(A7,Curling!$B$2:$F$50,49, 0)</f>
        <v>0.5</v>
      </c>
      <c r="I7" s="35">
        <f>SUMPRODUCT(C7:D7,E7:F7,G7:H7)</f>
        <v>0.13589000000000001</v>
      </c>
      <c r="J7" s="36" t="str">
        <f>CONCATENATE(TEXT(I7*B7*100,"0.00"),"/",B7*100)</f>
        <v>3.40/25</v>
      </c>
      <c r="K7" t="str">
        <f>IF(C7+E7+G7&lt;&gt;1, "Attention la somme des poids n'égale pas 100%", "")</f>
        <v>Attention la somme des poids n'égale pas 100%</v>
      </c>
    </row>
    <row r="8" spans="1:11" ht="15">
      <c r="A8" s="37" t="s">
        <v>50</v>
      </c>
      <c r="B8" s="37"/>
      <c r="C8" s="38">
        <v>0.02</v>
      </c>
      <c r="D8" s="39">
        <f>HLOOKUP(A8,Sudoku!$B$2:$F$44,43,0)</f>
        <v>0.5</v>
      </c>
      <c r="E8" s="40">
        <v>0.01</v>
      </c>
      <c r="F8" s="41">
        <f>HLOOKUP(OldSommaire!A8,Scrabble!$B$2:$F$48,47,0)</f>
        <v>0.5</v>
      </c>
      <c r="G8" s="42">
        <v>0.97</v>
      </c>
      <c r="H8" s="43">
        <f>HLOOKUP(A8,Curling!$B$2:$F$50,49, 0)</f>
        <v>0.5</v>
      </c>
      <c r="I8" s="44">
        <f>SUMPRODUCT(C8:D8,E8:F8,G8:H8)</f>
        <v>0.125194</v>
      </c>
      <c r="J8" s="45" t="str">
        <f>CONCATENATE(TEXT(I8*B8*100,"0.00"),"/",B8*100)</f>
        <v>0.00/0</v>
      </c>
      <c r="K8" t="str">
        <f>IF(C8+E8+G8&lt;&gt;1, "Attention la somme des poids n'égale pas 100%", "")</f>
        <v/>
      </c>
    </row>
  </sheetData>
  <sheetProtection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5"/>
  <sheetViews>
    <sheetView topLeftCell="A16" zoomScaleNormal="100" workbookViewId="0">
      <selection activeCell="A27" sqref="A27"/>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307" t="s">
        <v>3</v>
      </c>
    </row>
    <row r="3" spans="1:7" ht="15">
      <c r="A3" s="52" t="s">
        <v>52</v>
      </c>
      <c r="B3" s="53"/>
      <c r="C3" s="54"/>
      <c r="D3" s="55"/>
      <c r="E3" s="56"/>
      <c r="F3" s="57"/>
      <c r="G3" s="307"/>
    </row>
    <row r="4" spans="1:7" ht="15">
      <c r="A4" s="58" t="s">
        <v>4</v>
      </c>
      <c r="B4" s="59"/>
      <c r="C4" s="60"/>
      <c r="D4" s="61"/>
      <c r="E4" s="62"/>
      <c r="F4" s="63"/>
      <c r="G4" s="64">
        <v>3</v>
      </c>
    </row>
    <row r="5" spans="1:7" ht="15">
      <c r="A5" s="65" t="s">
        <v>5</v>
      </c>
      <c r="B5" s="66"/>
      <c r="C5" s="67"/>
      <c r="D5" s="68"/>
      <c r="E5" s="69"/>
      <c r="F5" s="70"/>
      <c r="G5" s="71">
        <v>3</v>
      </c>
    </row>
    <row r="6" spans="1:7" ht="30">
      <c r="A6" s="65" t="s">
        <v>6</v>
      </c>
      <c r="B6" s="66"/>
      <c r="C6" s="67"/>
      <c r="D6" s="68"/>
      <c r="E6" s="69"/>
      <c r="F6" s="70"/>
      <c r="G6" s="71">
        <v>3</v>
      </c>
    </row>
    <row r="7" spans="1:7" ht="15">
      <c r="A7" s="65" t="s">
        <v>7</v>
      </c>
      <c r="B7" s="66"/>
      <c r="C7" s="67"/>
      <c r="D7" s="68"/>
      <c r="E7" s="69"/>
      <c r="F7" s="70"/>
      <c r="G7" s="71">
        <v>2</v>
      </c>
    </row>
    <row r="8" spans="1:7" ht="15">
      <c r="A8" s="65" t="s">
        <v>8</v>
      </c>
      <c r="B8" s="66"/>
      <c r="C8" s="67"/>
      <c r="D8" s="68"/>
      <c r="E8" s="69"/>
      <c r="F8" s="70"/>
      <c r="G8" s="71">
        <v>2</v>
      </c>
    </row>
    <row r="9" spans="1:7" ht="15">
      <c r="A9" s="65" t="s">
        <v>9</v>
      </c>
      <c r="B9" s="66"/>
      <c r="C9" s="67"/>
      <c r="D9" s="68"/>
      <c r="E9" s="69"/>
      <c r="F9" s="70"/>
      <c r="G9" s="71">
        <v>2</v>
      </c>
    </row>
    <row r="10" spans="1:7" ht="45">
      <c r="A10" s="65" t="s">
        <v>10</v>
      </c>
      <c r="B10" s="66"/>
      <c r="C10" s="67"/>
      <c r="D10" s="68"/>
      <c r="E10" s="69"/>
      <c r="F10" s="70"/>
      <c r="G10" s="71">
        <v>3</v>
      </c>
    </row>
    <row r="11" spans="1:7" ht="15">
      <c r="A11" s="65" t="s">
        <v>11</v>
      </c>
      <c r="B11" s="66"/>
      <c r="C11" s="67"/>
      <c r="D11" s="68"/>
      <c r="E11" s="69"/>
      <c r="F11" s="70"/>
      <c r="G11" s="71">
        <v>2</v>
      </c>
    </row>
    <row r="12" spans="1:7" ht="30">
      <c r="A12" s="65" t="s">
        <v>12</v>
      </c>
      <c r="B12" s="66"/>
      <c r="C12" s="67"/>
      <c r="D12" s="68"/>
      <c r="E12" s="69"/>
      <c r="F12" s="70"/>
      <c r="G12" s="71">
        <v>3</v>
      </c>
    </row>
    <row r="13" spans="1:7" ht="30">
      <c r="A13" s="65" t="s">
        <v>13</v>
      </c>
      <c r="B13" s="66"/>
      <c r="C13" s="67"/>
      <c r="D13" s="68"/>
      <c r="E13" s="69"/>
      <c r="F13" s="70"/>
      <c r="G13" s="71">
        <v>2</v>
      </c>
    </row>
    <row r="14" spans="1:7" ht="30">
      <c r="A14" s="65" t="s">
        <v>14</v>
      </c>
      <c r="B14" s="66"/>
      <c r="C14" s="67"/>
      <c r="D14" s="68"/>
      <c r="E14" s="69"/>
      <c r="F14" s="70"/>
      <c r="G14" s="71">
        <v>3</v>
      </c>
    </row>
    <row r="15" spans="1:7" ht="30">
      <c r="A15" s="65" t="s">
        <v>15</v>
      </c>
      <c r="B15" s="66"/>
      <c r="C15" s="67"/>
      <c r="D15" s="68"/>
      <c r="E15" s="69"/>
      <c r="F15" s="70"/>
      <c r="G15" s="71">
        <v>1</v>
      </c>
    </row>
    <row r="16" spans="1:7" ht="15">
      <c r="A16" s="65" t="s">
        <v>16</v>
      </c>
      <c r="B16" s="66"/>
      <c r="C16" s="67"/>
      <c r="D16" s="68"/>
      <c r="E16" s="69"/>
      <c r="F16" s="70"/>
      <c r="G16" s="71">
        <v>2</v>
      </c>
    </row>
    <row r="17" spans="1:9" ht="15">
      <c r="A17" s="65" t="s">
        <v>17</v>
      </c>
      <c r="B17" s="66"/>
      <c r="C17" s="67"/>
      <c r="D17" s="68"/>
      <c r="E17" s="69"/>
      <c r="F17" s="70"/>
      <c r="G17" s="71">
        <v>3</v>
      </c>
    </row>
    <row r="18" spans="1:9" ht="30">
      <c r="A18" s="65" t="s">
        <v>18</v>
      </c>
      <c r="B18" s="66"/>
      <c r="C18" s="67"/>
      <c r="D18" s="68"/>
      <c r="E18" s="69"/>
      <c r="F18" s="70"/>
      <c r="G18" s="71">
        <v>2</v>
      </c>
    </row>
    <row r="19" spans="1:9" ht="15">
      <c r="A19" s="65" t="s">
        <v>19</v>
      </c>
      <c r="B19" s="66"/>
      <c r="C19" s="67"/>
      <c r="D19" s="68"/>
      <c r="E19" s="69"/>
      <c r="F19" s="70"/>
      <c r="G19" s="71">
        <v>1</v>
      </c>
    </row>
    <row r="20" spans="1:9" ht="15">
      <c r="A20" s="65" t="s">
        <v>20</v>
      </c>
      <c r="B20" s="66"/>
      <c r="C20" s="67"/>
      <c r="D20" s="68"/>
      <c r="E20" s="69"/>
      <c r="F20" s="70"/>
      <c r="G20" s="71">
        <v>2</v>
      </c>
    </row>
    <row r="21" spans="1:9" ht="15">
      <c r="A21" s="72" t="s">
        <v>21</v>
      </c>
      <c r="B21" s="73"/>
      <c r="C21" s="74"/>
      <c r="D21" s="75"/>
      <c r="E21" s="76"/>
      <c r="F21" s="77"/>
      <c r="G21" s="78">
        <v>3</v>
      </c>
    </row>
    <row r="22" spans="1:9" ht="15">
      <c r="A22" s="79" t="s">
        <v>22</v>
      </c>
      <c r="B22" s="80">
        <f>SUMPRODUCT(B$4:B$21,$G$4:$G$21)</f>
        <v>0</v>
      </c>
      <c r="C22" s="81">
        <f>SUMPRODUCT(C$4:C$21,$G$4:$G$21)</f>
        <v>0</v>
      </c>
      <c r="D22" s="82">
        <f>SUMPRODUCT(D$4:D$21,$G$4:$G$21)</f>
        <v>0</v>
      </c>
      <c r="E22" s="83">
        <f>SUMPRODUCT(E$4:E$21,$G$4:$G$21)</f>
        <v>0</v>
      </c>
      <c r="F22" s="84">
        <f>SUMPRODUCT(F$4:F$21,$G$4:$G$21)</f>
        <v>0</v>
      </c>
      <c r="G22" s="85"/>
    </row>
    <row r="23" spans="1:9" ht="15">
      <c r="A23" s="86" t="s">
        <v>23</v>
      </c>
      <c r="B23" s="87">
        <f>SUMPRODUCT(--ISNUMBER(B$4:B$21),$G$4:$G$21)</f>
        <v>0</v>
      </c>
      <c r="C23" s="88">
        <f>SUMPRODUCT(--ISNUMBER(C$4:C$21),$G$4:$G$21)</f>
        <v>0</v>
      </c>
      <c r="D23" s="89">
        <f>SUMPRODUCT(--ISNUMBER(D$4:D$21),$G$4:$G$21)</f>
        <v>0</v>
      </c>
      <c r="E23" s="90">
        <f>SUMPRODUCT(--ISNUMBER(E$4:E$21),$G$4:$G$21)</f>
        <v>0</v>
      </c>
      <c r="F23" s="91">
        <f>SUMPRODUCT(--ISNUMBER(F$4:F$21),$G$4:$G$21)</f>
        <v>0</v>
      </c>
      <c r="G23" s="85"/>
    </row>
    <row r="25" spans="1:9" ht="15">
      <c r="A25" s="92" t="s">
        <v>53</v>
      </c>
      <c r="B25" s="93">
        <f>IF(B$23=0,1,B$22)/IF(B$23=0,1,B$23)</f>
        <v>1</v>
      </c>
      <c r="C25" s="94">
        <f>IF(C$23=0,1,C$22)/IF(C$23=0,1,C$23)</f>
        <v>1</v>
      </c>
      <c r="D25" s="95">
        <f>IF(D$23=0,1,D$22)/IF(D$23=0,1,D$23)</f>
        <v>1</v>
      </c>
      <c r="E25" s="96">
        <f>IF(E$23=0,1,E$22)/IF(E$23=0,1,E$23)</f>
        <v>1</v>
      </c>
      <c r="F25" s="97">
        <f>IF(F$23=0,1,F$22)/IF(F$23=0,1,F$23)</f>
        <v>1</v>
      </c>
    </row>
    <row r="27" spans="1:9" ht="15">
      <c r="A27" s="46" t="s">
        <v>54</v>
      </c>
      <c r="B27" s="85"/>
      <c r="C27" s="85"/>
      <c r="D27" s="85"/>
      <c r="E27" s="85"/>
      <c r="F27" s="85"/>
      <c r="H27" s="308" t="s">
        <v>55</v>
      </c>
      <c r="I27" s="308"/>
    </row>
    <row r="28" spans="1:9" ht="15">
      <c r="A28" s="52" t="s">
        <v>56</v>
      </c>
      <c r="B28" s="98" t="s">
        <v>57</v>
      </c>
      <c r="C28" s="99"/>
      <c r="D28" s="100"/>
      <c r="E28" s="101"/>
      <c r="F28" s="102"/>
      <c r="H28" s="103" t="s">
        <v>58</v>
      </c>
      <c r="I28" s="104" t="s">
        <v>59</v>
      </c>
    </row>
    <row r="29" spans="1:9" ht="15">
      <c r="A29" s="105" t="s">
        <v>60</v>
      </c>
      <c r="B29" s="106"/>
      <c r="C29" s="107"/>
      <c r="D29" s="108"/>
      <c r="E29" s="109"/>
      <c r="F29" s="110"/>
      <c r="H29" s="111">
        <v>2</v>
      </c>
      <c r="I29" s="112">
        <v>2.2000000000000002</v>
      </c>
    </row>
    <row r="30" spans="1:9" ht="15">
      <c r="A30" s="113" t="s">
        <v>61</v>
      </c>
      <c r="B30" s="114"/>
      <c r="C30" s="115"/>
      <c r="D30" s="116"/>
      <c r="E30" s="117"/>
      <c r="F30" s="118"/>
      <c r="H30" s="119">
        <v>1</v>
      </c>
      <c r="I30" s="120">
        <v>1.3</v>
      </c>
    </row>
    <row r="31" spans="1:9" ht="15">
      <c r="A31" s="113" t="s">
        <v>62</v>
      </c>
      <c r="B31" s="114"/>
      <c r="C31" s="115"/>
      <c r="D31" s="116"/>
      <c r="E31" s="117"/>
      <c r="F31" s="118"/>
      <c r="H31" s="119">
        <v>1</v>
      </c>
      <c r="I31" s="120">
        <v>1.3</v>
      </c>
    </row>
    <row r="32" spans="1:9" ht="15">
      <c r="A32" s="113" t="s">
        <v>63</v>
      </c>
      <c r="B32" s="114"/>
      <c r="C32" s="115"/>
      <c r="D32" s="116"/>
      <c r="E32" s="117"/>
      <c r="F32" s="118"/>
      <c r="H32" s="119">
        <v>1</v>
      </c>
      <c r="I32" s="120">
        <v>1.3</v>
      </c>
    </row>
    <row r="33" spans="1:9" ht="15">
      <c r="A33" s="113" t="s">
        <v>64</v>
      </c>
      <c r="B33" s="114"/>
      <c r="C33" s="115"/>
      <c r="D33" s="116"/>
      <c r="E33" s="117"/>
      <c r="F33" s="118"/>
      <c r="H33" s="119">
        <v>1</v>
      </c>
      <c r="I33" s="120">
        <v>1.3</v>
      </c>
    </row>
    <row r="34" spans="1:9" ht="15">
      <c r="A34" s="113" t="s">
        <v>65</v>
      </c>
      <c r="B34" s="114"/>
      <c r="C34" s="115"/>
      <c r="D34" s="116"/>
      <c r="E34" s="117"/>
      <c r="F34" s="118"/>
      <c r="H34" s="119">
        <v>1</v>
      </c>
      <c r="I34" s="120">
        <v>1.3</v>
      </c>
    </row>
    <row r="35" spans="1:9" ht="15">
      <c r="A35" s="113" t="s">
        <v>66</v>
      </c>
      <c r="B35" s="114"/>
      <c r="C35" s="115"/>
      <c r="D35" s="116"/>
      <c r="E35" s="117"/>
      <c r="F35" s="118"/>
      <c r="H35" s="119">
        <v>1</v>
      </c>
      <c r="I35" s="120">
        <v>1.3</v>
      </c>
    </row>
    <row r="36" spans="1:9" ht="15">
      <c r="A36" s="121" t="s">
        <v>67</v>
      </c>
      <c r="B36" s="122"/>
      <c r="C36" s="123"/>
      <c r="D36" s="124"/>
      <c r="E36" s="125"/>
      <c r="F36" s="126"/>
      <c r="H36" s="127">
        <v>2</v>
      </c>
      <c r="I36" s="128">
        <v>0</v>
      </c>
    </row>
    <row r="37" spans="1:9" ht="15">
      <c r="A37" s="129" t="s">
        <v>68</v>
      </c>
      <c r="B37" s="130">
        <f>SUMPRODUCT(B$29:B$36,IF(B$28="Oui",$H$29:$H$36,$I$29:$I$36))</f>
        <v>0</v>
      </c>
      <c r="C37" s="131">
        <f>SUMPRODUCT(C$29:C$36,IF(C$28="Oui",$H$29:$H$36,$I$29:$I$36))</f>
        <v>0</v>
      </c>
      <c r="D37" s="132">
        <f>SUMPRODUCT(D$29:D$36,IF(D$28="Oui",$H$29:$H$36,$I$29:$I$36))</f>
        <v>0</v>
      </c>
      <c r="E37" s="133">
        <f>SUMPRODUCT(E$29:E$36,IF(E$28="Oui",$H$29:$H$36,$I$29:$I$36))</f>
        <v>0</v>
      </c>
      <c r="F37" s="134">
        <f>SUMPRODUCT(F$29:F$36,IF(F$28="Oui",$H$29:$H$36,$I$29:$I$36))</f>
        <v>0</v>
      </c>
      <c r="H37" s="135">
        <v>10</v>
      </c>
      <c r="I37" s="136">
        <v>10</v>
      </c>
    </row>
    <row r="38" spans="1:9" ht="15">
      <c r="A38" s="129" t="s">
        <v>69</v>
      </c>
      <c r="B38" s="130">
        <f>IF(B$28="Oui",$H$37,$I$37)</f>
        <v>10</v>
      </c>
      <c r="C38" s="131">
        <f>IF(C$28="Oui",$H$37,$I$37)</f>
        <v>10</v>
      </c>
      <c r="D38" s="132">
        <f>IF(D$28="Oui",$H$37,$I$37)</f>
        <v>10</v>
      </c>
      <c r="E38" s="133">
        <f>IF(E$28="Oui",$H$37,$I$37)</f>
        <v>10</v>
      </c>
      <c r="F38" s="134">
        <f>IF(F$28="Oui",$H$37,$I$37)</f>
        <v>10</v>
      </c>
      <c r="H38" s="137"/>
      <c r="I38" s="137"/>
    </row>
    <row r="39" spans="1:9" ht="15">
      <c r="A39" s="138"/>
      <c r="B39" s="138"/>
      <c r="C39" s="138"/>
      <c r="D39" s="138"/>
      <c r="E39" s="138"/>
      <c r="F39" s="138"/>
    </row>
    <row r="40" spans="1:9" ht="15">
      <c r="A40" s="85"/>
      <c r="B40" s="85"/>
      <c r="C40" s="85"/>
      <c r="D40" s="85"/>
      <c r="E40" s="85"/>
      <c r="F40" s="85"/>
    </row>
    <row r="41" spans="1:9" ht="15">
      <c r="A41" s="92" t="s">
        <v>70</v>
      </c>
      <c r="B41" s="93">
        <f>B$37/B$38</f>
        <v>0</v>
      </c>
      <c r="C41" s="94">
        <f>C$37/C$38</f>
        <v>0</v>
      </c>
      <c r="D41" s="95">
        <f>D$37/D$38</f>
        <v>0</v>
      </c>
      <c r="E41" s="96">
        <f>E$37/E$38</f>
        <v>0</v>
      </c>
      <c r="F41" s="97">
        <f>F$37/F$38</f>
        <v>0</v>
      </c>
    </row>
    <row r="43" spans="1:9" ht="15"/>
    <row r="44" spans="1:9" ht="15">
      <c r="A44" s="92" t="s">
        <v>71</v>
      </c>
      <c r="B44" s="139">
        <f>(B$25+B$41)/2</f>
        <v>0.5</v>
      </c>
      <c r="C44" s="94">
        <f>(C$25+C$41)/2</f>
        <v>0.5</v>
      </c>
      <c r="D44" s="95">
        <f>(D$25+D$41)/2</f>
        <v>0.5</v>
      </c>
      <c r="E44" s="96">
        <f>(E$25+E$41)/2</f>
        <v>0.5</v>
      </c>
      <c r="F44" s="97">
        <f>(F$25+F$41)/2</f>
        <v>0.5</v>
      </c>
    </row>
    <row r="45" spans="1:9" ht="15">
      <c r="A45" s="92" t="s">
        <v>72</v>
      </c>
      <c r="B45" s="140">
        <f>COUNTA(B$4:B$21)</f>
        <v>0</v>
      </c>
      <c r="C45" s="141">
        <f>COUNTA(C$4:C$21)</f>
        <v>0</v>
      </c>
      <c r="D45" s="142">
        <f>COUNTA(D$4:D$21)</f>
        <v>0</v>
      </c>
      <c r="E45" s="143">
        <f>COUNTA(E$4:E$21)</f>
        <v>0</v>
      </c>
      <c r="F45" s="144">
        <f>COUNTA(F$4:F$21)</f>
        <v>0</v>
      </c>
    </row>
  </sheetData>
  <sheetProtection sheet="1" objects="1" scenarios="1"/>
  <mergeCells count="2">
    <mergeCell ref="G2:G3"/>
    <mergeCell ref="H27:I27"/>
  </mergeCells>
  <dataValidations count="2">
    <dataValidation type="list" allowBlank="1" showInputMessage="1" showErrorMessage="1" sqref="B28:F28" xr:uid="{00000000-0002-0000-0300-000000000000}">
      <formula1>"Oui,Non"</formula1>
      <formula2>0</formula2>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9"/>
  <sheetViews>
    <sheetView topLeftCell="A21" zoomScaleNormal="100" workbookViewId="0">
      <selection activeCell="A45" sqref="A45"/>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307" t="s">
        <v>3</v>
      </c>
    </row>
    <row r="3" spans="1:7" ht="15">
      <c r="A3" s="52" t="s">
        <v>52</v>
      </c>
      <c r="B3" s="53"/>
      <c r="C3" s="54"/>
      <c r="D3" s="55"/>
      <c r="E3" s="56"/>
      <c r="F3" s="57"/>
      <c r="G3" s="307"/>
    </row>
    <row r="4" spans="1:7" ht="30">
      <c r="A4" s="58" t="s">
        <v>12</v>
      </c>
      <c r="B4" s="59"/>
      <c r="C4" s="60"/>
      <c r="D4" s="61"/>
      <c r="E4" s="62"/>
      <c r="F4" s="63"/>
      <c r="G4" s="64">
        <v>3</v>
      </c>
    </row>
    <row r="5" spans="1:7" ht="45">
      <c r="A5" s="65" t="s">
        <v>24</v>
      </c>
      <c r="B5" s="66"/>
      <c r="C5" s="67"/>
      <c r="D5" s="68"/>
      <c r="E5" s="69"/>
      <c r="F5" s="70"/>
      <c r="G5" s="71">
        <v>4</v>
      </c>
    </row>
    <row r="6" spans="1:7" ht="30">
      <c r="A6" s="65" t="s">
        <v>25</v>
      </c>
      <c r="B6" s="66"/>
      <c r="C6" s="67"/>
      <c r="D6" s="68"/>
      <c r="E6" s="69"/>
      <c r="F6" s="70"/>
      <c r="G6" s="71">
        <v>2</v>
      </c>
    </row>
    <row r="7" spans="1:7" ht="15">
      <c r="A7" s="65" t="s">
        <v>26</v>
      </c>
      <c r="B7" s="66"/>
      <c r="C7" s="67"/>
      <c r="D7" s="68"/>
      <c r="E7" s="69"/>
      <c r="F7" s="70"/>
      <c r="G7" s="71">
        <v>5</v>
      </c>
    </row>
    <row r="8" spans="1:7" ht="30">
      <c r="A8" s="65" t="s">
        <v>27</v>
      </c>
      <c r="B8" s="66"/>
      <c r="C8" s="67"/>
      <c r="D8" s="68"/>
      <c r="E8" s="69"/>
      <c r="F8" s="70"/>
      <c r="G8" s="71">
        <v>3</v>
      </c>
    </row>
    <row r="9" spans="1:7" ht="30">
      <c r="A9" s="65" t="s">
        <v>28</v>
      </c>
      <c r="B9" s="66"/>
      <c r="C9" s="67"/>
      <c r="D9" s="68"/>
      <c r="E9" s="69"/>
      <c r="F9" s="70"/>
      <c r="G9" s="71">
        <v>2</v>
      </c>
    </row>
    <row r="10" spans="1:7" ht="45">
      <c r="A10" s="65" t="s">
        <v>29</v>
      </c>
      <c r="B10" s="66"/>
      <c r="C10" s="67"/>
      <c r="D10" s="68"/>
      <c r="E10" s="69"/>
      <c r="F10" s="70"/>
      <c r="G10" s="71">
        <v>2</v>
      </c>
    </row>
    <row r="11" spans="1:7" ht="45">
      <c r="A11" s="65" t="s">
        <v>30</v>
      </c>
      <c r="B11" s="66"/>
      <c r="C11" s="67"/>
      <c r="D11" s="68"/>
      <c r="E11" s="69"/>
      <c r="F11" s="70"/>
      <c r="G11" s="71">
        <v>3</v>
      </c>
    </row>
    <row r="12" spans="1:7" ht="30">
      <c r="A12" s="65" t="s">
        <v>31</v>
      </c>
      <c r="B12" s="66"/>
      <c r="C12" s="67"/>
      <c r="D12" s="68"/>
      <c r="E12" s="69"/>
      <c r="F12" s="70"/>
      <c r="G12" s="71">
        <v>5</v>
      </c>
    </row>
    <row r="13" spans="1:7" ht="15">
      <c r="A13" s="65" t="s">
        <v>32</v>
      </c>
      <c r="B13" s="66"/>
      <c r="C13" s="67"/>
      <c r="D13" s="68"/>
      <c r="E13" s="69"/>
      <c r="F13" s="70"/>
      <c r="G13" s="71">
        <v>3</v>
      </c>
    </row>
    <row r="14" spans="1:7" ht="15">
      <c r="A14" s="65" t="s">
        <v>33</v>
      </c>
      <c r="B14" s="66"/>
      <c r="C14" s="67"/>
      <c r="D14" s="68"/>
      <c r="E14" s="69"/>
      <c r="F14" s="70"/>
      <c r="G14" s="71">
        <v>3</v>
      </c>
    </row>
    <row r="15" spans="1:7" ht="45">
      <c r="A15" s="65" t="s">
        <v>34</v>
      </c>
      <c r="B15" s="66"/>
      <c r="C15" s="67"/>
      <c r="D15" s="68"/>
      <c r="E15" s="69"/>
      <c r="F15" s="70"/>
      <c r="G15" s="71">
        <v>3</v>
      </c>
    </row>
    <row r="16" spans="1:7" ht="30">
      <c r="A16" s="65" t="s">
        <v>35</v>
      </c>
      <c r="B16" s="66"/>
      <c r="C16" s="67"/>
      <c r="D16" s="68"/>
      <c r="E16" s="69"/>
      <c r="F16" s="70"/>
      <c r="G16" s="71">
        <v>3</v>
      </c>
    </row>
    <row r="17" spans="1:9" ht="15">
      <c r="A17" s="65" t="s">
        <v>36</v>
      </c>
      <c r="B17" s="66"/>
      <c r="C17" s="67"/>
      <c r="D17" s="68"/>
      <c r="E17" s="69"/>
      <c r="F17" s="70"/>
      <c r="G17" s="71">
        <v>2</v>
      </c>
    </row>
    <row r="18" spans="1:9" ht="15">
      <c r="A18" s="65" t="s">
        <v>37</v>
      </c>
      <c r="B18" s="66"/>
      <c r="C18" s="67"/>
      <c r="D18" s="68"/>
      <c r="E18" s="69"/>
      <c r="F18" s="70"/>
      <c r="G18" s="71">
        <v>4</v>
      </c>
    </row>
    <row r="19" spans="1:9" ht="15">
      <c r="A19" s="65" t="s">
        <v>38</v>
      </c>
      <c r="B19" s="66"/>
      <c r="C19" s="67"/>
      <c r="D19" s="68"/>
      <c r="E19" s="69"/>
      <c r="F19" s="70"/>
      <c r="G19" s="71">
        <v>3</v>
      </c>
    </row>
    <row r="20" spans="1:9" ht="15">
      <c r="A20" s="65" t="s">
        <v>39</v>
      </c>
      <c r="B20" s="66"/>
      <c r="C20" s="67"/>
      <c r="D20" s="68"/>
      <c r="E20" s="69"/>
      <c r="F20" s="70"/>
      <c r="G20" s="71">
        <v>3</v>
      </c>
    </row>
    <row r="21" spans="1:9" ht="15">
      <c r="A21" s="65" t="s">
        <v>40</v>
      </c>
      <c r="B21" s="66"/>
      <c r="C21" s="67"/>
      <c r="D21" s="68"/>
      <c r="E21" s="69"/>
      <c r="F21" s="70"/>
      <c r="G21" s="71">
        <v>3</v>
      </c>
    </row>
    <row r="22" spans="1:9" ht="30">
      <c r="A22" s="65" t="s">
        <v>41</v>
      </c>
      <c r="B22" s="66"/>
      <c r="C22" s="67"/>
      <c r="D22" s="68"/>
      <c r="E22" s="69"/>
      <c r="F22" s="70"/>
      <c r="G22" s="71">
        <v>3</v>
      </c>
    </row>
    <row r="23" spans="1:9" ht="30">
      <c r="A23" s="65" t="s">
        <v>42</v>
      </c>
      <c r="B23" s="66"/>
      <c r="C23" s="67"/>
      <c r="D23" s="68"/>
      <c r="E23" s="69"/>
      <c r="F23" s="70"/>
      <c r="G23" s="71">
        <v>2</v>
      </c>
    </row>
    <row r="24" spans="1:9" ht="15">
      <c r="A24" s="65" t="s">
        <v>43</v>
      </c>
      <c r="B24" s="66"/>
      <c r="C24" s="67"/>
      <c r="D24" s="68"/>
      <c r="E24" s="69"/>
      <c r="F24" s="70"/>
      <c r="G24" s="71">
        <v>1</v>
      </c>
    </row>
    <row r="25" spans="1:9" ht="15">
      <c r="A25" s="72" t="s">
        <v>44</v>
      </c>
      <c r="B25" s="73"/>
      <c r="C25" s="74"/>
      <c r="D25" s="75"/>
      <c r="E25" s="76"/>
      <c r="F25" s="77"/>
      <c r="G25" s="78">
        <v>2</v>
      </c>
    </row>
    <row r="26" spans="1:9" ht="15">
      <c r="A26" s="79" t="s">
        <v>22</v>
      </c>
      <c r="B26" s="80">
        <f>SUMPRODUCT(B$4:B$25,$G$4:$G$25)</f>
        <v>0</v>
      </c>
      <c r="C26" s="81">
        <f>SUMPRODUCT(C$4:C$25,$G$4:$G$25)</f>
        <v>0</v>
      </c>
      <c r="D26" s="82">
        <f>SUMPRODUCT(D$4:D$25,$G$4:$G$25)</f>
        <v>0</v>
      </c>
      <c r="E26" s="83">
        <f>SUMPRODUCT(E$4:E$25,$G$4:$G$25)</f>
        <v>0</v>
      </c>
      <c r="F26" s="84">
        <f>SUMPRODUCT(F$4:F$25,$G$4:$G$25)</f>
        <v>0</v>
      </c>
      <c r="G26" s="85"/>
    </row>
    <row r="27" spans="1:9" ht="15">
      <c r="A27" s="86" t="s">
        <v>23</v>
      </c>
      <c r="B27" s="87">
        <f>SUMPRODUCT(--ISNUMBER(B$4:B$25),$G$4:$G$25)</f>
        <v>0</v>
      </c>
      <c r="C27" s="88">
        <f>SUMPRODUCT(--ISNUMBER(C$4:C$25),$G$4:$G$25)</f>
        <v>0</v>
      </c>
      <c r="D27" s="89">
        <f>SUMPRODUCT(--ISNUMBER(D$4:D$25),$G$4:$G$25)</f>
        <v>0</v>
      </c>
      <c r="E27" s="90">
        <f>SUMPRODUCT(--ISNUMBER(E$4:E$25),$G$4:$G$25)</f>
        <v>0</v>
      </c>
      <c r="F27" s="91">
        <f>SUMPRODUCT(--ISNUMBER(F$4:F$25),$G$4:$G$25)</f>
        <v>0</v>
      </c>
      <c r="G27" s="85"/>
    </row>
    <row r="29" spans="1:9" ht="15">
      <c r="A29" s="92" t="s">
        <v>53</v>
      </c>
      <c r="B29" s="93">
        <f>IF(B$27=0,1,B$26)/IF(B$27=0,1,B$27)</f>
        <v>1</v>
      </c>
      <c r="C29" s="94">
        <f>IF(C$27=0,1,C$26)/IF(C$27=0,1,C$27)</f>
        <v>1</v>
      </c>
      <c r="D29" s="95">
        <f>IF(D$27=0,1,D$26)/IF(D$27=0,1,D$27)</f>
        <v>1</v>
      </c>
      <c r="E29" s="96">
        <f>IF(E$27=0,1,E$26)/IF(E$27=0,1,E$27)</f>
        <v>1</v>
      </c>
      <c r="F29" s="97">
        <f>IF(F$27=0,1,F$26)/IF(F$27=0,1,F$27)</f>
        <v>1</v>
      </c>
    </row>
    <row r="31" spans="1:9" ht="15">
      <c r="A31" s="46" t="s">
        <v>54</v>
      </c>
      <c r="B31" s="85"/>
      <c r="C31" s="85"/>
      <c r="D31" s="85"/>
      <c r="E31" s="85"/>
      <c r="F31" s="85"/>
      <c r="H31" s="308" t="s">
        <v>55</v>
      </c>
      <c r="I31" s="308"/>
    </row>
    <row r="32" spans="1:9" ht="15">
      <c r="A32" s="52" t="s">
        <v>56</v>
      </c>
      <c r="B32" s="98" t="s">
        <v>57</v>
      </c>
      <c r="C32" s="99"/>
      <c r="D32" s="100"/>
      <c r="E32" s="101"/>
      <c r="F32" s="102"/>
      <c r="H32" s="103" t="s">
        <v>58</v>
      </c>
      <c r="I32" s="104" t="s">
        <v>59</v>
      </c>
    </row>
    <row r="33" spans="1:9" ht="15">
      <c r="A33" s="105" t="s">
        <v>60</v>
      </c>
      <c r="B33" s="106"/>
      <c r="C33" s="107"/>
      <c r="D33" s="108"/>
      <c r="E33" s="109"/>
      <c r="F33" s="110"/>
      <c r="H33" s="111">
        <v>2</v>
      </c>
      <c r="I33" s="112">
        <v>2.2000000000000002</v>
      </c>
    </row>
    <row r="34" spans="1:9" ht="15">
      <c r="A34" s="113" t="s">
        <v>61</v>
      </c>
      <c r="B34" s="114"/>
      <c r="C34" s="115"/>
      <c r="D34" s="116"/>
      <c r="E34" s="117"/>
      <c r="F34" s="118"/>
      <c r="H34" s="119">
        <v>1</v>
      </c>
      <c r="I34" s="120">
        <v>1.3</v>
      </c>
    </row>
    <row r="35" spans="1:9" ht="15">
      <c r="A35" s="113" t="s">
        <v>62</v>
      </c>
      <c r="B35" s="114"/>
      <c r="C35" s="115"/>
      <c r="D35" s="116"/>
      <c r="E35" s="117"/>
      <c r="F35" s="118"/>
      <c r="H35" s="119">
        <v>1</v>
      </c>
      <c r="I35" s="120">
        <v>1.3</v>
      </c>
    </row>
    <row r="36" spans="1:9" ht="15">
      <c r="A36" s="113" t="s">
        <v>63</v>
      </c>
      <c r="B36" s="114"/>
      <c r="C36" s="115"/>
      <c r="D36" s="116"/>
      <c r="E36" s="117"/>
      <c r="F36" s="118"/>
      <c r="H36" s="119">
        <v>1</v>
      </c>
      <c r="I36" s="120">
        <v>1.3</v>
      </c>
    </row>
    <row r="37" spans="1:9" ht="15">
      <c r="A37" s="113" t="s">
        <v>64</v>
      </c>
      <c r="B37" s="114"/>
      <c r="C37" s="115"/>
      <c r="D37" s="116"/>
      <c r="E37" s="117"/>
      <c r="F37" s="118"/>
      <c r="H37" s="119">
        <v>1</v>
      </c>
      <c r="I37" s="120">
        <v>1.3</v>
      </c>
    </row>
    <row r="38" spans="1:9" ht="15">
      <c r="A38" s="113" t="s">
        <v>65</v>
      </c>
      <c r="B38" s="114"/>
      <c r="C38" s="115"/>
      <c r="D38" s="116"/>
      <c r="E38" s="117"/>
      <c r="F38" s="118"/>
      <c r="H38" s="119">
        <v>1</v>
      </c>
      <c r="I38" s="120">
        <v>1.3</v>
      </c>
    </row>
    <row r="39" spans="1:9" ht="15">
      <c r="A39" s="113" t="s">
        <v>66</v>
      </c>
      <c r="B39" s="114"/>
      <c r="C39" s="115"/>
      <c r="D39" s="116"/>
      <c r="E39" s="117"/>
      <c r="F39" s="118"/>
      <c r="H39" s="119">
        <v>1</v>
      </c>
      <c r="I39" s="120">
        <v>1.3</v>
      </c>
    </row>
    <row r="40" spans="1:9" ht="15">
      <c r="A40" s="121" t="s">
        <v>67</v>
      </c>
      <c r="B40" s="122"/>
      <c r="C40" s="123"/>
      <c r="D40" s="124"/>
      <c r="E40" s="125"/>
      <c r="F40" s="126"/>
      <c r="H40" s="127">
        <v>2</v>
      </c>
      <c r="I40" s="128">
        <v>0</v>
      </c>
    </row>
    <row r="41" spans="1:9" ht="15">
      <c r="A41" s="129" t="s">
        <v>68</v>
      </c>
      <c r="B41" s="130">
        <f>SUMPRODUCT(B$33:B$40,IF(B$32="Oui",$H$33:$H$40,$I$33:$I$40))</f>
        <v>0</v>
      </c>
      <c r="C41" s="131">
        <f>SUMPRODUCT(C$33:C$40,IF(C$32="Oui",$H$33:$H$40,$I$33:$I$40))</f>
        <v>0</v>
      </c>
      <c r="D41" s="132">
        <f>SUMPRODUCT(D$33:D$40,IF(D$32="Oui",$H$33:$H$40,$I$33:$I$40))</f>
        <v>0</v>
      </c>
      <c r="E41" s="133">
        <f>SUMPRODUCT(E$33:E$40,IF(E$32="Oui",$H$33:$H$40,$I$33:$I$40))</f>
        <v>0</v>
      </c>
      <c r="F41" s="134">
        <f>SUMPRODUCT(F$33:F$40,IF(F$32="Oui",$H$33:$H$40,$I$33:$I$40))</f>
        <v>0</v>
      </c>
      <c r="H41" s="135">
        <v>10</v>
      </c>
      <c r="I41" s="136">
        <v>10</v>
      </c>
    </row>
    <row r="42" spans="1:9" ht="15">
      <c r="A42" s="129" t="s">
        <v>69</v>
      </c>
      <c r="B42" s="130">
        <f>IF(B$32="Oui",$H$41,$I$41)</f>
        <v>10</v>
      </c>
      <c r="C42" s="131">
        <f>IF(C$32="Oui",$H$41,$I$41)</f>
        <v>10</v>
      </c>
      <c r="D42" s="132">
        <f>IF(D$32="Oui",$H$41,$I$41)</f>
        <v>10</v>
      </c>
      <c r="E42" s="133">
        <f>IF(E$32="Oui",$H$41,$I$41)</f>
        <v>10</v>
      </c>
      <c r="F42" s="134">
        <f>IF(F$32="Oui",$H$41,$I$41)</f>
        <v>10</v>
      </c>
      <c r="H42" s="137"/>
      <c r="I42" s="137"/>
    </row>
    <row r="43" spans="1:9" ht="15">
      <c r="A43" s="138"/>
      <c r="B43" s="138"/>
      <c r="C43" s="138"/>
      <c r="D43" s="138"/>
      <c r="E43" s="138"/>
      <c r="F43" s="138"/>
    </row>
    <row r="44" spans="1:9" ht="15">
      <c r="A44" s="85"/>
      <c r="B44" s="85"/>
      <c r="C44" s="85"/>
      <c r="D44" s="85"/>
      <c r="E44" s="85"/>
      <c r="F44" s="85"/>
    </row>
    <row r="45" spans="1:9" ht="15">
      <c r="A45" s="92" t="s">
        <v>70</v>
      </c>
      <c r="B45" s="93">
        <f>B$41/B$42</f>
        <v>0</v>
      </c>
      <c r="C45" s="94">
        <f>C$41/C$42</f>
        <v>0</v>
      </c>
      <c r="D45" s="95">
        <f>D$41/D$42</f>
        <v>0</v>
      </c>
      <c r="E45" s="96">
        <f>E$41/E$42</f>
        <v>0</v>
      </c>
      <c r="F45" s="97">
        <f>F$41/F$42</f>
        <v>0</v>
      </c>
    </row>
    <row r="47" spans="1:9" ht="15"/>
    <row r="48" spans="1:9" ht="15">
      <c r="A48" s="92" t="s">
        <v>73</v>
      </c>
      <c r="B48" s="139">
        <f>(B$29+B$45)/2</f>
        <v>0.5</v>
      </c>
      <c r="C48" s="94">
        <f>(C$29+C$45)/2</f>
        <v>0.5</v>
      </c>
      <c r="D48" s="95">
        <f>(D$29+D$45)/2</f>
        <v>0.5</v>
      </c>
      <c r="E48" s="96">
        <f>(E$29+E$45)/2</f>
        <v>0.5</v>
      </c>
      <c r="F48" s="97">
        <f>(F$29+F$45)/2</f>
        <v>0.5</v>
      </c>
    </row>
    <row r="49" spans="1:6" ht="15">
      <c r="A49" s="92" t="s">
        <v>72</v>
      </c>
      <c r="B49" s="140">
        <f>COUNTA(B$4:B$25)</f>
        <v>0</v>
      </c>
      <c r="C49" s="141">
        <f>COUNTA(C$4:C$25)</f>
        <v>0</v>
      </c>
      <c r="D49" s="142">
        <f>COUNTA(D$4:D$25)</f>
        <v>0</v>
      </c>
      <c r="E49" s="143">
        <f>COUNTA(E$4:E$25)</f>
        <v>0</v>
      </c>
      <c r="F49" s="144">
        <f>COUNTA(F$4:F$25)</f>
        <v>0</v>
      </c>
    </row>
  </sheetData>
  <sheetProtection sheet="1" objects="1" scenarios="1"/>
  <mergeCells count="2">
    <mergeCell ref="G2:G3"/>
    <mergeCell ref="H31:I31"/>
  </mergeCells>
  <dataValidations count="2">
    <dataValidation type="decimal" allowBlank="1" showInputMessage="1" showErrorMessage="1" error="Les évaluations sont faites en terme de pourcentage. Veuillez entrer une valeur entre 0 et 1" sqref="B4:F25 B33:F40" xr:uid="{00000000-0002-0000-0400-000000000000}">
      <formula1>0</formula1>
      <formula2>1</formula2>
    </dataValidation>
    <dataValidation type="list" allowBlank="1" showInputMessage="1" showErrorMessage="1" sqref="B32:F32" xr:uid="{00000000-0002-0000-04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dimension ref="A3:G7"/>
  <sheetViews>
    <sheetView workbookViewId="0">
      <selection activeCell="E7" sqref="E7"/>
    </sheetView>
  </sheetViews>
  <sheetFormatPr defaultRowHeight="15"/>
  <cols>
    <col min="2" max="2" width="15" customWidth="1"/>
    <col min="3" max="3" width="16" customWidth="1"/>
    <col min="4" max="4" width="14.140625" customWidth="1"/>
    <col min="5" max="5" width="16.140625" bestFit="1" customWidth="1"/>
    <col min="6" max="6" width="9.28515625" bestFit="1" customWidth="1"/>
  </cols>
  <sheetData>
    <row r="3" spans="1:7">
      <c r="A3" s="204"/>
      <c r="B3" s="251" t="s">
        <v>74</v>
      </c>
      <c r="C3" s="251" t="s">
        <v>75</v>
      </c>
      <c r="D3" s="251" t="s">
        <v>76</v>
      </c>
      <c r="E3" s="252" t="s">
        <v>77</v>
      </c>
      <c r="F3" s="2" t="s">
        <v>3</v>
      </c>
      <c r="G3" t="s">
        <v>78</v>
      </c>
    </row>
    <row r="4" spans="1:7">
      <c r="A4" s="253" t="s">
        <v>0</v>
      </c>
      <c r="B4" s="254">
        <f>(Fonctionnalités!E20)</f>
        <v>0.49990000000000007</v>
      </c>
      <c r="C4" s="255">
        <f>'Assurance Qualité'!B60</f>
        <v>0.61499999999999999</v>
      </c>
      <c r="D4" s="255">
        <f>AVERAGE(B4:C4) - 0.1*E4</f>
        <v>0.55745</v>
      </c>
      <c r="F4" s="266">
        <v>15</v>
      </c>
      <c r="G4" s="265">
        <f>D4*F4</f>
        <v>8.3617500000000007</v>
      </c>
    </row>
    <row r="5" spans="1:7">
      <c r="A5" s="256" t="s">
        <v>1</v>
      </c>
      <c r="B5" s="257">
        <f>(Fonctionnalités!E38)</f>
        <v>0.68855</v>
      </c>
      <c r="C5" s="258">
        <f>'Assurance Qualité'!D60</f>
        <v>0.65249999999999997</v>
      </c>
      <c r="D5" s="258">
        <f>AVERAGE(B5:C5) - 0.1*E5</f>
        <v>0.67052500000000004</v>
      </c>
      <c r="F5" s="266">
        <v>25</v>
      </c>
      <c r="G5" s="265">
        <f t="shared" ref="G5:G7" si="0">D5*F5</f>
        <v>16.763125000000002</v>
      </c>
    </row>
    <row r="6" spans="1:7">
      <c r="A6" s="259" t="s">
        <v>2</v>
      </c>
      <c r="B6" s="260">
        <f>(Fonctionnalités!E59)</f>
        <v>0.82330769230769252</v>
      </c>
      <c r="C6" s="261">
        <f>'Assurance Qualité'!F60</f>
        <v>0.79</v>
      </c>
      <c r="D6" s="261">
        <f>AVERAGE(B6:C6) - 0.1*E6</f>
        <v>0.80665384615384628</v>
      </c>
      <c r="F6" s="266">
        <v>25</v>
      </c>
      <c r="G6" s="265">
        <f t="shared" si="0"/>
        <v>20.166346153846156</v>
      </c>
    </row>
    <row r="7" spans="1:7">
      <c r="A7" s="262" t="s">
        <v>79</v>
      </c>
      <c r="B7" s="263"/>
      <c r="C7" s="263"/>
      <c r="D7" s="267">
        <v>0.84</v>
      </c>
      <c r="F7" s="2">
        <v>10</v>
      </c>
      <c r="G7" s="265">
        <f t="shared" si="0"/>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5"/>
  <sheetViews>
    <sheetView tabSelected="1" topLeftCell="A17" zoomScaleNormal="100" workbookViewId="0">
      <selection activeCell="E25" sqref="E25"/>
    </sheetView>
  </sheetViews>
  <sheetFormatPr defaultRowHeight="14.25"/>
  <cols>
    <col min="1" max="1" width="68.7109375" style="1" customWidth="1"/>
    <col min="2" max="3" width="12.7109375" style="1" customWidth="1"/>
    <col min="4" max="9" width="12.7109375" customWidth="1"/>
    <col min="10" max="12" width="15.7109375" customWidth="1"/>
    <col min="13" max="1025" width="11.42578125"/>
  </cols>
  <sheetData>
    <row r="1" spans="1:13" ht="18.399999999999999" customHeight="1">
      <c r="A1" s="309" t="s">
        <v>80</v>
      </c>
      <c r="B1" s="310"/>
      <c r="C1" s="310"/>
      <c r="D1" s="310"/>
      <c r="E1" s="310"/>
      <c r="F1" s="310"/>
      <c r="G1" s="311"/>
      <c r="H1" s="203"/>
      <c r="I1" s="203"/>
    </row>
    <row r="2" spans="1:13" ht="15">
      <c r="H2" s="189"/>
      <c r="I2" s="189"/>
    </row>
    <row r="3" spans="1:13" ht="18.399999999999999" customHeight="1">
      <c r="A3" s="312" t="s">
        <v>54</v>
      </c>
      <c r="B3" s="313"/>
      <c r="C3" s="313"/>
      <c r="D3" s="313"/>
      <c r="E3" s="313"/>
      <c r="F3" s="313"/>
      <c r="G3" s="314"/>
      <c r="H3" s="185"/>
      <c r="I3" s="185"/>
    </row>
    <row r="4" spans="1:13" ht="18.75">
      <c r="A4" s="145"/>
      <c r="B4" s="146"/>
      <c r="C4" s="146"/>
      <c r="D4" s="146"/>
      <c r="E4" s="146"/>
      <c r="F4" s="146"/>
      <c r="G4" s="146"/>
      <c r="H4" s="146"/>
      <c r="I4" s="146"/>
    </row>
    <row r="5" spans="1:13" ht="18.399999999999999" customHeight="1">
      <c r="A5" s="322" t="s">
        <v>81</v>
      </c>
      <c r="B5" s="324" t="s">
        <v>0</v>
      </c>
      <c r="C5" s="324"/>
      <c r="D5" s="325" t="s">
        <v>1</v>
      </c>
      <c r="E5" s="325"/>
      <c r="F5" s="326" t="s">
        <v>2</v>
      </c>
      <c r="G5" s="327"/>
      <c r="H5" s="184"/>
      <c r="I5" s="184"/>
      <c r="J5" s="315" t="s">
        <v>82</v>
      </c>
      <c r="K5" s="316"/>
      <c r="L5" s="316"/>
    </row>
    <row r="6" spans="1:13" ht="18.75">
      <c r="A6" s="323"/>
      <c r="B6" s="147" t="s">
        <v>48</v>
      </c>
      <c r="C6" s="148" t="s">
        <v>3</v>
      </c>
      <c r="D6" s="149" t="s">
        <v>48</v>
      </c>
      <c r="E6" s="150" t="s">
        <v>3</v>
      </c>
      <c r="F6" s="151" t="s">
        <v>48</v>
      </c>
      <c r="G6" s="191" t="s">
        <v>3</v>
      </c>
      <c r="H6" s="184"/>
      <c r="I6" s="184"/>
      <c r="J6" s="152" t="s">
        <v>0</v>
      </c>
      <c r="K6" s="152" t="s">
        <v>1</v>
      </c>
      <c r="L6" s="152" t="s">
        <v>2</v>
      </c>
      <c r="M6" s="152"/>
    </row>
    <row r="7" spans="1:13" ht="18.399999999999999" customHeight="1">
      <c r="A7" s="317" t="s">
        <v>83</v>
      </c>
      <c r="B7" s="319"/>
      <c r="C7" s="319"/>
      <c r="D7" s="319"/>
      <c r="E7" s="319"/>
      <c r="F7" s="319"/>
      <c r="G7" s="320"/>
      <c r="H7" s="185" t="s">
        <v>84</v>
      </c>
      <c r="I7" s="185"/>
    </row>
    <row r="8" spans="1:13" ht="15">
      <c r="A8" s="192" t="s">
        <v>85</v>
      </c>
      <c r="B8" s="153">
        <v>1</v>
      </c>
      <c r="C8" s="154">
        <v>3</v>
      </c>
      <c r="D8" s="155">
        <f>2/3</f>
        <v>0.66666666666666663</v>
      </c>
      <c r="E8" s="154">
        <v>3</v>
      </c>
      <c r="F8" s="156">
        <f>1.75/3</f>
        <v>0.58333333333333337</v>
      </c>
      <c r="G8" s="154">
        <v>3</v>
      </c>
      <c r="H8" s="186"/>
      <c r="I8" s="186"/>
    </row>
    <row r="9" spans="1:13" ht="60">
      <c r="A9" s="192" t="s">
        <v>86</v>
      </c>
      <c r="B9" s="157">
        <v>0</v>
      </c>
      <c r="C9" s="161">
        <v>2</v>
      </c>
      <c r="D9" s="159">
        <f>1.25/2</f>
        <v>0.625</v>
      </c>
      <c r="E9" s="161">
        <v>2</v>
      </c>
      <c r="F9" s="160">
        <f>1.5/2</f>
        <v>0.75</v>
      </c>
      <c r="G9" s="161">
        <v>2</v>
      </c>
      <c r="H9" s="186"/>
      <c r="I9" s="186"/>
      <c r="J9" t="s">
        <v>87</v>
      </c>
    </row>
    <row r="10" spans="1:13" ht="60">
      <c r="A10" s="268" t="s">
        <v>88</v>
      </c>
      <c r="B10" s="157">
        <v>0.75</v>
      </c>
      <c r="C10" s="161">
        <v>3</v>
      </c>
      <c r="D10" s="159">
        <f>1.25/3</f>
        <v>0.41666666666666669</v>
      </c>
      <c r="E10" s="161">
        <v>3</v>
      </c>
      <c r="F10" s="160">
        <f>1.5/3</f>
        <v>0.5</v>
      </c>
      <c r="G10" s="161">
        <v>3</v>
      </c>
      <c r="H10" s="186"/>
      <c r="I10" s="186"/>
      <c r="J10" t="s">
        <v>89</v>
      </c>
    </row>
    <row r="11" spans="1:13" ht="15">
      <c r="A11" s="193" t="s">
        <v>90</v>
      </c>
      <c r="B11" s="157">
        <v>0</v>
      </c>
      <c r="C11" s="161">
        <v>2</v>
      </c>
      <c r="D11" s="159">
        <v>0</v>
      </c>
      <c r="E11" s="161">
        <v>2</v>
      </c>
      <c r="F11" s="160">
        <v>0</v>
      </c>
      <c r="G11" s="161">
        <v>2</v>
      </c>
      <c r="H11" s="186"/>
      <c r="I11" s="186"/>
      <c r="J11" t="s">
        <v>91</v>
      </c>
    </row>
    <row r="12" spans="1:13" ht="30">
      <c r="A12" s="194" t="s">
        <v>92</v>
      </c>
      <c r="B12" s="157">
        <v>0</v>
      </c>
      <c r="C12" s="161">
        <v>4</v>
      </c>
      <c r="D12" s="159">
        <v>0</v>
      </c>
      <c r="E12" s="161">
        <v>4</v>
      </c>
      <c r="F12" s="160">
        <v>1</v>
      </c>
      <c r="G12" s="161">
        <v>4</v>
      </c>
      <c r="H12" s="186"/>
      <c r="I12" s="186"/>
      <c r="J12" t="s">
        <v>93</v>
      </c>
    </row>
    <row r="13" spans="1:13" ht="15">
      <c r="A13" s="196" t="s">
        <v>94</v>
      </c>
      <c r="B13" s="176">
        <f>SUMPRODUCT(B8:B12,C8:C12)</f>
        <v>5.25</v>
      </c>
      <c r="C13" s="163">
        <f>SUM(C8:C12)</f>
        <v>14</v>
      </c>
      <c r="D13" s="177">
        <f>SUMPRODUCT(D8:D12,E8:E12)</f>
        <v>4.5</v>
      </c>
      <c r="E13" s="164">
        <f>SUM(E8:E12)</f>
        <v>14</v>
      </c>
      <c r="F13" s="165">
        <f>SUMPRODUCT(F8:F12,G8:G12)</f>
        <v>8.75</v>
      </c>
      <c r="G13" s="195">
        <f>SUM(G8:G12)</f>
        <v>14</v>
      </c>
      <c r="H13" s="186"/>
      <c r="I13" s="186"/>
    </row>
    <row r="14" spans="1:13" ht="18.399999999999999" customHeight="1">
      <c r="A14" s="317" t="s">
        <v>95</v>
      </c>
      <c r="B14" s="318"/>
      <c r="C14" s="318"/>
      <c r="D14" s="319"/>
      <c r="E14" s="319"/>
      <c r="F14" s="319"/>
      <c r="G14" s="320"/>
      <c r="H14" s="185" t="s">
        <v>84</v>
      </c>
      <c r="I14" s="185"/>
    </row>
    <row r="15" spans="1:13" ht="45">
      <c r="A15" s="268" t="s">
        <v>96</v>
      </c>
      <c r="B15" s="292">
        <v>0.5</v>
      </c>
      <c r="C15" s="293">
        <v>2</v>
      </c>
      <c r="D15" s="296">
        <f>0.25/2</f>
        <v>0.125</v>
      </c>
      <c r="E15" s="293">
        <v>2</v>
      </c>
      <c r="F15" s="166">
        <v>0.5</v>
      </c>
      <c r="G15" s="293">
        <v>2</v>
      </c>
      <c r="H15" s="187"/>
      <c r="I15" s="186"/>
      <c r="J15" t="s">
        <v>97</v>
      </c>
    </row>
    <row r="16" spans="1:13" ht="30">
      <c r="A16" s="268" t="s">
        <v>98</v>
      </c>
      <c r="B16" s="294">
        <v>0.5</v>
      </c>
      <c r="C16" s="283">
        <v>3</v>
      </c>
      <c r="D16" s="269">
        <f>2/3</f>
        <v>0.66666666666666663</v>
      </c>
      <c r="E16" s="283">
        <v>3</v>
      </c>
      <c r="F16" s="270">
        <f>2.75/3</f>
        <v>0.91666666666666663</v>
      </c>
      <c r="G16" s="283">
        <v>3</v>
      </c>
      <c r="H16" s="187"/>
      <c r="I16" s="186"/>
      <c r="J16" t="s">
        <v>99</v>
      </c>
    </row>
    <row r="17" spans="1:10" ht="45">
      <c r="A17" s="276" t="s">
        <v>100</v>
      </c>
      <c r="B17" s="282">
        <v>1</v>
      </c>
      <c r="C17" s="283">
        <v>3</v>
      </c>
      <c r="D17" s="272">
        <v>1</v>
      </c>
      <c r="E17" s="283">
        <v>3</v>
      </c>
      <c r="F17" s="169">
        <v>1</v>
      </c>
      <c r="G17" s="283">
        <v>3</v>
      </c>
      <c r="H17" s="187"/>
      <c r="I17" s="186"/>
    </row>
    <row r="18" spans="1:10" ht="30">
      <c r="A18" s="276" t="s">
        <v>101</v>
      </c>
      <c r="B18" s="282">
        <v>1</v>
      </c>
      <c r="C18" s="283">
        <v>3</v>
      </c>
      <c r="D18" s="272">
        <f>2/3</f>
        <v>0.66666666666666663</v>
      </c>
      <c r="E18" s="283">
        <v>3</v>
      </c>
      <c r="F18" s="169">
        <f>2.5/3</f>
        <v>0.83333333333333337</v>
      </c>
      <c r="G18" s="283">
        <v>3</v>
      </c>
      <c r="H18" s="187"/>
      <c r="I18" s="186"/>
    </row>
    <row r="19" spans="1:10" ht="15">
      <c r="A19" s="277" t="s">
        <v>102</v>
      </c>
      <c r="B19" s="295">
        <v>0.5</v>
      </c>
      <c r="C19" s="283">
        <v>2</v>
      </c>
      <c r="D19" s="297">
        <v>1</v>
      </c>
      <c r="E19" s="283">
        <v>2</v>
      </c>
      <c r="F19" s="169">
        <v>1</v>
      </c>
      <c r="G19" s="283">
        <v>2</v>
      </c>
      <c r="H19" s="187"/>
      <c r="I19" s="186"/>
      <c r="J19" t="s">
        <v>103</v>
      </c>
    </row>
    <row r="20" spans="1:10" ht="15">
      <c r="A20" s="287" t="s">
        <v>94</v>
      </c>
      <c r="B20" s="290">
        <f>SUMPRODUCT(B15:B19,C15:C19)</f>
        <v>9.5</v>
      </c>
      <c r="C20" s="286">
        <f>SUM(C15:C19)</f>
        <v>13</v>
      </c>
      <c r="D20" s="291">
        <f>SUMPRODUCT(D15:D19,E15:E19)</f>
        <v>9.25</v>
      </c>
      <c r="E20" s="162">
        <f>SUM(E15:E19)</f>
        <v>13</v>
      </c>
      <c r="F20" s="170">
        <f>SUMPRODUCT(F15:F19,G15:G19)</f>
        <v>11.25</v>
      </c>
      <c r="G20" s="195">
        <f>SUM(G15:G19)</f>
        <v>13</v>
      </c>
      <c r="H20" s="187"/>
      <c r="I20" s="186"/>
    </row>
    <row r="21" spans="1:10" ht="18.399999999999999" customHeight="1">
      <c r="A21" s="317" t="s">
        <v>104</v>
      </c>
      <c r="B21" s="321"/>
      <c r="C21" s="321"/>
      <c r="D21" s="319"/>
      <c r="E21" s="319"/>
      <c r="F21" s="319"/>
      <c r="G21" s="320"/>
      <c r="H21" s="185" t="s">
        <v>84</v>
      </c>
      <c r="I21" s="185"/>
    </row>
    <row r="22" spans="1:10" ht="75">
      <c r="A22" s="193" t="s">
        <v>105</v>
      </c>
      <c r="B22" s="157">
        <v>1</v>
      </c>
      <c r="C22" s="158">
        <v>2</v>
      </c>
      <c r="D22" s="159">
        <v>0.5</v>
      </c>
      <c r="E22" s="158">
        <v>2</v>
      </c>
      <c r="F22" s="160">
        <v>1</v>
      </c>
      <c r="G22" s="158">
        <v>2</v>
      </c>
      <c r="H22" s="187"/>
      <c r="I22" s="186"/>
    </row>
    <row r="23" spans="1:10" ht="15">
      <c r="A23" s="194" t="s">
        <v>106</v>
      </c>
      <c r="B23" s="157">
        <v>1</v>
      </c>
      <c r="C23" s="161">
        <v>1</v>
      </c>
      <c r="D23" s="159">
        <v>1</v>
      </c>
      <c r="E23" s="161">
        <v>1</v>
      </c>
      <c r="F23" s="160">
        <v>1</v>
      </c>
      <c r="G23" s="161">
        <v>1</v>
      </c>
      <c r="H23" s="187"/>
      <c r="I23" s="186"/>
    </row>
    <row r="24" spans="1:10" ht="30">
      <c r="A24" s="194" t="s">
        <v>107</v>
      </c>
      <c r="B24" s="157">
        <v>0</v>
      </c>
      <c r="C24" s="161">
        <v>1</v>
      </c>
      <c r="D24" s="159">
        <v>0</v>
      </c>
      <c r="E24" s="161">
        <v>1</v>
      </c>
      <c r="F24" s="160">
        <v>0</v>
      </c>
      <c r="G24" s="161">
        <v>1</v>
      </c>
      <c r="H24" s="187"/>
      <c r="I24" s="186"/>
      <c r="J24" t="s">
        <v>108</v>
      </c>
    </row>
    <row r="25" spans="1:10" ht="15">
      <c r="A25" s="196" t="s">
        <v>94</v>
      </c>
      <c r="B25" s="176">
        <f>SUMPRODUCT(B22:B24,C22:C24)</f>
        <v>3</v>
      </c>
      <c r="C25" s="163">
        <f>SUM(C22:C24)</f>
        <v>4</v>
      </c>
      <c r="D25" s="177">
        <f>SUMPRODUCT(D22:D24,E22:E24)</f>
        <v>2</v>
      </c>
      <c r="E25" s="164">
        <f>SUM(E22:E24)</f>
        <v>4</v>
      </c>
      <c r="F25" s="165">
        <f>SUMPRODUCT(F22:F24,G22:G24)</f>
        <v>3</v>
      </c>
      <c r="G25" s="195">
        <f>SUM(G22:G24)</f>
        <v>4</v>
      </c>
      <c r="H25" s="187"/>
      <c r="I25" s="186"/>
    </row>
    <row r="26" spans="1:10" ht="18.399999999999999" customHeight="1">
      <c r="A26" s="317" t="s">
        <v>109</v>
      </c>
      <c r="B26" s="318"/>
      <c r="C26" s="318"/>
      <c r="D26" s="319"/>
      <c r="E26" s="319"/>
      <c r="F26" s="319"/>
      <c r="G26" s="320"/>
      <c r="H26" s="299" t="s">
        <v>110</v>
      </c>
      <c r="I26" s="185"/>
    </row>
    <row r="27" spans="1:10" ht="60">
      <c r="A27" s="277" t="s">
        <v>111</v>
      </c>
      <c r="B27" s="278">
        <v>1</v>
      </c>
      <c r="C27" s="279">
        <v>2</v>
      </c>
      <c r="D27" s="272">
        <v>0</v>
      </c>
      <c r="E27" s="279">
        <v>2</v>
      </c>
      <c r="F27" s="171">
        <v>1</v>
      </c>
      <c r="G27" s="279">
        <v>2</v>
      </c>
      <c r="H27" s="187"/>
      <c r="I27" s="186"/>
    </row>
    <row r="28" spans="1:10" ht="45">
      <c r="A28" s="277" t="s">
        <v>112</v>
      </c>
      <c r="B28" s="282">
        <v>0.75</v>
      </c>
      <c r="C28" s="284">
        <v>2</v>
      </c>
      <c r="D28" s="272">
        <v>1</v>
      </c>
      <c r="E28" s="284">
        <v>2</v>
      </c>
      <c r="F28" s="171">
        <v>1</v>
      </c>
      <c r="G28" s="284">
        <v>2</v>
      </c>
      <c r="H28" s="187"/>
      <c r="I28" s="186"/>
      <c r="J28" t="s">
        <v>113</v>
      </c>
    </row>
    <row r="29" spans="1:10" ht="30">
      <c r="A29" s="277" t="s">
        <v>114</v>
      </c>
      <c r="B29" s="282">
        <v>1</v>
      </c>
      <c r="C29" s="284">
        <v>2</v>
      </c>
      <c r="D29" s="272">
        <v>1</v>
      </c>
      <c r="E29" s="284">
        <v>2</v>
      </c>
      <c r="F29" s="171">
        <v>0</v>
      </c>
      <c r="G29" s="284">
        <v>2</v>
      </c>
      <c r="H29" s="187"/>
      <c r="I29" s="186"/>
    </row>
    <row r="30" spans="1:10" ht="75">
      <c r="A30" s="277" t="s">
        <v>115</v>
      </c>
      <c r="B30" s="282">
        <v>0</v>
      </c>
      <c r="C30" s="284">
        <v>3</v>
      </c>
      <c r="D30" s="272">
        <v>0.5</v>
      </c>
      <c r="E30" s="284">
        <v>3</v>
      </c>
      <c r="F30" s="171">
        <v>1</v>
      </c>
      <c r="G30" s="284">
        <v>3</v>
      </c>
      <c r="H30" s="187"/>
      <c r="I30" s="186"/>
      <c r="J30" t="s">
        <v>116</v>
      </c>
    </row>
    <row r="31" spans="1:10" ht="15">
      <c r="A31" s="287" t="s">
        <v>94</v>
      </c>
      <c r="B31" s="290">
        <f>SUMPRODUCT(B27:B30,C27:C30)</f>
        <v>5.5</v>
      </c>
      <c r="C31" s="286">
        <f>SUM(C27:C30)</f>
        <v>9</v>
      </c>
      <c r="D31" s="291">
        <f>SUMPRODUCT(D27:D30,E27:E30)</f>
        <v>5.5</v>
      </c>
      <c r="E31" s="164">
        <f>SUM(E27:E30)</f>
        <v>9</v>
      </c>
      <c r="F31" s="165">
        <f>SUMPRODUCT(F27:F30,G27:G30)</f>
        <v>7</v>
      </c>
      <c r="G31" s="195">
        <f>SUM(G27:G30)</f>
        <v>9</v>
      </c>
      <c r="H31" s="187"/>
      <c r="I31" s="186"/>
    </row>
    <row r="32" spans="1:10" ht="18.399999999999999" customHeight="1">
      <c r="A32" s="317" t="s">
        <v>117</v>
      </c>
      <c r="B32" s="328"/>
      <c r="C32" s="328"/>
      <c r="D32" s="319"/>
      <c r="E32" s="319"/>
      <c r="F32" s="319"/>
      <c r="G32" s="320"/>
      <c r="H32" s="299" t="s">
        <v>110</v>
      </c>
      <c r="I32" s="185"/>
    </row>
    <row r="33" spans="1:10" ht="15">
      <c r="A33" s="268" t="s">
        <v>118</v>
      </c>
      <c r="B33" s="278">
        <v>1</v>
      </c>
      <c r="C33" s="279">
        <v>1</v>
      </c>
      <c r="D33" s="288">
        <v>0</v>
      </c>
      <c r="E33" s="279">
        <v>1</v>
      </c>
      <c r="F33" s="174">
        <v>1</v>
      </c>
      <c r="G33" s="279">
        <v>1</v>
      </c>
      <c r="H33" s="187"/>
      <c r="I33" s="186"/>
    </row>
    <row r="34" spans="1:10" ht="15">
      <c r="A34" s="268" t="s">
        <v>119</v>
      </c>
      <c r="B34" s="280">
        <v>1</v>
      </c>
      <c r="C34" s="281">
        <v>1</v>
      </c>
      <c r="D34" s="274">
        <v>1</v>
      </c>
      <c r="E34" s="281">
        <v>1</v>
      </c>
      <c r="F34" s="275">
        <v>0.75</v>
      </c>
      <c r="G34" s="281">
        <v>1</v>
      </c>
      <c r="H34" s="187"/>
      <c r="I34" s="186"/>
    </row>
    <row r="35" spans="1:10" ht="15">
      <c r="A35" s="276" t="s">
        <v>120</v>
      </c>
      <c r="B35" s="282">
        <v>0.75</v>
      </c>
      <c r="C35" s="283">
        <v>3</v>
      </c>
      <c r="D35" s="272">
        <v>0.5</v>
      </c>
      <c r="E35" s="283">
        <v>3</v>
      </c>
      <c r="F35" s="275">
        <v>0.75</v>
      </c>
      <c r="G35" s="283">
        <v>3</v>
      </c>
      <c r="H35" s="187"/>
      <c r="I35" s="186"/>
      <c r="J35" t="s">
        <v>121</v>
      </c>
    </row>
    <row r="36" spans="1:10" ht="30">
      <c r="A36" s="277" t="s">
        <v>122</v>
      </c>
      <c r="B36" s="282">
        <v>1</v>
      </c>
      <c r="C36" s="284">
        <v>3</v>
      </c>
      <c r="D36" s="272">
        <v>1</v>
      </c>
      <c r="E36" s="284">
        <v>3</v>
      </c>
      <c r="F36" s="171">
        <v>1</v>
      </c>
      <c r="G36" s="284">
        <v>3</v>
      </c>
      <c r="H36" s="186"/>
      <c r="I36" s="186"/>
    </row>
    <row r="37" spans="1:10" ht="15">
      <c r="A37" s="287" t="s">
        <v>94</v>
      </c>
      <c r="B37" s="285">
        <f>SUMPRODUCT(B33:B36,C33:C36)</f>
        <v>7.25</v>
      </c>
      <c r="C37" s="286">
        <f>SUM(C33:C36)</f>
        <v>8</v>
      </c>
      <c r="D37" s="289">
        <f>SUMPRODUCT(D33:D36,E33:E36)</f>
        <v>5.5</v>
      </c>
      <c r="E37" s="164">
        <f>SUM(E33:E36)</f>
        <v>8</v>
      </c>
      <c r="F37" s="165">
        <f>SUMPRODUCT(F33:F36,G33:G36)</f>
        <v>7</v>
      </c>
      <c r="G37" s="195">
        <f>SUM(G33:G36)</f>
        <v>8</v>
      </c>
      <c r="H37" s="187"/>
      <c r="I37" s="186"/>
    </row>
    <row r="38" spans="1:10" ht="18.399999999999999" customHeight="1">
      <c r="A38" s="317" t="s">
        <v>123</v>
      </c>
      <c r="B38" s="328"/>
      <c r="C38" s="328"/>
      <c r="D38" s="319"/>
      <c r="E38" s="319"/>
      <c r="F38" s="319"/>
      <c r="G38" s="320"/>
      <c r="H38" s="185" t="s">
        <v>124</v>
      </c>
      <c r="I38" s="185"/>
    </row>
    <row r="39" spans="1:10" ht="45">
      <c r="A39" s="276" t="s">
        <v>125</v>
      </c>
      <c r="B39" s="278">
        <v>0.75</v>
      </c>
      <c r="C39" s="293">
        <v>1</v>
      </c>
      <c r="D39" s="272">
        <v>0.75</v>
      </c>
      <c r="E39" s="293">
        <v>1</v>
      </c>
      <c r="F39" s="171">
        <v>1</v>
      </c>
      <c r="G39" s="293">
        <v>1</v>
      </c>
      <c r="H39" s="186"/>
      <c r="I39" s="186"/>
      <c r="J39" t="s">
        <v>126</v>
      </c>
    </row>
    <row r="40" spans="1:10" ht="15">
      <c r="A40" s="276" t="s">
        <v>127</v>
      </c>
      <c r="B40" s="282">
        <v>1</v>
      </c>
      <c r="C40" s="283">
        <v>4</v>
      </c>
      <c r="D40" s="272">
        <v>1</v>
      </c>
      <c r="E40" s="283">
        <v>4</v>
      </c>
      <c r="F40" s="171">
        <v>1</v>
      </c>
      <c r="G40" s="283">
        <v>4</v>
      </c>
      <c r="H40" s="186"/>
      <c r="I40" s="186"/>
    </row>
    <row r="41" spans="1:10" ht="15">
      <c r="A41" s="276" t="s">
        <v>128</v>
      </c>
      <c r="B41" s="282">
        <v>1</v>
      </c>
      <c r="C41" s="283">
        <v>3</v>
      </c>
      <c r="D41" s="272">
        <v>1</v>
      </c>
      <c r="E41" s="283">
        <v>3</v>
      </c>
      <c r="F41" s="171">
        <v>1</v>
      </c>
      <c r="G41" s="283">
        <v>3</v>
      </c>
      <c r="H41" s="186"/>
      <c r="I41" s="186"/>
    </row>
    <row r="42" spans="1:10" ht="60">
      <c r="A42" s="276" t="s">
        <v>129</v>
      </c>
      <c r="B42" s="282">
        <v>0.5</v>
      </c>
      <c r="C42" s="283">
        <v>2</v>
      </c>
      <c r="D42" s="272">
        <v>1</v>
      </c>
      <c r="E42" s="283">
        <v>2</v>
      </c>
      <c r="F42" s="171">
        <v>1</v>
      </c>
      <c r="G42" s="283">
        <v>2</v>
      </c>
      <c r="H42" s="186"/>
      <c r="J42" t="s">
        <v>130</v>
      </c>
    </row>
    <row r="43" spans="1:10" ht="15">
      <c r="A43" s="276" t="s">
        <v>131</v>
      </c>
      <c r="B43" s="282">
        <v>0</v>
      </c>
      <c r="C43" s="283">
        <v>2</v>
      </c>
      <c r="D43" s="272">
        <v>0.5</v>
      </c>
      <c r="E43" s="283">
        <v>2</v>
      </c>
      <c r="F43" s="171">
        <v>0.75</v>
      </c>
      <c r="G43" s="283">
        <v>2</v>
      </c>
      <c r="H43" s="186"/>
      <c r="I43" s="186"/>
      <c r="J43" t="s">
        <v>132</v>
      </c>
    </row>
    <row r="44" spans="1:10" ht="15">
      <c r="A44" s="276" t="s">
        <v>133</v>
      </c>
      <c r="B44" s="282">
        <v>1</v>
      </c>
      <c r="C44" s="283">
        <v>3</v>
      </c>
      <c r="D44" s="272">
        <v>1</v>
      </c>
      <c r="E44" s="283">
        <v>3</v>
      </c>
      <c r="F44" s="171">
        <v>1</v>
      </c>
      <c r="G44" s="283">
        <v>3</v>
      </c>
      <c r="H44" s="186"/>
      <c r="I44" s="186"/>
    </row>
    <row r="45" spans="1:10" ht="30">
      <c r="A45" s="276" t="s">
        <v>134</v>
      </c>
      <c r="B45" s="282">
        <v>0.25</v>
      </c>
      <c r="C45" s="283">
        <v>3</v>
      </c>
      <c r="D45" s="272">
        <v>0.75</v>
      </c>
      <c r="E45" s="283">
        <v>3</v>
      </c>
      <c r="F45" s="171">
        <v>0.5</v>
      </c>
      <c r="G45" s="283">
        <v>3</v>
      </c>
      <c r="H45" s="186"/>
      <c r="I45" s="186"/>
      <c r="J45" t="s">
        <v>135</v>
      </c>
    </row>
    <row r="46" spans="1:10" ht="15">
      <c r="A46" s="276" t="s">
        <v>136</v>
      </c>
      <c r="B46" s="282">
        <v>0.25</v>
      </c>
      <c r="C46" s="283">
        <v>4</v>
      </c>
      <c r="D46" s="272">
        <v>1</v>
      </c>
      <c r="E46" s="283">
        <v>4</v>
      </c>
      <c r="F46" s="171">
        <v>0.5</v>
      </c>
      <c r="G46" s="283">
        <v>4</v>
      </c>
      <c r="H46" s="186"/>
      <c r="I46" s="186"/>
      <c r="J46" t="s">
        <v>137</v>
      </c>
    </row>
    <row r="47" spans="1:10" ht="60">
      <c r="A47" s="277" t="s">
        <v>138</v>
      </c>
      <c r="B47" s="282">
        <v>0.25</v>
      </c>
      <c r="C47" s="284">
        <v>10</v>
      </c>
      <c r="D47" s="272">
        <v>0.5</v>
      </c>
      <c r="E47" s="284">
        <v>10</v>
      </c>
      <c r="F47" s="171">
        <v>1</v>
      </c>
      <c r="G47" s="284">
        <v>10</v>
      </c>
      <c r="H47" s="186"/>
      <c r="I47" s="186"/>
      <c r="J47" t="s">
        <v>139</v>
      </c>
    </row>
    <row r="48" spans="1:10" ht="30">
      <c r="A48" s="277" t="s">
        <v>140</v>
      </c>
      <c r="B48" s="282">
        <v>0.5</v>
      </c>
      <c r="C48" s="284">
        <v>6</v>
      </c>
      <c r="D48" s="272">
        <v>0.25</v>
      </c>
      <c r="E48" s="284">
        <v>6</v>
      </c>
      <c r="F48" s="171">
        <v>0</v>
      </c>
      <c r="G48" s="284">
        <v>6</v>
      </c>
      <c r="H48" s="186"/>
      <c r="I48" s="186"/>
      <c r="J48" t="s">
        <v>141</v>
      </c>
    </row>
    <row r="49" spans="1:11" ht="15">
      <c r="A49" s="277" t="s">
        <v>142</v>
      </c>
      <c r="B49" s="282">
        <v>1</v>
      </c>
      <c r="C49" s="284">
        <v>3</v>
      </c>
      <c r="D49" s="272">
        <v>1</v>
      </c>
      <c r="E49" s="284">
        <v>3</v>
      </c>
      <c r="F49" s="171">
        <v>1</v>
      </c>
      <c r="G49" s="284">
        <v>3</v>
      </c>
      <c r="H49" s="186"/>
      <c r="I49" s="186"/>
    </row>
    <row r="50" spans="1:11" ht="15">
      <c r="A50" s="287" t="s">
        <v>94</v>
      </c>
      <c r="B50" s="285">
        <f>SUMPRODUCT(B39:B49,C39:C49)</f>
        <v>22</v>
      </c>
      <c r="C50" s="286">
        <f>SUM(C39:C49)</f>
        <v>41</v>
      </c>
      <c r="D50" s="289">
        <f>SUMPRODUCT(D39:D49,E39:E49)</f>
        <v>29.5</v>
      </c>
      <c r="E50" s="164">
        <f>SUM(E39:E49)</f>
        <v>41</v>
      </c>
      <c r="F50" s="165">
        <f>SUMPRODUCT(F39:F49,G39:G49)</f>
        <v>31</v>
      </c>
      <c r="G50" s="195">
        <f>SUM(G39:G49)</f>
        <v>41</v>
      </c>
      <c r="H50" s="187"/>
      <c r="I50" s="186"/>
    </row>
    <row r="51" spans="1:11" ht="18.399999999999999" customHeight="1">
      <c r="A51" s="317" t="s">
        <v>143</v>
      </c>
      <c r="B51" s="321"/>
      <c r="C51" s="321"/>
      <c r="D51" s="319"/>
      <c r="E51" s="319"/>
      <c r="F51" s="319"/>
      <c r="G51" s="320"/>
      <c r="H51" s="299" t="s">
        <v>110</v>
      </c>
      <c r="I51" s="185"/>
    </row>
    <row r="52" spans="1:11" ht="30">
      <c r="A52" s="197" t="s">
        <v>144</v>
      </c>
      <c r="B52" s="172">
        <v>1</v>
      </c>
      <c r="C52" s="175">
        <v>2</v>
      </c>
      <c r="D52" s="173">
        <v>1</v>
      </c>
      <c r="E52" s="175">
        <v>2</v>
      </c>
      <c r="F52" s="174">
        <v>1</v>
      </c>
      <c r="G52" s="175">
        <v>2</v>
      </c>
      <c r="H52" s="187"/>
      <c r="I52" s="186"/>
    </row>
    <row r="53" spans="1:11" ht="30">
      <c r="A53" s="194" t="s">
        <v>145</v>
      </c>
      <c r="B53" s="167">
        <v>1</v>
      </c>
      <c r="C53" s="161">
        <v>2</v>
      </c>
      <c r="D53" s="168">
        <v>1</v>
      </c>
      <c r="E53" s="161">
        <v>2</v>
      </c>
      <c r="F53" s="171">
        <v>1</v>
      </c>
      <c r="G53" s="161">
        <v>2</v>
      </c>
      <c r="H53" s="186"/>
      <c r="I53" s="186"/>
    </row>
    <row r="54" spans="1:11" ht="15">
      <c r="A54" s="194" t="s">
        <v>146</v>
      </c>
      <c r="B54" s="271">
        <v>1</v>
      </c>
      <c r="C54" s="161">
        <v>1</v>
      </c>
      <c r="D54" s="272">
        <v>1</v>
      </c>
      <c r="E54" s="161">
        <v>1</v>
      </c>
      <c r="F54" s="273">
        <v>1</v>
      </c>
      <c r="G54" s="161">
        <v>1</v>
      </c>
      <c r="H54" s="186"/>
      <c r="I54" s="186"/>
    </row>
    <row r="55" spans="1:11" ht="120">
      <c r="A55" s="194" t="s">
        <v>147</v>
      </c>
      <c r="B55" s="271">
        <v>1</v>
      </c>
      <c r="C55" s="161">
        <v>4</v>
      </c>
      <c r="D55" s="272">
        <v>0.5</v>
      </c>
      <c r="E55" s="161">
        <v>4</v>
      </c>
      <c r="F55" s="273">
        <v>1</v>
      </c>
      <c r="G55" s="161">
        <v>4</v>
      </c>
      <c r="H55" s="186"/>
      <c r="I55" s="186"/>
      <c r="K55" t="s">
        <v>148</v>
      </c>
    </row>
    <row r="56" spans="1:11" ht="45">
      <c r="A56" s="193" t="s">
        <v>149</v>
      </c>
      <c r="B56" s="298">
        <v>0</v>
      </c>
      <c r="C56" s="158">
        <v>2</v>
      </c>
      <c r="D56" s="301">
        <v>1</v>
      </c>
      <c r="E56" s="158">
        <v>2</v>
      </c>
      <c r="F56" s="302">
        <v>1</v>
      </c>
      <c r="G56" s="158">
        <v>2</v>
      </c>
      <c r="H56" s="188"/>
      <c r="I56" s="186"/>
      <c r="J56" t="s">
        <v>150</v>
      </c>
    </row>
    <row r="57" spans="1:11" ht="15">
      <c r="A57" s="198" t="s">
        <v>94</v>
      </c>
      <c r="B57" s="176">
        <f>SUMPRODUCT(B52:B56,C52:C56)</f>
        <v>9</v>
      </c>
      <c r="C57" s="163">
        <f>SUM(C52:C56)</f>
        <v>11</v>
      </c>
      <c r="D57" s="177">
        <f>SUMPRODUCT(D52:D56,E52:E56)</f>
        <v>9</v>
      </c>
      <c r="E57" s="164">
        <f>SUM(E52:E56)</f>
        <v>11</v>
      </c>
      <c r="F57" s="178">
        <f>SUMPRODUCT(F52:F56,G52:G56)</f>
        <v>11</v>
      </c>
      <c r="G57" s="199">
        <f>SUM(G52:G56)</f>
        <v>11</v>
      </c>
      <c r="H57" s="186"/>
      <c r="I57" s="186"/>
    </row>
    <row r="58" spans="1:11" ht="18.399999999999999" customHeight="1">
      <c r="A58" s="317" t="s">
        <v>76</v>
      </c>
      <c r="B58" s="319"/>
      <c r="C58" s="319"/>
      <c r="D58" s="319"/>
      <c r="E58" s="319"/>
      <c r="F58" s="319"/>
      <c r="G58" s="320"/>
      <c r="H58" s="185"/>
      <c r="I58" s="185"/>
    </row>
    <row r="59" spans="1:11" ht="15">
      <c r="A59" s="200" t="s">
        <v>151</v>
      </c>
      <c r="B59" s="179">
        <f>B13+B20+B25+B31+B37+B50+B57</f>
        <v>61.5</v>
      </c>
      <c r="C59" s="180">
        <f>C13+C20+C25+C31+C37+C50+C57</f>
        <v>100</v>
      </c>
      <c r="D59" s="181">
        <f>D13+D20+D25+D31+D37+D50+D57</f>
        <v>65.25</v>
      </c>
      <c r="E59" s="182">
        <f>E13+E20+E25+E31+E37+E50+E57</f>
        <v>100</v>
      </c>
      <c r="F59" s="183">
        <f>F13+F20+F25+F31+F37+F50+F57</f>
        <v>79</v>
      </c>
      <c r="G59" s="201">
        <f>G13+G20+G25+G31+G37+G50+G57</f>
        <v>100</v>
      </c>
      <c r="H59" s="188"/>
      <c r="I59" s="186"/>
    </row>
    <row r="60" spans="1:11" ht="15">
      <c r="A60" s="202" t="s">
        <v>152</v>
      </c>
      <c r="B60" s="329">
        <f>B59/C59</f>
        <v>0.61499999999999999</v>
      </c>
      <c r="C60" s="329"/>
      <c r="D60" s="330">
        <f>D59/E59</f>
        <v>0.65249999999999997</v>
      </c>
      <c r="E60" s="330"/>
      <c r="F60" s="331">
        <f>F59/G59</f>
        <v>0.79</v>
      </c>
      <c r="G60" s="332"/>
      <c r="H60" s="190"/>
      <c r="I60" s="190"/>
    </row>
    <row r="61" spans="1:11" ht="15">
      <c r="H61" s="189"/>
      <c r="I61" s="189"/>
    </row>
    <row r="62" spans="1:11" ht="15">
      <c r="H62" s="189"/>
      <c r="I62" s="189"/>
    </row>
    <row r="63" spans="1:11" ht="15">
      <c r="H63" s="189"/>
      <c r="I63" s="189"/>
    </row>
    <row r="64" spans="1:11" ht="15">
      <c r="H64" s="189"/>
      <c r="I64" s="189"/>
    </row>
    <row r="65" spans="8:9" ht="15">
      <c r="H65" s="189"/>
      <c r="I65" s="189"/>
    </row>
    <row r="66" spans="8:9" ht="15">
      <c r="H66" s="189"/>
      <c r="I66" s="189"/>
    </row>
    <row r="67" spans="8:9" ht="15"/>
    <row r="68" spans="8:9" ht="15"/>
    <row r="69" spans="8:9" ht="15"/>
    <row r="70" spans="8:9" ht="15"/>
    <row r="71" spans="8:9" ht="15"/>
    <row r="72" spans="8:9" ht="15"/>
    <row r="73" spans="8:9" ht="15"/>
    <row r="74" spans="8:9" ht="15"/>
    <row r="75" spans="8:9" ht="15"/>
  </sheetData>
  <mergeCells count="18">
    <mergeCell ref="A38:G38"/>
    <mergeCell ref="A32:G32"/>
    <mergeCell ref="B60:C60"/>
    <mergeCell ref="D60:E60"/>
    <mergeCell ref="F60:G60"/>
    <mergeCell ref="A58:G58"/>
    <mergeCell ref="A51:G51"/>
    <mergeCell ref="A1:G1"/>
    <mergeCell ref="A3:G3"/>
    <mergeCell ref="J5:L5"/>
    <mergeCell ref="A26:G26"/>
    <mergeCell ref="A21:G21"/>
    <mergeCell ref="A14:G14"/>
    <mergeCell ref="A7:G7"/>
    <mergeCell ref="A5:A6"/>
    <mergeCell ref="B5:C5"/>
    <mergeCell ref="D5:E5"/>
    <mergeCell ref="F5:G5"/>
  </mergeCells>
  <dataValidations count="2">
    <dataValidation type="decimal" allowBlank="1" showInputMessage="1" showErrorMessage="1" sqref="H13 H20 H25 H31 H37 H50" xr:uid="{00000000-0002-0000-0500-000000000000}">
      <formula1>0</formula1>
      <formula2>1</formula2>
    </dataValidation>
    <dataValidation type="decimal" allowBlank="1" showInputMessage="1" showErrorMessage="1" error="Les évaluations sont faites en terme de pourcentage. Veuillez entrer une valeur entre 0 et 1" sqref="F8:F12 B27:B30 B8:B12 H8:H12 B15:B19 D15:D19 F15:F19 H15:H19 B33:B36 D33:D36 H22:H24 H33:H36 B39:B49 D39:D49 F39:F49 H39:H49 B52:B56 D52:D56 F52:F56 H52:H56 H27:H30 F27:F30 D27:D30 D8:D12 B22:B24 D22:D24 F22:F24 F33:F36"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dimension ref="A1:G62"/>
  <sheetViews>
    <sheetView topLeftCell="A30" workbookViewId="0">
      <selection activeCell="E63" sqref="E63"/>
    </sheetView>
  </sheetViews>
  <sheetFormatPr defaultRowHeight="15"/>
  <cols>
    <col min="1" max="1" width="73" customWidth="1"/>
    <col min="5" max="5" width="11" bestFit="1" customWidth="1"/>
    <col min="6" max="6" width="14.140625" bestFit="1" customWidth="1"/>
  </cols>
  <sheetData>
    <row r="1" spans="1:7" ht="18.75">
      <c r="A1" s="341" t="s">
        <v>80</v>
      </c>
      <c r="B1" s="342"/>
      <c r="C1" s="342"/>
      <c r="D1" s="342"/>
      <c r="E1" s="342"/>
      <c r="F1" s="342"/>
    </row>
    <row r="2" spans="1:7">
      <c r="A2" s="204"/>
      <c r="B2" s="204"/>
      <c r="C2" s="205"/>
      <c r="D2" s="205"/>
      <c r="E2" s="204"/>
      <c r="F2" s="205"/>
    </row>
    <row r="3" spans="1:7" ht="18.75">
      <c r="A3" s="341" t="s">
        <v>51</v>
      </c>
      <c r="B3" s="342"/>
      <c r="C3" s="342"/>
      <c r="D3" s="342"/>
      <c r="E3" s="342"/>
      <c r="F3" s="342"/>
    </row>
    <row r="5" spans="1:7" ht="23.25">
      <c r="A5" s="343" t="s">
        <v>0</v>
      </c>
      <c r="B5" s="343"/>
      <c r="C5" s="343"/>
      <c r="D5" s="343"/>
      <c r="E5" s="343"/>
      <c r="F5" s="343"/>
    </row>
    <row r="6" spans="1:7">
      <c r="A6" s="206" t="s">
        <v>52</v>
      </c>
      <c r="B6" s="344"/>
      <c r="C6" s="344"/>
      <c r="D6" s="344"/>
      <c r="E6" s="344"/>
      <c r="F6" s="345"/>
    </row>
    <row r="7" spans="1:7">
      <c r="A7" s="207" t="s">
        <v>153</v>
      </c>
      <c r="B7" s="208" t="s">
        <v>48</v>
      </c>
      <c r="C7" s="208" t="s">
        <v>154</v>
      </c>
      <c r="D7" s="208" t="s">
        <v>3</v>
      </c>
      <c r="E7" s="208" t="s">
        <v>155</v>
      </c>
      <c r="F7" s="209" t="s">
        <v>82</v>
      </c>
    </row>
    <row r="8" spans="1:7" ht="345">
      <c r="A8" s="210" t="s">
        <v>156</v>
      </c>
      <c r="B8" s="211">
        <v>0.5</v>
      </c>
      <c r="C8" s="211">
        <v>0.9</v>
      </c>
      <c r="D8" s="211">
        <v>14</v>
      </c>
      <c r="E8" s="211">
        <f t="shared" ref="E8:E19" si="0">B8*C8*D8</f>
        <v>6.3</v>
      </c>
      <c r="F8" s="212" t="s">
        <v>157</v>
      </c>
      <c r="G8" t="s">
        <v>84</v>
      </c>
    </row>
    <row r="9" spans="1:7">
      <c r="A9" s="210" t="s">
        <v>158</v>
      </c>
      <c r="B9" s="211">
        <v>1</v>
      </c>
      <c r="C9" s="211">
        <v>0.75</v>
      </c>
      <c r="D9" s="211">
        <v>7</v>
      </c>
      <c r="E9" s="211">
        <f t="shared" si="0"/>
        <v>5.25</v>
      </c>
      <c r="F9" s="213"/>
      <c r="G9" t="s">
        <v>124</v>
      </c>
    </row>
    <row r="10" spans="1:7">
      <c r="A10" s="210" t="s">
        <v>159</v>
      </c>
      <c r="B10" s="211">
        <v>0.25</v>
      </c>
      <c r="C10" s="211">
        <v>1</v>
      </c>
      <c r="D10" s="211">
        <v>12</v>
      </c>
      <c r="E10" s="211">
        <f t="shared" si="0"/>
        <v>3</v>
      </c>
      <c r="F10" s="213"/>
      <c r="G10" t="s">
        <v>124</v>
      </c>
    </row>
    <row r="11" spans="1:7">
      <c r="A11" s="210" t="s">
        <v>160</v>
      </c>
      <c r="B11" s="211">
        <v>0.8</v>
      </c>
      <c r="C11" s="211">
        <v>0.75</v>
      </c>
      <c r="D11" s="211">
        <v>10</v>
      </c>
      <c r="E11" s="211">
        <f t="shared" si="0"/>
        <v>6.0000000000000009</v>
      </c>
      <c r="F11" s="213"/>
      <c r="G11" t="s">
        <v>124</v>
      </c>
    </row>
    <row r="12" spans="1:7" ht="21" customHeight="1">
      <c r="A12" s="210" t="s">
        <v>161</v>
      </c>
      <c r="B12" s="211">
        <v>0.8</v>
      </c>
      <c r="C12" s="211">
        <v>1</v>
      </c>
      <c r="D12" s="211">
        <v>6</v>
      </c>
      <c r="E12" s="211">
        <f t="shared" si="0"/>
        <v>4.8000000000000007</v>
      </c>
      <c r="F12" s="212" t="s">
        <v>162</v>
      </c>
      <c r="G12" t="s">
        <v>124</v>
      </c>
    </row>
    <row r="13" spans="1:7">
      <c r="A13" s="210" t="s">
        <v>163</v>
      </c>
      <c r="B13" s="211">
        <v>0.5</v>
      </c>
      <c r="C13" s="211">
        <v>1</v>
      </c>
      <c r="D13" s="211">
        <v>7</v>
      </c>
      <c r="E13" s="211">
        <f t="shared" si="0"/>
        <v>3.5</v>
      </c>
      <c r="F13" s="213" t="s">
        <v>164</v>
      </c>
      <c r="G13" t="s">
        <v>110</v>
      </c>
    </row>
    <row r="14" spans="1:7">
      <c r="A14" s="210" t="s">
        <v>165</v>
      </c>
      <c r="B14" s="211">
        <v>0.8</v>
      </c>
      <c r="C14" s="211">
        <v>0.75</v>
      </c>
      <c r="D14" s="211">
        <v>8</v>
      </c>
      <c r="E14" s="211">
        <f t="shared" si="0"/>
        <v>4.8000000000000007</v>
      </c>
      <c r="F14" s="213" t="s">
        <v>166</v>
      </c>
      <c r="G14" t="s">
        <v>110</v>
      </c>
    </row>
    <row r="15" spans="1:7" ht="90">
      <c r="A15" s="210" t="s">
        <v>167</v>
      </c>
      <c r="B15" s="211">
        <v>0.45</v>
      </c>
      <c r="C15" s="211">
        <v>0.9</v>
      </c>
      <c r="D15" s="211">
        <v>8</v>
      </c>
      <c r="E15" s="211">
        <f t="shared" si="0"/>
        <v>3.24</v>
      </c>
      <c r="F15" s="212" t="s">
        <v>168</v>
      </c>
      <c r="G15" t="s">
        <v>84</v>
      </c>
    </row>
    <row r="16" spans="1:7" ht="75">
      <c r="A16" s="210" t="s">
        <v>169</v>
      </c>
      <c r="B16" s="211">
        <v>0.35</v>
      </c>
      <c r="C16" s="211">
        <v>0.75</v>
      </c>
      <c r="D16" s="211">
        <v>8</v>
      </c>
      <c r="E16" s="211">
        <f t="shared" si="0"/>
        <v>2.0999999999999996</v>
      </c>
      <c r="F16" s="212" t="s">
        <v>170</v>
      </c>
      <c r="G16" t="s">
        <v>84</v>
      </c>
    </row>
    <row r="17" spans="1:7">
      <c r="A17" s="210" t="s">
        <v>171</v>
      </c>
      <c r="B17" s="211">
        <v>0.6</v>
      </c>
      <c r="C17" s="211">
        <v>1</v>
      </c>
      <c r="D17" s="211">
        <v>7</v>
      </c>
      <c r="E17" s="211">
        <f t="shared" si="0"/>
        <v>4.2</v>
      </c>
      <c r="F17" s="213" t="s">
        <v>172</v>
      </c>
      <c r="G17" t="s">
        <v>110</v>
      </c>
    </row>
    <row r="18" spans="1:7">
      <c r="A18" s="210" t="s">
        <v>173</v>
      </c>
      <c r="B18" s="211">
        <v>0.8</v>
      </c>
      <c r="C18" s="211">
        <v>1</v>
      </c>
      <c r="D18" s="211">
        <v>5</v>
      </c>
      <c r="E18" s="211">
        <f t="shared" si="0"/>
        <v>4</v>
      </c>
      <c r="F18" s="213" t="s">
        <v>174</v>
      </c>
      <c r="G18" t="s">
        <v>110</v>
      </c>
    </row>
    <row r="19" spans="1:7">
      <c r="A19" s="210" t="s">
        <v>175</v>
      </c>
      <c r="B19" s="211">
        <v>0.7</v>
      </c>
      <c r="C19" s="211">
        <v>0.5</v>
      </c>
      <c r="D19" s="211">
        <v>8</v>
      </c>
      <c r="E19" s="211">
        <f t="shared" si="0"/>
        <v>2.8</v>
      </c>
      <c r="F19" s="213" t="s">
        <v>176</v>
      </c>
      <c r="G19" t="s">
        <v>124</v>
      </c>
    </row>
    <row r="20" spans="1:7">
      <c r="A20" s="214" t="s">
        <v>177</v>
      </c>
      <c r="B20" s="346"/>
      <c r="C20" s="346"/>
      <c r="D20" s="303">
        <f>SUM(D8:D19)</f>
        <v>100</v>
      </c>
      <c r="E20" s="264">
        <f>SUM(E8:E19)/D20 - E22*D22 - E21*D21</f>
        <v>0.49990000000000007</v>
      </c>
      <c r="F20" s="215"/>
    </row>
    <row r="21" spans="1:7">
      <c r="A21" s="216" t="s">
        <v>178</v>
      </c>
      <c r="D21" s="217">
        <v>0.15</v>
      </c>
      <c r="F21" t="s">
        <v>179</v>
      </c>
    </row>
    <row r="22" spans="1:7">
      <c r="A22" s="216" t="s">
        <v>180</v>
      </c>
      <c r="D22" s="217">
        <v>0.2</v>
      </c>
      <c r="F22" t="s">
        <v>181</v>
      </c>
    </row>
    <row r="23" spans="1:7" ht="23.25">
      <c r="A23" s="347" t="s">
        <v>1</v>
      </c>
      <c r="B23" s="348"/>
      <c r="C23" s="348"/>
      <c r="D23" s="348"/>
      <c r="E23" s="348"/>
      <c r="F23" s="349"/>
    </row>
    <row r="24" spans="1:7" ht="25.5" customHeight="1">
      <c r="A24" s="226" t="s">
        <v>52</v>
      </c>
      <c r="B24" s="333"/>
      <c r="C24" s="334"/>
      <c r="D24" s="334"/>
      <c r="E24" s="334"/>
      <c r="F24" s="335"/>
    </row>
    <row r="25" spans="1:7">
      <c r="A25" s="226" t="s">
        <v>153</v>
      </c>
      <c r="B25" s="218" t="s">
        <v>48</v>
      </c>
      <c r="C25" s="218" t="s">
        <v>154</v>
      </c>
      <c r="D25" s="218" t="s">
        <v>3</v>
      </c>
      <c r="E25" s="218" t="s">
        <v>155</v>
      </c>
      <c r="F25" s="227" t="s">
        <v>82</v>
      </c>
    </row>
    <row r="26" spans="1:7">
      <c r="A26" s="226" t="s">
        <v>182</v>
      </c>
      <c r="B26" s="239">
        <v>1</v>
      </c>
      <c r="C26" s="239">
        <v>0.95</v>
      </c>
      <c r="D26" s="218">
        <v>14</v>
      </c>
      <c r="E26" s="218">
        <f>B26*C26*D26</f>
        <v>13.299999999999999</v>
      </c>
      <c r="F26" s="227"/>
      <c r="G26" s="300" t="s">
        <v>124</v>
      </c>
    </row>
    <row r="27" spans="1:7">
      <c r="A27" s="226" t="s">
        <v>183</v>
      </c>
      <c r="B27" s="239">
        <v>0.85</v>
      </c>
      <c r="C27" s="239">
        <v>0.5</v>
      </c>
      <c r="D27" s="218">
        <v>15</v>
      </c>
      <c r="E27" s="218">
        <f t="shared" ref="E27:E37" si="1">B27*C27*D27</f>
        <v>6.375</v>
      </c>
      <c r="F27" s="227"/>
      <c r="G27" t="s">
        <v>110</v>
      </c>
    </row>
    <row r="28" spans="1:7">
      <c r="A28" s="226" t="s">
        <v>184</v>
      </c>
      <c r="B28" s="239">
        <v>1</v>
      </c>
      <c r="C28" s="239">
        <v>0.9</v>
      </c>
      <c r="D28" s="218">
        <v>5</v>
      </c>
      <c r="E28" s="218">
        <f t="shared" si="1"/>
        <v>4.5</v>
      </c>
      <c r="F28" s="227"/>
      <c r="G28" t="s">
        <v>124</v>
      </c>
    </row>
    <row r="29" spans="1:7">
      <c r="A29" s="226" t="s">
        <v>185</v>
      </c>
      <c r="B29" s="239">
        <v>1</v>
      </c>
      <c r="C29" s="239">
        <v>1</v>
      </c>
      <c r="D29" s="218">
        <v>6</v>
      </c>
      <c r="E29" s="218">
        <f t="shared" si="1"/>
        <v>6</v>
      </c>
      <c r="F29" s="227"/>
      <c r="G29" t="s">
        <v>110</v>
      </c>
    </row>
    <row r="30" spans="1:7">
      <c r="A30" s="226" t="s">
        <v>186</v>
      </c>
      <c r="B30" s="239">
        <v>0.84</v>
      </c>
      <c r="C30" s="239">
        <v>1</v>
      </c>
      <c r="D30" s="218">
        <v>6</v>
      </c>
      <c r="E30" s="218">
        <f t="shared" si="1"/>
        <v>5.04</v>
      </c>
      <c r="F30" s="227"/>
      <c r="G30" t="s">
        <v>84</v>
      </c>
    </row>
    <row r="31" spans="1:7">
      <c r="A31" s="226" t="s">
        <v>187</v>
      </c>
      <c r="B31" s="239">
        <v>1</v>
      </c>
      <c r="C31" s="239">
        <v>1</v>
      </c>
      <c r="D31" s="218">
        <v>10</v>
      </c>
      <c r="E31" s="218">
        <f t="shared" si="1"/>
        <v>10</v>
      </c>
      <c r="F31" s="227"/>
      <c r="G31" t="s">
        <v>110</v>
      </c>
    </row>
    <row r="32" spans="1:7">
      <c r="A32" s="226" t="s">
        <v>188</v>
      </c>
      <c r="B32" s="239">
        <v>1</v>
      </c>
      <c r="C32" s="239">
        <v>1</v>
      </c>
      <c r="D32" s="218">
        <v>6</v>
      </c>
      <c r="E32" s="218">
        <f t="shared" si="1"/>
        <v>6</v>
      </c>
      <c r="F32" s="227"/>
      <c r="G32" t="s">
        <v>84</v>
      </c>
    </row>
    <row r="33" spans="1:7">
      <c r="A33" s="226" t="s">
        <v>189</v>
      </c>
      <c r="B33" s="239">
        <v>0.83</v>
      </c>
      <c r="C33" s="239">
        <v>0.9</v>
      </c>
      <c r="D33" s="218">
        <v>6</v>
      </c>
      <c r="E33" s="218">
        <f t="shared" si="1"/>
        <v>4.4820000000000002</v>
      </c>
      <c r="F33" s="227"/>
      <c r="G33" t="s">
        <v>84</v>
      </c>
    </row>
    <row r="34" spans="1:7">
      <c r="A34" s="226" t="s">
        <v>190</v>
      </c>
      <c r="B34" s="239">
        <v>0.76</v>
      </c>
      <c r="C34" s="239">
        <v>0.6</v>
      </c>
      <c r="D34" s="218">
        <v>8</v>
      </c>
      <c r="E34" s="218">
        <f t="shared" si="1"/>
        <v>3.6479999999999997</v>
      </c>
      <c r="F34" s="227"/>
      <c r="G34" t="s">
        <v>84</v>
      </c>
    </row>
    <row r="35" spans="1:7">
      <c r="A35" s="226" t="s">
        <v>191</v>
      </c>
      <c r="B35" s="239">
        <v>0.71</v>
      </c>
      <c r="C35" s="239">
        <v>1</v>
      </c>
      <c r="D35" s="218">
        <v>8</v>
      </c>
      <c r="E35" s="218">
        <f t="shared" si="1"/>
        <v>5.68</v>
      </c>
      <c r="F35" s="227"/>
      <c r="G35" t="s">
        <v>84</v>
      </c>
    </row>
    <row r="36" spans="1:7">
      <c r="A36" s="226" t="s">
        <v>192</v>
      </c>
      <c r="B36" s="239">
        <v>0.8</v>
      </c>
      <c r="C36" s="239">
        <v>0.9</v>
      </c>
      <c r="D36" s="218">
        <v>14</v>
      </c>
      <c r="E36" s="218">
        <f t="shared" si="1"/>
        <v>10.080000000000002</v>
      </c>
      <c r="F36" s="227"/>
      <c r="G36" t="s">
        <v>124</v>
      </c>
    </row>
    <row r="37" spans="1:7">
      <c r="A37" s="226" t="s">
        <v>193</v>
      </c>
      <c r="B37" s="239">
        <v>0.95</v>
      </c>
      <c r="C37" s="239">
        <v>0</v>
      </c>
      <c r="D37" s="218">
        <v>2</v>
      </c>
      <c r="E37" s="218">
        <f t="shared" si="1"/>
        <v>0</v>
      </c>
      <c r="F37" s="227"/>
      <c r="G37" t="s">
        <v>110</v>
      </c>
    </row>
    <row r="38" spans="1:7">
      <c r="A38" s="228" t="s">
        <v>177</v>
      </c>
      <c r="B38" s="229"/>
      <c r="C38" s="248"/>
      <c r="D38" s="248">
        <f>SUM(D26:D37)</f>
        <v>100</v>
      </c>
      <c r="E38" s="230">
        <f>SUM(E26:E37)/D38 -E39*D39 -E40*D40-E41*D41</f>
        <v>0.68855</v>
      </c>
      <c r="F38" s="231"/>
    </row>
    <row r="39" spans="1:7">
      <c r="A39" s="219" t="s">
        <v>178</v>
      </c>
      <c r="C39" s="250"/>
      <c r="D39" s="249">
        <v>0.15</v>
      </c>
      <c r="E39">
        <v>0.25</v>
      </c>
      <c r="F39" t="s">
        <v>194</v>
      </c>
    </row>
    <row r="40" spans="1:7">
      <c r="A40" s="219" t="s">
        <v>180</v>
      </c>
      <c r="D40" s="220">
        <v>0.2</v>
      </c>
    </row>
    <row r="41" spans="1:7">
      <c r="A41" s="219" t="s">
        <v>195</v>
      </c>
      <c r="D41" s="221">
        <v>0.05</v>
      </c>
      <c r="E41">
        <v>0.5</v>
      </c>
      <c r="F41" t="s">
        <v>196</v>
      </c>
    </row>
    <row r="42" spans="1:7" ht="23.25">
      <c r="A42" s="336" t="s">
        <v>2</v>
      </c>
      <c r="B42" s="337"/>
      <c r="C42" s="337"/>
      <c r="D42" s="337"/>
      <c r="E42" s="337"/>
      <c r="F42" s="338"/>
    </row>
    <row r="43" spans="1:7">
      <c r="A43" s="232" t="s">
        <v>52</v>
      </c>
      <c r="B43" s="339"/>
      <c r="C43" s="339"/>
      <c r="D43" s="339"/>
      <c r="E43" s="339"/>
      <c r="F43" s="340"/>
    </row>
    <row r="44" spans="1:7">
      <c r="A44" s="233" t="s">
        <v>153</v>
      </c>
      <c r="B44" s="222" t="s">
        <v>48</v>
      </c>
      <c r="C44" s="222" t="s">
        <v>154</v>
      </c>
      <c r="D44" s="222" t="s">
        <v>3</v>
      </c>
      <c r="E44" s="222" t="s">
        <v>155</v>
      </c>
      <c r="F44" s="234" t="s">
        <v>82</v>
      </c>
    </row>
    <row r="45" spans="1:7">
      <c r="A45" s="235" t="s">
        <v>197</v>
      </c>
      <c r="B45" s="223">
        <v>1</v>
      </c>
      <c r="C45" s="223">
        <v>1</v>
      </c>
      <c r="D45" s="223">
        <v>8</v>
      </c>
      <c r="E45" s="223">
        <f t="shared" ref="E45:E57" si="2">B45*C45*D45</f>
        <v>8</v>
      </c>
      <c r="F45" s="234"/>
      <c r="G45" t="s">
        <v>84</v>
      </c>
    </row>
    <row r="46" spans="1:7">
      <c r="A46" s="235" t="s">
        <v>198</v>
      </c>
      <c r="B46" s="223">
        <v>0.9</v>
      </c>
      <c r="C46" s="223">
        <v>0.75</v>
      </c>
      <c r="D46" s="223">
        <v>6</v>
      </c>
      <c r="E46" s="223">
        <f t="shared" si="2"/>
        <v>4.0500000000000007</v>
      </c>
      <c r="F46" s="236"/>
      <c r="G46" t="s">
        <v>124</v>
      </c>
    </row>
    <row r="47" spans="1:7">
      <c r="A47" s="235" t="s">
        <v>199</v>
      </c>
      <c r="B47" s="223">
        <v>1</v>
      </c>
      <c r="C47" s="223">
        <v>0.75</v>
      </c>
      <c r="D47" s="223">
        <v>6</v>
      </c>
      <c r="E47" s="223">
        <f t="shared" si="2"/>
        <v>4.5</v>
      </c>
      <c r="F47" s="234"/>
      <c r="G47" t="s">
        <v>124</v>
      </c>
    </row>
    <row r="48" spans="1:7">
      <c r="A48" s="235" t="s">
        <v>200</v>
      </c>
      <c r="B48" s="223">
        <v>0.9</v>
      </c>
      <c r="C48" s="223">
        <v>1</v>
      </c>
      <c r="D48" s="223">
        <v>6</v>
      </c>
      <c r="E48" s="223">
        <f t="shared" si="2"/>
        <v>5.4</v>
      </c>
      <c r="F48" s="236"/>
      <c r="G48" t="s">
        <v>124</v>
      </c>
    </row>
    <row r="49" spans="1:7">
      <c r="A49" s="235" t="s">
        <v>201</v>
      </c>
      <c r="B49" s="223">
        <v>0.9</v>
      </c>
      <c r="C49" s="223">
        <v>1</v>
      </c>
      <c r="D49" s="223">
        <v>10</v>
      </c>
      <c r="E49" s="223">
        <f t="shared" si="2"/>
        <v>9</v>
      </c>
      <c r="F49" s="234"/>
      <c r="G49" t="s">
        <v>124</v>
      </c>
    </row>
    <row r="50" spans="1:7">
      <c r="A50" s="235" t="s">
        <v>202</v>
      </c>
      <c r="B50" s="223">
        <f>12/13</f>
        <v>0.92307692307692313</v>
      </c>
      <c r="C50" s="223">
        <v>1</v>
      </c>
      <c r="D50" s="223">
        <v>10</v>
      </c>
      <c r="E50" s="223">
        <f t="shared" si="2"/>
        <v>9.2307692307692317</v>
      </c>
      <c r="F50" s="234"/>
      <c r="G50" t="s">
        <v>84</v>
      </c>
    </row>
    <row r="51" spans="1:7">
      <c r="A51" s="235" t="s">
        <v>203</v>
      </c>
      <c r="B51" s="223">
        <v>1</v>
      </c>
      <c r="C51" s="223">
        <v>1</v>
      </c>
      <c r="D51" s="223">
        <v>12</v>
      </c>
      <c r="E51" s="223">
        <f t="shared" si="2"/>
        <v>12</v>
      </c>
      <c r="F51" s="234"/>
      <c r="G51" t="s">
        <v>204</v>
      </c>
    </row>
    <row r="52" spans="1:7">
      <c r="A52" s="235" t="s">
        <v>205</v>
      </c>
      <c r="B52" s="241">
        <v>1</v>
      </c>
      <c r="C52" s="241">
        <v>1</v>
      </c>
      <c r="D52" s="223">
        <v>12</v>
      </c>
      <c r="E52" s="223">
        <f t="shared" si="2"/>
        <v>12</v>
      </c>
      <c r="F52" s="234"/>
      <c r="G52" t="s">
        <v>204</v>
      </c>
    </row>
    <row r="53" spans="1:7">
      <c r="A53" s="245" t="s">
        <v>206</v>
      </c>
      <c r="B53" s="243">
        <v>1</v>
      </c>
      <c r="C53" s="243">
        <v>0.9</v>
      </c>
      <c r="D53" s="240">
        <v>6</v>
      </c>
      <c r="E53" s="223">
        <f t="shared" si="2"/>
        <v>5.4</v>
      </c>
      <c r="F53" s="242"/>
      <c r="G53" t="s">
        <v>84</v>
      </c>
    </row>
    <row r="54" spans="1:7">
      <c r="A54" s="245" t="s">
        <v>207</v>
      </c>
      <c r="B54" s="243">
        <v>0</v>
      </c>
      <c r="C54" s="243">
        <v>0</v>
      </c>
      <c r="D54" s="240">
        <v>5</v>
      </c>
      <c r="E54" s="223">
        <f t="shared" si="2"/>
        <v>0</v>
      </c>
      <c r="F54" s="242"/>
      <c r="G54" t="s">
        <v>84</v>
      </c>
    </row>
    <row r="55" spans="1:7">
      <c r="A55" s="245" t="s">
        <v>208</v>
      </c>
      <c r="B55" s="243">
        <v>0</v>
      </c>
      <c r="C55" s="243">
        <v>0</v>
      </c>
      <c r="D55" s="240">
        <v>5</v>
      </c>
      <c r="E55" s="223">
        <f t="shared" si="2"/>
        <v>0</v>
      </c>
      <c r="F55" s="242"/>
      <c r="G55" t="s">
        <v>84</v>
      </c>
    </row>
    <row r="56" spans="1:7">
      <c r="A56" s="245" t="s">
        <v>209</v>
      </c>
      <c r="B56" s="243">
        <v>1</v>
      </c>
      <c r="C56" s="243">
        <v>1</v>
      </c>
      <c r="D56" s="240">
        <v>4</v>
      </c>
      <c r="E56" s="223">
        <f t="shared" si="2"/>
        <v>4</v>
      </c>
      <c r="F56" s="242"/>
      <c r="G56" t="s">
        <v>204</v>
      </c>
    </row>
    <row r="57" spans="1:7">
      <c r="A57" s="245" t="s">
        <v>210</v>
      </c>
      <c r="B57" s="243">
        <v>1</v>
      </c>
      <c r="C57" s="243">
        <v>1</v>
      </c>
      <c r="D57" s="240">
        <v>8</v>
      </c>
      <c r="E57" s="223">
        <f t="shared" si="2"/>
        <v>8</v>
      </c>
      <c r="F57" s="242"/>
      <c r="G57" t="s">
        <v>204</v>
      </c>
    </row>
    <row r="58" spans="1:7">
      <c r="A58" s="245" t="s">
        <v>193</v>
      </c>
      <c r="B58" s="243">
        <v>1</v>
      </c>
      <c r="C58" s="243">
        <v>1</v>
      </c>
      <c r="D58" s="240">
        <v>2</v>
      </c>
      <c r="E58" s="223">
        <f t="shared" ref="E52:E58" si="3">B58*C58*D58</f>
        <v>2</v>
      </c>
      <c r="F58" s="242"/>
      <c r="G58" t="s">
        <v>124</v>
      </c>
    </row>
    <row r="59" spans="1:7">
      <c r="A59" s="246" t="s">
        <v>177</v>
      </c>
      <c r="B59" s="244"/>
      <c r="C59" s="244"/>
      <c r="D59" s="247">
        <f>SUM(D45:D58)</f>
        <v>100</v>
      </c>
      <c r="E59" s="237">
        <f>SUM(E45:E58)/D59 - D60*E60  - D61*E61 - D62*E62</f>
        <v>0.82330769230769252</v>
      </c>
      <c r="F59" s="238"/>
    </row>
    <row r="60" spans="1:7">
      <c r="A60" s="224" t="s">
        <v>178</v>
      </c>
      <c r="D60" s="220">
        <v>0.15</v>
      </c>
    </row>
    <row r="61" spans="1:7">
      <c r="A61" s="224" t="s">
        <v>180</v>
      </c>
      <c r="D61" s="220">
        <v>0.2</v>
      </c>
    </row>
    <row r="62" spans="1:7">
      <c r="A62" s="225" t="s">
        <v>195</v>
      </c>
      <c r="D62" s="221">
        <v>0.05</v>
      </c>
      <c r="E62">
        <v>0.25</v>
      </c>
      <c r="F62" t="s">
        <v>211</v>
      </c>
    </row>
  </sheetData>
  <mergeCells count="9">
    <mergeCell ref="B24:F24"/>
    <mergeCell ref="A42:F42"/>
    <mergeCell ref="B43:F43"/>
    <mergeCell ref="A1:F1"/>
    <mergeCell ref="A3:F3"/>
    <mergeCell ref="A5:F5"/>
    <mergeCell ref="B6:F6"/>
    <mergeCell ref="B20:C20"/>
    <mergeCell ref="A23:F23"/>
  </mergeCells>
  <dataValidations count="5">
    <dataValidation type="decimal" allowBlank="1" showInputMessage="1" showErrorMessage="1" sqref="B8:B20 B45:B58 E22" xr:uid="{CC44C972-8B8F-4678-BAEB-D51FFB0200E2}">
      <formula1>0</formula1>
      <formula2>1</formula2>
    </dataValidation>
    <dataValidation type="list" allowBlank="1" showInputMessage="1" showErrorMessage="1" sqref="C16:C19 C21 C9:C14" xr:uid="{DCFB5783-098F-4837-84E1-A329359B138C}">
      <formula1>"0,0.25,0.50,0.75,1"</formula1>
    </dataValidation>
    <dataValidation type="whole" allowBlank="1" showInputMessage="1" showErrorMessage="1" sqref="E61 E40" xr:uid="{301E7E41-CD71-4A91-B881-91EF87706901}">
      <formula1>0</formula1>
      <formula2>1</formula2>
    </dataValidation>
    <dataValidation type="list" allowBlank="1" showInputMessage="1" showErrorMessage="1" sqref="C8 C15" xr:uid="{C057212E-80B8-4CDB-B20F-76681DB535FB}">
      <formula1>"0,0.25,0.50,0.75,0.9,1"</formula1>
    </dataValidation>
    <dataValidation allowBlank="1" showInputMessage="1" showErrorMessage="1" sqref="C45:C58" xr:uid="{063BEB7A-A924-4DFF-AFE9-C58020F1C58C}"/>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1"/>
  <sheetViews>
    <sheetView topLeftCell="A14" zoomScaleNormal="100" workbookViewId="0">
      <selection activeCell="B31" sqref="B31"/>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307" t="s">
        <v>3</v>
      </c>
    </row>
    <row r="3" spans="1:7" ht="15">
      <c r="A3" s="52" t="s">
        <v>52</v>
      </c>
      <c r="B3" s="53"/>
      <c r="C3" s="54"/>
      <c r="D3" s="55"/>
      <c r="E3" s="56"/>
      <c r="F3" s="57"/>
      <c r="G3" s="307"/>
    </row>
    <row r="4" spans="1:7" ht="30">
      <c r="A4" s="58" t="s">
        <v>212</v>
      </c>
      <c r="B4" s="59"/>
      <c r="C4" s="60"/>
      <c r="D4" s="61"/>
      <c r="E4" s="62"/>
      <c r="F4" s="63"/>
      <c r="G4" s="64">
        <v>6</v>
      </c>
    </row>
    <row r="5" spans="1:7" ht="30">
      <c r="A5" s="65" t="s">
        <v>12</v>
      </c>
      <c r="B5" s="66"/>
      <c r="C5" s="67"/>
      <c r="D5" s="68"/>
      <c r="E5" s="69"/>
      <c r="F5" s="70"/>
      <c r="G5" s="71">
        <v>3</v>
      </c>
    </row>
    <row r="6" spans="1:7" ht="30">
      <c r="A6" s="65" t="s">
        <v>213</v>
      </c>
      <c r="B6" s="66"/>
      <c r="C6" s="67"/>
      <c r="D6" s="68"/>
      <c r="E6" s="69"/>
      <c r="F6" s="70"/>
      <c r="G6" s="71">
        <v>2</v>
      </c>
    </row>
    <row r="7" spans="1:7" ht="15">
      <c r="A7" s="65" t="s">
        <v>214</v>
      </c>
      <c r="B7" s="66"/>
      <c r="C7" s="67"/>
      <c r="D7" s="68"/>
      <c r="E7" s="69"/>
      <c r="F7" s="70"/>
      <c r="G7" s="71">
        <v>4</v>
      </c>
    </row>
    <row r="8" spans="1:7" ht="30">
      <c r="A8" s="65" t="s">
        <v>215</v>
      </c>
      <c r="B8" s="66"/>
      <c r="C8" s="67"/>
      <c r="D8" s="68"/>
      <c r="E8" s="69"/>
      <c r="F8" s="70"/>
      <c r="G8" s="71">
        <v>3</v>
      </c>
    </row>
    <row r="9" spans="1:7" ht="15">
      <c r="A9" s="65" t="s">
        <v>216</v>
      </c>
      <c r="B9" s="66"/>
      <c r="C9" s="67"/>
      <c r="D9" s="68"/>
      <c r="E9" s="69"/>
      <c r="F9" s="70"/>
      <c r="G9" s="71">
        <v>3</v>
      </c>
    </row>
    <row r="10" spans="1:7" ht="30">
      <c r="A10" s="65" t="s">
        <v>217</v>
      </c>
      <c r="B10" s="66"/>
      <c r="C10" s="67"/>
      <c r="D10" s="68"/>
      <c r="E10" s="69"/>
      <c r="F10" s="70"/>
      <c r="G10" s="71">
        <v>3</v>
      </c>
    </row>
    <row r="11" spans="1:7" ht="30">
      <c r="A11" s="65" t="s">
        <v>218</v>
      </c>
      <c r="B11" s="66"/>
      <c r="C11" s="67"/>
      <c r="D11" s="68"/>
      <c r="E11" s="69"/>
      <c r="F11" s="70"/>
      <c r="G11" s="71">
        <v>3</v>
      </c>
    </row>
    <row r="12" spans="1:7" ht="15">
      <c r="A12" s="65" t="s">
        <v>219</v>
      </c>
      <c r="B12" s="66"/>
      <c r="C12" s="67"/>
      <c r="D12" s="68"/>
      <c r="E12" s="69"/>
      <c r="F12" s="70"/>
      <c r="G12" s="71">
        <v>2</v>
      </c>
    </row>
    <row r="13" spans="1:7" ht="30">
      <c r="A13" s="65" t="s">
        <v>220</v>
      </c>
      <c r="B13" s="66"/>
      <c r="C13" s="67"/>
      <c r="D13" s="68"/>
      <c r="E13" s="69"/>
      <c r="F13" s="70"/>
      <c r="G13" s="71">
        <v>5</v>
      </c>
    </row>
    <row r="14" spans="1:7" ht="15">
      <c r="A14" s="65" t="s">
        <v>221</v>
      </c>
      <c r="B14" s="66"/>
      <c r="C14" s="67"/>
      <c r="D14" s="68"/>
      <c r="E14" s="69"/>
      <c r="F14" s="70"/>
      <c r="G14" s="71">
        <v>2</v>
      </c>
    </row>
    <row r="15" spans="1:7" ht="15">
      <c r="A15" s="65" t="s">
        <v>222</v>
      </c>
      <c r="B15" s="66"/>
      <c r="C15" s="67"/>
      <c r="D15" s="68"/>
      <c r="E15" s="69"/>
      <c r="F15" s="70"/>
      <c r="G15" s="71">
        <v>3</v>
      </c>
    </row>
    <row r="16" spans="1:7" ht="15">
      <c r="A16" s="65" t="s">
        <v>223</v>
      </c>
      <c r="B16" s="66"/>
      <c r="C16" s="67"/>
      <c r="D16" s="68"/>
      <c r="E16" s="69"/>
      <c r="F16" s="70"/>
      <c r="G16" s="71">
        <v>1</v>
      </c>
    </row>
    <row r="17" spans="1:7" ht="15">
      <c r="A17" s="65" t="s">
        <v>224</v>
      </c>
      <c r="B17" s="66"/>
      <c r="C17" s="67"/>
      <c r="D17" s="68"/>
      <c r="E17" s="69"/>
      <c r="F17" s="70"/>
      <c r="G17" s="71">
        <v>3</v>
      </c>
    </row>
    <row r="18" spans="1:7" ht="30">
      <c r="A18" s="65" t="s">
        <v>225</v>
      </c>
      <c r="B18" s="66"/>
      <c r="C18" s="67"/>
      <c r="D18" s="68"/>
      <c r="E18" s="69"/>
      <c r="F18" s="70"/>
      <c r="G18" s="71">
        <v>2</v>
      </c>
    </row>
    <row r="19" spans="1:7" ht="15">
      <c r="A19" s="65" t="s">
        <v>226</v>
      </c>
      <c r="B19" s="66"/>
      <c r="C19" s="67"/>
      <c r="D19" s="68"/>
      <c r="E19" s="69"/>
      <c r="F19" s="70"/>
      <c r="G19" s="71">
        <v>1</v>
      </c>
    </row>
    <row r="20" spans="1:7" ht="15">
      <c r="A20" s="65" t="s">
        <v>227</v>
      </c>
      <c r="B20" s="66"/>
      <c r="C20" s="67"/>
      <c r="D20" s="68"/>
      <c r="E20" s="69"/>
      <c r="F20" s="70"/>
      <c r="G20" s="71">
        <v>2</v>
      </c>
    </row>
    <row r="21" spans="1:7" ht="45">
      <c r="A21" s="65" t="s">
        <v>228</v>
      </c>
      <c r="B21" s="66"/>
      <c r="C21" s="67"/>
      <c r="D21" s="68"/>
      <c r="E21" s="69"/>
      <c r="F21" s="70"/>
      <c r="G21" s="71">
        <v>3</v>
      </c>
    </row>
    <row r="22" spans="1:7" ht="15">
      <c r="A22" s="65" t="s">
        <v>229</v>
      </c>
      <c r="B22" s="66"/>
      <c r="C22" s="67"/>
      <c r="D22" s="68"/>
      <c r="E22" s="69"/>
      <c r="F22" s="70"/>
      <c r="G22" s="71">
        <v>1</v>
      </c>
    </row>
    <row r="23" spans="1:7" ht="30">
      <c r="A23" s="65" t="s">
        <v>230</v>
      </c>
      <c r="B23" s="66"/>
      <c r="C23" s="67"/>
      <c r="D23" s="68"/>
      <c r="E23" s="69"/>
      <c r="F23" s="70"/>
      <c r="G23" s="71">
        <v>3</v>
      </c>
    </row>
    <row r="24" spans="1:7" ht="15">
      <c r="A24" s="65" t="s">
        <v>231</v>
      </c>
      <c r="B24" s="66"/>
      <c r="C24" s="67"/>
      <c r="D24" s="68"/>
      <c r="E24" s="69"/>
      <c r="F24" s="70"/>
      <c r="G24" s="71">
        <v>1</v>
      </c>
    </row>
    <row r="25" spans="1:7" ht="15">
      <c r="A25" s="65" t="s">
        <v>232</v>
      </c>
      <c r="B25" s="66"/>
      <c r="C25" s="67"/>
      <c r="D25" s="68"/>
      <c r="E25" s="69"/>
      <c r="F25" s="70"/>
      <c r="G25" s="71">
        <v>1</v>
      </c>
    </row>
    <row r="26" spans="1:7" ht="30">
      <c r="A26" s="65" t="s">
        <v>233</v>
      </c>
      <c r="B26" s="66"/>
      <c r="C26" s="67"/>
      <c r="D26" s="68"/>
      <c r="E26" s="69"/>
      <c r="F26" s="70"/>
      <c r="G26" s="71">
        <v>2</v>
      </c>
    </row>
    <row r="27" spans="1:7" ht="30">
      <c r="A27" s="72" t="s">
        <v>234</v>
      </c>
      <c r="B27" s="73"/>
      <c r="C27" s="74"/>
      <c r="D27" s="75"/>
      <c r="E27" s="76"/>
      <c r="F27" s="77"/>
      <c r="G27" s="78">
        <v>2</v>
      </c>
    </row>
    <row r="28" spans="1:7" ht="15">
      <c r="A28" s="79" t="s">
        <v>22</v>
      </c>
      <c r="B28" s="80">
        <f>SUMPRODUCT(B$4:B$27,$G$4:$G$27)</f>
        <v>0</v>
      </c>
      <c r="C28" s="81">
        <f>SUMPRODUCT(C$4:C$27,$G$4:$G$27)</f>
        <v>0</v>
      </c>
      <c r="D28" s="82">
        <f>SUMPRODUCT(D$4:D$27,$G$4:$G$27)</f>
        <v>0</v>
      </c>
      <c r="E28" s="83">
        <f>SUMPRODUCT(E$4:E$27,$G$4:$G$27)</f>
        <v>0</v>
      </c>
      <c r="F28" s="84">
        <f>SUMPRODUCT(F$4:F$27,$G$4:$G$27)</f>
        <v>0</v>
      </c>
      <c r="G28" s="85"/>
    </row>
    <row r="29" spans="1:7" ht="15">
      <c r="A29" s="86" t="s">
        <v>23</v>
      </c>
      <c r="B29" s="87">
        <f>SUMPRODUCT(--ISNUMBER(B$4:B$27),$G$4:$G$27)</f>
        <v>0</v>
      </c>
      <c r="C29" s="88">
        <f>SUMPRODUCT(--ISNUMBER(C$4:C$27),$G$4:$G$27)</f>
        <v>0</v>
      </c>
      <c r="D29" s="89">
        <f>SUMPRODUCT(--ISNUMBER(D$4:D$27),$G$4:$G$27)</f>
        <v>0</v>
      </c>
      <c r="E29" s="90">
        <f>SUMPRODUCT(--ISNUMBER(E$4:E$27),$G$4:$G$27)</f>
        <v>0</v>
      </c>
      <c r="F29" s="91">
        <f>SUMPRODUCT(--ISNUMBER(F$4:F$27),$G$4:$G$27)</f>
        <v>0</v>
      </c>
      <c r="G29" s="85"/>
    </row>
    <row r="31" spans="1:7" ht="15">
      <c r="A31" s="92" t="s">
        <v>53</v>
      </c>
      <c r="B31" s="93">
        <f>IF(B$29=0,1,B$28)/IF(B$29=0,1,B$29)</f>
        <v>1</v>
      </c>
      <c r="C31" s="94">
        <f>IF(C$29=0,1,C$28)/IF(C$29=0,1,C$29)</f>
        <v>1</v>
      </c>
      <c r="D31" s="95">
        <f>IF(D$29=0,1,D$28)/IF(D$29=0,1,D$29)</f>
        <v>1</v>
      </c>
      <c r="E31" s="96">
        <f>IF(E$29=0,1,E$28)/IF(E$29=0,1,E$29)</f>
        <v>1</v>
      </c>
      <c r="F31" s="97">
        <f>IF(F$29=0,1,F$28)/IF(F$29=0,1,F$29)</f>
        <v>1</v>
      </c>
    </row>
    <row r="33" spans="1:9" ht="15">
      <c r="A33" s="46" t="s">
        <v>54</v>
      </c>
      <c r="B33" s="85"/>
      <c r="C33" s="85"/>
      <c r="D33" s="85"/>
      <c r="E33" s="85"/>
      <c r="F33" s="85"/>
      <c r="H33" s="308" t="s">
        <v>55</v>
      </c>
      <c r="I33" s="308"/>
    </row>
    <row r="34" spans="1:9" ht="15">
      <c r="A34" s="52" t="s">
        <v>56</v>
      </c>
      <c r="B34" s="98" t="s">
        <v>57</v>
      </c>
      <c r="C34" s="99"/>
      <c r="D34" s="100"/>
      <c r="E34" s="101"/>
      <c r="F34" s="102"/>
      <c r="H34" s="103" t="s">
        <v>58</v>
      </c>
      <c r="I34" s="104" t="s">
        <v>59</v>
      </c>
    </row>
    <row r="35" spans="1:9" ht="15">
      <c r="A35" s="105" t="s">
        <v>60</v>
      </c>
      <c r="B35" s="106"/>
      <c r="C35" s="107"/>
      <c r="D35" s="108"/>
      <c r="E35" s="109"/>
      <c r="F35" s="110"/>
      <c r="H35" s="111">
        <v>2</v>
      </c>
      <c r="I35" s="112">
        <v>2.2000000000000002</v>
      </c>
    </row>
    <row r="36" spans="1:9" ht="15">
      <c r="A36" s="113" t="s">
        <v>61</v>
      </c>
      <c r="B36" s="114"/>
      <c r="C36" s="115"/>
      <c r="D36" s="116"/>
      <c r="E36" s="117"/>
      <c r="F36" s="118"/>
      <c r="H36" s="119">
        <v>1</v>
      </c>
      <c r="I36" s="120">
        <v>1.3</v>
      </c>
    </row>
    <row r="37" spans="1:9" ht="15">
      <c r="A37" s="113" t="s">
        <v>62</v>
      </c>
      <c r="B37" s="114"/>
      <c r="C37" s="115"/>
      <c r="D37" s="116"/>
      <c r="E37" s="117"/>
      <c r="F37" s="118"/>
      <c r="H37" s="119">
        <v>1</v>
      </c>
      <c r="I37" s="120">
        <v>1.3</v>
      </c>
    </row>
    <row r="38" spans="1:9" ht="15">
      <c r="A38" s="113" t="s">
        <v>63</v>
      </c>
      <c r="B38" s="114"/>
      <c r="C38" s="115"/>
      <c r="D38" s="116"/>
      <c r="E38" s="117"/>
      <c r="F38" s="118"/>
      <c r="H38" s="119">
        <v>1</v>
      </c>
      <c r="I38" s="120">
        <v>1.3</v>
      </c>
    </row>
    <row r="39" spans="1:9" ht="15">
      <c r="A39" s="113" t="s">
        <v>64</v>
      </c>
      <c r="B39" s="114"/>
      <c r="C39" s="115"/>
      <c r="D39" s="116"/>
      <c r="E39" s="117"/>
      <c r="F39" s="118"/>
      <c r="H39" s="119">
        <v>1</v>
      </c>
      <c r="I39" s="120">
        <v>1.3</v>
      </c>
    </row>
    <row r="40" spans="1:9" ht="15">
      <c r="A40" s="113" t="s">
        <v>65</v>
      </c>
      <c r="B40" s="114"/>
      <c r="C40" s="115"/>
      <c r="D40" s="116"/>
      <c r="E40" s="117"/>
      <c r="F40" s="118"/>
      <c r="H40" s="119">
        <v>1</v>
      </c>
      <c r="I40" s="120">
        <v>1.3</v>
      </c>
    </row>
    <row r="41" spans="1:9" ht="15">
      <c r="A41" s="113" t="s">
        <v>66</v>
      </c>
      <c r="B41" s="114"/>
      <c r="C41" s="115"/>
      <c r="D41" s="116"/>
      <c r="E41" s="117"/>
      <c r="F41" s="118"/>
      <c r="H41" s="119">
        <v>1</v>
      </c>
      <c r="I41" s="120">
        <v>1.3</v>
      </c>
    </row>
    <row r="42" spans="1:9" ht="15">
      <c r="A42" s="121" t="s">
        <v>67</v>
      </c>
      <c r="B42" s="122"/>
      <c r="C42" s="123"/>
      <c r="D42" s="124"/>
      <c r="E42" s="125"/>
      <c r="F42" s="126"/>
      <c r="H42" s="127">
        <v>2</v>
      </c>
      <c r="I42" s="128">
        <v>0</v>
      </c>
    </row>
    <row r="43" spans="1:9" ht="15">
      <c r="A43" s="129" t="s">
        <v>68</v>
      </c>
      <c r="B43" s="130">
        <f>SUMPRODUCT(B$35:B$42,IF(B$34="Oui",$H$35:$H$42,$I$35:$I$42))</f>
        <v>0</v>
      </c>
      <c r="C43" s="131">
        <f>SUMPRODUCT(C$35:C$42,IF(C$34="Oui",$H$35:$H$42,$I$35:$I$42))</f>
        <v>0</v>
      </c>
      <c r="D43" s="132">
        <f>SUMPRODUCT(D$35:D$42,IF(D$34="Oui",$H$35:$H$42,$I$35:$I$42))</f>
        <v>0</v>
      </c>
      <c r="E43" s="133">
        <f>SUMPRODUCT(E$35:E$42,IF(E$34="Oui",$H$35:$H$42,$I$35:$I$42))</f>
        <v>0</v>
      </c>
      <c r="F43" s="134">
        <f>SUMPRODUCT(F$35:F$42,IF(F$34="Oui",$H$35:$H$42,$I$35:$I$42))</f>
        <v>0</v>
      </c>
      <c r="H43" s="135">
        <v>10</v>
      </c>
      <c r="I43" s="136">
        <v>10</v>
      </c>
    </row>
    <row r="44" spans="1:9" ht="15">
      <c r="A44" s="129" t="s">
        <v>69</v>
      </c>
      <c r="B44" s="130">
        <f>IF(B$34="Oui",$H$43,$I$43)</f>
        <v>10</v>
      </c>
      <c r="C44" s="131">
        <f>IF(C$34="Oui",$H$43,$I$43)</f>
        <v>10</v>
      </c>
      <c r="D44" s="132">
        <f>IF(D$34="Oui",$H$43,$I$43)</f>
        <v>10</v>
      </c>
      <c r="E44" s="133">
        <f>IF(E$34="Oui",$H$43,$I$43)</f>
        <v>10</v>
      </c>
      <c r="F44" s="134">
        <f>IF(F$34="Oui",$H$43,$I$43)</f>
        <v>10</v>
      </c>
      <c r="H44" s="137"/>
      <c r="I44" s="137"/>
    </row>
    <row r="45" spans="1:9" ht="15">
      <c r="A45" s="138"/>
      <c r="B45" s="138"/>
      <c r="C45" s="138"/>
      <c r="D45" s="138"/>
      <c r="E45" s="138"/>
      <c r="F45" s="138"/>
    </row>
    <row r="46" spans="1:9" ht="15">
      <c r="A46" s="85"/>
      <c r="B46" s="85"/>
      <c r="C46" s="85"/>
      <c r="D46" s="85"/>
      <c r="E46" s="85"/>
      <c r="F46" s="85"/>
    </row>
    <row r="47" spans="1:9" ht="15">
      <c r="A47" s="92" t="s">
        <v>70</v>
      </c>
      <c r="B47" s="93">
        <f>B$43/B$44</f>
        <v>0</v>
      </c>
      <c r="C47" s="94">
        <f>C$43/C$44</f>
        <v>0</v>
      </c>
      <c r="D47" s="95">
        <f>D$43/D$44</f>
        <v>0</v>
      </c>
      <c r="E47" s="96">
        <f>E$43/E$44</f>
        <v>0</v>
      </c>
      <c r="F47" s="97">
        <f>F$43/F$44</f>
        <v>0</v>
      </c>
    </row>
    <row r="49" spans="1:6" ht="15"/>
    <row r="50" spans="1:6" ht="15">
      <c r="A50" s="92" t="s">
        <v>235</v>
      </c>
      <c r="B50" s="139">
        <f>(B$31+B$47)/2</f>
        <v>0.5</v>
      </c>
      <c r="C50" s="94">
        <f>(C$31+C$47)/2</f>
        <v>0.5</v>
      </c>
      <c r="D50" s="95">
        <f>(D$31+D$47)/2</f>
        <v>0.5</v>
      </c>
      <c r="E50" s="96">
        <f>(E$31+E$47)/2</f>
        <v>0.5</v>
      </c>
      <c r="F50" s="97">
        <f>(F$31+F$47)/2</f>
        <v>0.5</v>
      </c>
    </row>
    <row r="51" spans="1:6" ht="15">
      <c r="A51" s="92" t="s">
        <v>72</v>
      </c>
      <c r="B51" s="140">
        <f>COUNTA(B$4:B$27)</f>
        <v>0</v>
      </c>
      <c r="C51" s="141">
        <f>COUNTA(C$4:C$27)</f>
        <v>0</v>
      </c>
      <c r="D51" s="142">
        <f>COUNTA(D$4:D$27)</f>
        <v>0</v>
      </c>
      <c r="E51" s="143">
        <f>COUNTA(E$4:E$27)</f>
        <v>0</v>
      </c>
      <c r="F51" s="144">
        <f>COUNTA(F$4:F$27)</f>
        <v>0</v>
      </c>
    </row>
  </sheetData>
  <sheetProtection sheet="1" objects="1" scenarios="1"/>
  <mergeCells count="2">
    <mergeCell ref="G2:G3"/>
    <mergeCell ref="H33:I33"/>
  </mergeCells>
  <dataValidations count="2">
    <dataValidation type="decimal" allowBlank="1" showInputMessage="1" showErrorMessage="1" error="Les évaluations sont faites en terme de pourcentage. Veuillez entrer une valeur entre 0 et 1" sqref="B4:F27 B35:F42" xr:uid="{00000000-0002-0000-0600-000000000000}">
      <formula1>0</formula1>
      <formula2>1</formula2>
    </dataValidation>
    <dataValidation type="list" allowBlank="1" showInputMessage="1" showErrorMessage="1" sqref="B34:F34" xr:uid="{00000000-0002-0000-06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Philippe Turner</cp:lastModifiedBy>
  <cp:revision>1</cp:revision>
  <dcterms:created xsi:type="dcterms:W3CDTF">2006-09-16T00:00:00Z</dcterms:created>
  <dcterms:modified xsi:type="dcterms:W3CDTF">2020-12-24T20:18:19Z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