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istanvaccarino/Desktop/Kickstarter_Fundraising_Analysis/"/>
    </mc:Choice>
  </mc:AlternateContent>
  <xr:revisionPtr revIDLastSave="0" documentId="8_{A52376A5-C7D6-E94E-ACAB-FA4978FF8493}" xr6:coauthVersionLast="47" xr6:coauthVersionMax="47" xr10:uidLastSave="{00000000-0000-0000-0000-000000000000}"/>
  <bookViews>
    <workbookView xWindow="13080" yWindow="500" windowWidth="15420" windowHeight="15800" firstSheet="1" activeTab="1" xr2:uid="{00000000-000D-0000-FFFF-FFFF00000000}"/>
  </bookViews>
  <sheets>
    <sheet name="Theater Outcomes by Launch Date" sheetId="10" r:id="rId1"/>
    <sheet name="Outcomes Based on Goals" sheetId="12" r:id="rId2"/>
    <sheet name="Kickstarter" sheetId="1" r:id="rId3"/>
  </sheets>
  <definedNames>
    <definedName name="_xlnm._FilterDatabase" localSheetId="2" hidden="1">Kickstarter!$A$1:$T$4116</definedName>
  </definedNames>
  <calcPr calcId="191029" concurrentCalc="0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<sst xmlns="http://schemas.openxmlformats.org/spreadsheetml/2006/main" count="32975" uniqueCount="8400">
  <si>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</si>
  <si>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</si>
  <si>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</si>
  <si>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</si>
  <si>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</si>
  <si>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</si>
  <si>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</si>
  <si>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</si>
  <si>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</si>
  <si>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</si>
  <si>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</si>
  <si>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</si>
  <si>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</si>
  <si>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</si>
  <si>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</si>
  <si>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</si>
  <si>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</si>
  <si>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</si>
  <si>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</si>
  <si>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</si>
  <si>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</si>
  <si>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</si>
  <si>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</si>
  <si>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</si>
  <si>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</si>
  <si>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</si>
  <si>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</si>
  <si>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</si>
  <si>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</si>
  <si>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</si>
  <si>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</si>
  <si>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</si>
  <si>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</si>
  <si>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</si>
  <si>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</si>
  <si>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</si>
  <si>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</si>
  <si>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</si>
  <si>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</si>
  <si>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</si>
  <si>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</si>
  <si>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</si>
  <si>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</si>
  <si>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</si>
  <si>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</si>
  <si>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</si>
  <si>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</si>
  <si>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</si>
  <si>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</si>
  <si>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</si>
  <si>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</si>
  <si>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</si>
  <si>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</si>
  <si>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</si>
  <si>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</si>
  <si>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</si>
  <si>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</si>
  <si>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</si>
  <si>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</si>
  <si>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</si>
  <si>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</si>
  <si>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</si>
  <si>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</si>
  <si>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</si>
  <si>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</si>
  <si>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</si>
  <si>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</si>
  <si>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</si>
  <si>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</si>
  <si>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</si>
  <si>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</si>
  <si>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</si>
  <si>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</si>
  <si>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</si>
  <si>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</si>
  <si>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</si>
  <si>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</si>
  <si>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</si>
  <si>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</si>
  <si>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</si>
  <si>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</si>
  <si>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</si>
  <si>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</si>
  <si>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</si>
  <si>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</si>
  <si>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</si>
  <si>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</si>
  <si>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</si>
  <si>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</si>
  <si>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</si>
  <si>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</si>
  <si>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</si>
  <si>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</si>
  <si>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</si>
  <si>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</si>
  <si>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</si>
  <si>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</si>
  <si>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</si>
  <si>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</si>
  <si>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</si>
  <si>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</si>
  <si>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</si>
  <si>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</si>
  <si>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</si>
  <si>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</si>
  <si>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</si>
  <si>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</si>
  <si>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</si>
  <si>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</si>
  <si>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</si>
  <si>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</si>
  <si>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</si>
  <si>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</si>
  <si>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</si>
  <si>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</si>
  <si>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</si>
  <si>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</si>
  <si>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</si>
  <si>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</si>
  <si>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</si>
  <si>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</si>
  <si>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</si>
  <si>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</si>
  <si>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</si>
  <si>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</si>
  <si>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</si>
  <si>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</si>
  <si>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</si>
  <si>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</si>
  <si>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</si>
  <si>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</si>
  <si>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</si>
  <si>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</si>
  <si>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</si>
  <si>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</si>
  <si>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</si>
  <si>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</si>
  <si>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</si>
  <si>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</si>
  <si>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</si>
  <si>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</si>
  <si>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</si>
  <si>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</si>
  <si>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</si>
  <si>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</si>
  <si>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</si>
  <si>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</si>
  <si>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</si>
  <si>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</si>
  <si>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</si>
  <si>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</si>
  <si>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</si>
  <si>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</si>
  <si>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</si>
  <si>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</si>
  <si>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</si>
  <si>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</si>
  <si>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</si>
  <si>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</si>
  <si>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</si>
  <si>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</si>
  <si>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</si>
  <si>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</si>
  <si>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</si>
  <si>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</si>
  <si>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</si>
  <si>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</si>
  <si>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</si>
  <si>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</si>
  <si>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</si>
  <si>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</si>
  <si>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</si>
  <si>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</si>
  <si>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</si>
  <si>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</si>
  <si>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</si>
  <si>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</si>
  <si>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</si>
  <si>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</si>
  <si>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</si>
  <si>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</si>
  <si>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</si>
  <si>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</si>
  <si>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</si>
  <si>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</si>
  <si>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</si>
  <si>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</si>
  <si>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</si>
  <si>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</si>
  <si>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</si>
  <si>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</si>
  <si>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</si>
  <si>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</si>
  <si>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</si>
  <si>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</si>
  <si>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</si>
  <si>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</si>
  <si>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</si>
  <si>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</si>
  <si>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</si>
  <si>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</si>
  <si>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</si>
  <si>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</si>
  <si>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</si>
  <si>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</si>
  <si>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</si>
  <si>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</si>
  <si>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</si>
  <si>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</si>
  <si>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</si>
  <si>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</si>
  <si>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</si>
  <si>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</si>
  <si>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</si>
  <si>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</si>
  <si>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</si>
  <si>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</si>
  <si>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</si>
  <si>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</si>
  <si>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</si>
  <si>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</si>
  <si>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</si>
  <si>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</si>
  <si>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</si>
  <si>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</si>
  <si>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</si>
  <si>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</si>
  <si>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</si>
  <si>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</si>
  <si>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</si>
  <si>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</si>
  <si>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</si>
  <si>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</si>
  <si>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</si>
  <si>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</si>
  <si>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</si>
  <si>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</si>
  <si>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</si>
  <si>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</si>
  <si>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</si>
  <si>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</si>
  <si>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</si>
  <si>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</si>
  <si>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</si>
  <si>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</si>
  <si>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</si>
  <si>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</si>
  <si>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</si>
  <si>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</si>
  <si>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</si>
  <si>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</si>
  <si>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</si>
  <si>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</si>
  <si>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</si>
  <si>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</si>
  <si>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</si>
  <si>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</si>
  <si>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</si>
  <si>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</si>
  <si>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</si>
  <si>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</si>
  <si>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</si>
  <si>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</si>
  <si>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</si>
  <si>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</si>
  <si>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</si>
  <si>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</si>
  <si>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</si>
  <si>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</si>
  <si>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</si>
  <si>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</si>
  <si>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</si>
  <si>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</si>
  <si>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</si>
  <si>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</si>
  <si>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</si>
  <si>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</si>
  <si>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</si>
  <si>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</si>
  <si>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</si>
  <si>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</si>
  <si>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</si>
  <si>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</si>
  <si>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</si>
  <si>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</si>
  <si>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</si>
  <si>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</si>
  <si>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</si>
  <si>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</si>
  <si>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</si>
  <si>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</si>
  <si>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</si>
  <si>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</si>
  <si>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</si>
  <si>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</si>
  <si>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</si>
  <si>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</si>
  <si>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</si>
  <si>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</si>
  <si>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</si>
  <si>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</si>
  <si>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</si>
  <si>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</si>
  <si>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</si>
  <si>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</si>
  <si>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</si>
  <si>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</si>
  <si>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</si>
  <si>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</si>
  <si>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</si>
  <si>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</si>
  <si>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</si>
  <si>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</si>
  <si>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</si>
  <si>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</si>
  <si>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</si>
  <si>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</si>
  <si>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</si>
  <si>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</si>
  <si>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</si>
  <si>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</si>
  <si>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</si>
  <si>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</si>
  <si>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</si>
  <si>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</si>
  <si>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</si>
  <si>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</si>
  <si>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</si>
  <si>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</si>
  <si>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</si>
  <si>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</si>
  <si>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</si>
  <si>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</si>
  <si>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</si>
  <si>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</si>
  <si>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</si>
  <si>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</si>
  <si>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</si>
  <si>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</si>
  <si>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</si>
  <si>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</si>
  <si>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</si>
  <si>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</si>
  <si>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</si>
  <si>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</si>
  <si>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</si>
  <si>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</si>
  <si>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</si>
  <si>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</si>
  <si>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</si>
  <si>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</si>
  <si>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</si>
  <si>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</si>
  <si>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</si>
  <si>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</si>
  <si>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</si>
  <si>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</si>
  <si>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</si>
  <si>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</si>
  <si>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</si>
  <si>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</si>
  <si>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</si>
  <si>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</si>
  <si>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</si>
  <si>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</si>
  <si>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</si>
  <si>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</si>
  <si>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</si>
  <si>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</si>
  <si>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</si>
  <si>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</si>
  <si>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</si>
  <si>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</si>
  <si>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</si>
  <si>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</si>
  <si>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</si>
  <si>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</si>
  <si>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</si>
  <si>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</si>
  <si>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</si>
  <si>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</si>
  <si>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</si>
  <si>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</si>
  <si>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</si>
  <si>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</si>
  <si>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</si>
  <si>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</si>
  <si>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</si>
  <si>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</si>
  <si>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</si>
  <si>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</si>
  <si>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</si>
  <si>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</si>
  <si>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</si>
  <si>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</si>
  <si>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</si>
  <si>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</si>
  <si>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</si>
  <si>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</si>
  <si>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</si>
  <si>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</si>
  <si>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</si>
  <si>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</si>
  <si>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</si>
  <si>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</si>
  <si>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</si>
  <si>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</si>
  <si>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</si>
  <si>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</si>
  <si>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</si>
  <si>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</si>
  <si>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</si>
  <si>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</si>
  <si>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</si>
  <si>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</si>
  <si>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</si>
  <si>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</si>
  <si>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</si>
  <si>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</si>
  <si>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</si>
  <si>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</si>
  <si>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</si>
  <si>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</si>
  <si>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</si>
  <si>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</si>
  <si>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</si>
  <si>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</si>
  <si>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</si>
  <si>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</si>
  <si>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</si>
  <si>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</si>
  <si>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</si>
  <si>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</si>
  <si>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</si>
  <si>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</si>
  <si>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</si>
  <si>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</si>
  <si>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</si>
  <si>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</si>
  <si>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</si>
  <si>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</si>
  <si>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</si>
  <si>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</si>
  <si>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</si>
  <si>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</si>
  <si>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</si>
  <si>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</si>
  <si>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</si>
  <si>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</si>
  <si>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</si>
  <si>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</si>
  <si>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</si>
  <si>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</si>
  <si>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</si>
  <si>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</si>
  <si>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</si>
  <si>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</si>
  <si>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</si>
  <si>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</si>
  <si>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</si>
  <si>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</si>
  <si>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</si>
  <si>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</si>
  <si>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</si>
  <si>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</si>
  <si>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</si>
  <si>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</si>
  <si>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</si>
  <si>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</si>
  <si>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</si>
  <si>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</si>
  <si>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</si>
  <si>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</si>
  <si>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</si>
  <si>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</si>
  <si>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</si>
  <si>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</si>
  <si>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</si>
  <si>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</si>
  <si>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</si>
  <si>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</si>
  <si>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</si>
  <si>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</si>
  <si>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</si>
  <si>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</si>
  <si>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</si>
  <si>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</si>
  <si>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</si>
  <si>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</si>
  <si>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</si>
  <si>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</si>
  <si>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</si>
  <si>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</si>
  <si>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</si>
  <si>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</si>
  <si>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</si>
  <si>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</si>
  <si>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</si>
  <si>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</si>
  <si>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</si>
  <si>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</si>
  <si>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</si>
  <si>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</si>
  <si>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</si>
  <si>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</si>
  <si>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</si>
  <si>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</si>
  <si>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</si>
  <si>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</si>
  <si>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</si>
  <si>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</si>
  <si>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</si>
  <si>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</si>
  <si>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</si>
  <si>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</si>
  <si>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</si>
  <si>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</si>
  <si>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</si>
  <si>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</si>
  <si>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</si>
  <si>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</si>
  <si>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</si>
  <si>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</si>
  <si>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</si>
  <si>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</si>
  <si>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</si>
  <si>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</si>
  <si>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</si>
  <si>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</si>
  <si>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</si>
  <si>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</si>
  <si>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</si>
  <si>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</si>
  <si>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</si>
  <si>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</si>
  <si>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</si>
  <si>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</si>
  <si>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</si>
  <si>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</si>
  <si>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</si>
  <si>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</si>
  <si>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</si>
  <si>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</si>
  <si>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</si>
  <si>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</si>
  <si>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</si>
  <si>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</si>
  <si>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</si>
  <si>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</si>
  <si>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</si>
  <si>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</si>
  <si>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</si>
  <si>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</si>
  <si>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</si>
  <si>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</si>
  <si>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</si>
  <si>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</si>
  <si>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</si>
  <si>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</si>
  <si>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</si>
  <si>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</si>
  <si>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</si>
  <si>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</si>
  <si>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</si>
  <si>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</si>
  <si>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</si>
  <si>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</si>
  <si>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</si>
  <si>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</si>
  <si>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</si>
  <si>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</si>
  <si>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</si>
  <si>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</si>
  <si>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</si>
  <si>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</si>
  <si>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</si>
  <si>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</si>
  <si>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</si>
  <si>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</si>
  <si>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</si>
  <si>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</si>
  <si>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</si>
  <si>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</si>
  <si>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</si>
  <si>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</si>
  <si>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</si>
  <si>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</si>
  <si>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</si>
  <si>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</si>
  <si>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</si>
  <si>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</si>
  <si>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</si>
  <si>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</si>
  <si>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</si>
  <si>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</si>
  <si>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</si>
  <si>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</si>
  <si>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</si>
  <si>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</si>
  <si>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</si>
  <si>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</si>
  <si>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</si>
  <si>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</si>
  <si>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</si>
  <si>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</si>
  <si>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</si>
  <si>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</si>
  <si>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</si>
  <si>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</si>
  <si>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</si>
  <si>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</si>
  <si>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</si>
  <si>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</si>
  <si>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</si>
  <si>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</si>
  <si>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</si>
  <si>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</si>
  <si>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</si>
  <si>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</si>
  <si>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</si>
  <si>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</si>
  <si>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</si>
  <si>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</si>
  <si>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</si>
  <si>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</si>
  <si>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</si>
  <si>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</si>
  <si>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</si>
  <si>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</si>
  <si>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</si>
  <si>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</si>
  <si>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</si>
  <si>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</si>
  <si>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</si>
  <si>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</si>
  <si>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</si>
  <si>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</si>
  <si>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</si>
  <si>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</si>
  <si>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</si>
  <si>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</si>
  <si>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</si>
  <si>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</si>
  <si>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</si>
  <si>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</si>
  <si>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</si>
  <si>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</si>
  <si>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</si>
  <si>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</si>
  <si>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</si>
  <si>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</si>
  <si>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</si>
  <si>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</si>
  <si>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</si>
  <si>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</si>
  <si>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</si>
  <si>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</si>
  <si>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</si>
  <si>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</si>
  <si>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</si>
  <si>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</si>
  <si>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</si>
  <si>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</si>
  <si>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</si>
  <si>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</si>
  <si>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</si>
  <si>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</si>
  <si>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</si>
  <si>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</si>
  <si>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</si>
  <si>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</si>
  <si>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</si>
  <si>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</si>
  <si>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</si>
  <si>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</si>
  <si>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</si>
  <si>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</si>
  <si>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</si>
  <si>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</si>
  <si>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</si>
  <si>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</si>
  <si>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</si>
  <si>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</si>
  <si>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</si>
  <si>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</si>
  <si>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</si>
  <si>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</si>
  <si>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</si>
  <si>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</si>
  <si>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</si>
  <si>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</si>
  <si>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</si>
  <si>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</si>
  <si>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</si>
  <si>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</si>
  <si>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</si>
  <si>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</si>
  <si>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</si>
  <si>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</si>
  <si>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</si>
  <si>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</si>
  <si>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</si>
  <si>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</si>
  <si>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</si>
  <si>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</si>
  <si>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</si>
  <si>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</si>
  <si>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</si>
  <si>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</si>
  <si>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</si>
  <si>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</si>
  <si>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</si>
  <si>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</si>
  <si>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</si>
  <si>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</si>
  <si>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</si>
  <si>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</si>
  <si>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</si>
  <si>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</si>
  <si>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</si>
  <si>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</si>
  <si>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</si>
  <si>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</si>
  <si>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</si>
  <si>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</si>
  <si>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</si>
  <si>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</si>
  <si>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</si>
  <si>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</si>
  <si>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</si>
  <si>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</si>
  <si>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</si>
  <si>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</si>
  <si>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</si>
  <si>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</si>
  <si>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</si>
  <si>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</si>
  <si>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</si>
  <si>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</si>
  <si>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</si>
  <si>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</si>
  <si>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</si>
  <si>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</si>
  <si>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</si>
  <si>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</si>
  <si>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</si>
  <si>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</si>
  <si>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</si>
  <si>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</si>
  <si>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</si>
  <si>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</si>
  <si>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</si>
  <si>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</si>
  <si>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</si>
  <si>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</si>
  <si>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</si>
  <si>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</si>
  <si>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</si>
  <si>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</si>
  <si>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</si>
  <si>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</si>
  <si>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</si>
  <si>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</si>
  <si>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</si>
  <si>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</si>
  <si>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</si>
  <si>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</si>
  <si>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</si>
  <si>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</si>
  <si>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</si>
  <si>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</si>
  <si>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</si>
  <si>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</si>
  <si>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</si>
  <si>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</si>
  <si>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</si>
  <si>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</si>
  <si>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</si>
  <si>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</si>
  <si>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</si>
  <si>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</si>
  <si>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</si>
  <si>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</si>
  <si>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</si>
  <si>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</si>
  <si>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</si>
  <si>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</si>
  <si>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</si>
  <si>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</si>
  <si>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</si>
  <si>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</si>
  <si>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</si>
  <si>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</si>
  <si>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</si>
  <si>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</si>
  <si>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</si>
  <si>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</si>
  <si>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</si>
  <si>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</si>
  <si>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</si>
  <si>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</si>
  <si>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</si>
  <si>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</si>
  <si>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</si>
  <si>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</si>
  <si>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</si>
  <si>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</si>
  <si>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</si>
  <si>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</si>
  <si>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</si>
  <si>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</si>
  <si>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</si>
  <si>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</si>
  <si>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</si>
  <si>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</si>
  <si>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</si>
  <si>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</si>
  <si>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</si>
  <si>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</si>
  <si>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</si>
  <si>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</si>
  <si>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</si>
  <si>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</si>
  <si>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</si>
  <si>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</si>
  <si>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</si>
  <si>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</si>
  <si>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</si>
  <si>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</si>
  <si>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</si>
  <si>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</si>
  <si>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</si>
  <si>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</si>
  <si>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</si>
  <si>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</si>
  <si>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</si>
  <si>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</si>
  <si>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</si>
  <si>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</si>
  <si>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</si>
  <si>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</si>
  <si>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</si>
  <si>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</si>
  <si>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</si>
  <si>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</si>
  <si>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</si>
  <si>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</si>
  <si>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</si>
  <si>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</si>
  <si>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</si>
  <si>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</si>
  <si>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</si>
  <si>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</si>
  <si>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</si>
  <si>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</si>
  <si>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</si>
  <si>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</si>
  <si>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</si>
  <si>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</si>
  <si>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</si>
  <si>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</si>
  <si>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</si>
  <si>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</si>
  <si>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</si>
  <si>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</si>
  <si>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</si>
  <si>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</si>
  <si>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</si>
  <si>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</si>
  <si>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</si>
  <si>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</si>
  <si>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</si>
  <si>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</si>
  <si>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</si>
  <si>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</si>
  <si>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</si>
  <si>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</si>
  <si>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</si>
  <si>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</si>
  <si>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</si>
  <si>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</si>
  <si>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</si>
  <si>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</si>
  <si>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</si>
  <si>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</si>
  <si>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</si>
  <si>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</si>
  <si>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</si>
  <si>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</si>
  <si>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</si>
  <si>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</si>
  <si>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</si>
  <si>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</si>
  <si>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</si>
  <si>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</si>
  <si>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</si>
  <si>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</si>
  <si>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</si>
  <si>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</si>
  <si>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</si>
  <si>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</si>
  <si>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</si>
  <si>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</si>
  <si>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</si>
  <si>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</si>
  <si>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</si>
  <si>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</si>
  <si>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</si>
  <si>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</si>
  <si>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</si>
  <si>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</si>
  <si>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</si>
  <si>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</si>
  <si>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</si>
  <si>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</si>
  <si>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</si>
  <si>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</si>
  <si>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</si>
  <si>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</si>
  <si>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</si>
  <si>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</si>
  <si>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</si>
  <si>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</si>
  <si>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</si>
  <si>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</si>
  <si>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</si>
  <si>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</si>
  <si>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</si>
  <si>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</si>
  <si>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</si>
  <si>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</si>
  <si>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</si>
  <si>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</si>
  <si>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</si>
  <si>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</si>
  <si>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</si>
  <si>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</si>
  <si>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</si>
  <si>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</si>
  <si>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</si>
  <si>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</si>
  <si>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</si>
  <si>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</si>
  <si>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</si>
  <si>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</si>
  <si>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</si>
  <si>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</si>
  <si>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</si>
  <si>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</si>
  <si>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</si>
  <si>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</si>
  <si>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</si>
  <si>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</si>
  <si>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</si>
  <si>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</si>
  <si>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</si>
  <si>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</si>
  <si>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</si>
  <si>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</si>
  <si>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</si>
  <si>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</si>
  <si>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</si>
  <si>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</si>
  <si>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</si>
  <si>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</si>
  <si>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</si>
  <si>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</si>
  <si>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</si>
  <si>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</si>
  <si>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</si>
  <si>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</si>
  <si>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</si>
  <si>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</si>
  <si>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</si>
  <si>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</si>
  <si>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</si>
  <si>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</si>
  <si>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</si>
  <si>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</si>
  <si>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</si>
  <si>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</si>
  <si>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</si>
  <si>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</si>
  <si>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</si>
  <si>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</si>
  <si>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</si>
  <si>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</si>
  <si>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</si>
  <si>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</si>
  <si>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</si>
  <si>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</si>
  <si>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</si>
  <si>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</si>
  <si>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</si>
  <si>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</si>
  <si>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</si>
  <si>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</si>
  <si>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</si>
  <si>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</si>
  <si>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</si>
  <si>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</si>
  <si>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</si>
  <si>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</si>
  <si>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</si>
  <si>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</si>
  <si>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</si>
  <si>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</si>
  <si>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</si>
  <si>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</si>
  <si>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</si>
  <si>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</si>
  <si>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</si>
  <si>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</si>
  <si>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</si>
  <si>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</si>
  <si>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</si>
  <si>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</si>
  <si>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</si>
  <si>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</si>
  <si>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</si>
  <si>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</si>
  <si>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</si>
  <si>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</si>
  <si>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</si>
  <si>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</si>
  <si>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</si>
  <si>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</si>
  <si>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</si>
  <si>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</si>
  <si>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</si>
  <si>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</si>
  <si>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</si>
  <si>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</si>
  <si>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</si>
  <si>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</si>
  <si>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</si>
  <si>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</si>
  <si>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</si>
  <si>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</si>
  <si>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</si>
  <si>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</si>
  <si>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</si>
  <si>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</si>
  <si>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</si>
  <si>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</si>
  <si>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</si>
  <si>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</si>
  <si>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</si>
  <si>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</si>
  <si>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</si>
  <si>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</si>
  <si>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</si>
  <si>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</si>
  <si>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</si>
  <si>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</si>
  <si>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</si>
  <si>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</si>
  <si>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</si>
  <si>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</si>
  <si>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</si>
  <si>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</si>
  <si>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</si>
  <si>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</si>
  <si>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</si>
  <si>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</si>
  <si>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</si>
  <si>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</si>
  <si>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</si>
  <si>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</si>
  <si>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</si>
  <si>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</si>
  <si>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</si>
  <si>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</si>
  <si>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</si>
  <si>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</si>
  <si>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</si>
  <si>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</si>
  <si>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</si>
  <si>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</si>
  <si>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</si>
  <si>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</si>
  <si>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</si>
  <si>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</si>
  <si>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</si>
  <si>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</si>
  <si>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</si>
  <si>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</si>
  <si>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</si>
  <si>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</si>
  <si>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</si>
  <si>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</si>
  <si>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</si>
  <si>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</si>
  <si>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</si>
  <si>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</si>
  <si>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</si>
  <si>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</si>
  <si>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</si>
  <si>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</si>
  <si>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</si>
  <si>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</si>
  <si>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</si>
  <si>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</si>
  <si>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</si>
  <si>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</si>
  <si>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</si>
  <si>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</si>
  <si>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</si>
  <si>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</si>
  <si>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</si>
  <si>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</si>
  <si>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</si>
  <si>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</si>
  <si>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</si>
  <si>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</si>
  <si>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</si>
  <si>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</si>
  <si>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</si>
  <si>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</si>
  <si>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</si>
  <si>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</si>
  <si>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</si>
  <si>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</si>
  <si>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</si>
  <si>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</si>
  <si>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</si>
  <si>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</si>
  <si>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</si>
  <si>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</si>
  <si>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</si>
  <si>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</si>
  <si>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</si>
  <si>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</si>
  <si>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</si>
  <si>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</si>
  <si>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</si>
  <si>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</si>
  <si>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</si>
  <si>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</si>
  <si>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</si>
  <si>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</si>
  <si>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</si>
  <si>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</si>
  <si>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</si>
  <si>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</si>
  <si>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</si>
  <si>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</si>
  <si>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</si>
  <si>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</si>
  <si>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</si>
  <si>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</si>
  <si>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</si>
  <si>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</si>
  <si>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</si>
  <si>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</si>
  <si>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</si>
  <si>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</si>
  <si>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</si>
  <si>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</si>
  <si>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</si>
  <si>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</si>
  <si>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</si>
  <si>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</si>
  <si>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</si>
  <si>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</si>
  <si>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</si>
  <si>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</si>
  <si>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</si>
  <si>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</si>
  <si>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</si>
  <si>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</si>
  <si>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</si>
  <si>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</si>
  <si>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</si>
  <si>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</si>
  <si>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</si>
  <si>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</si>
  <si>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</si>
  <si>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</si>
  <si>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</si>
  <si>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</si>
  <si>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</si>
  <si>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</si>
  <si>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</si>
  <si>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</si>
  <si>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</si>
  <si>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</si>
  <si>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</si>
  <si>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</si>
  <si>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</si>
  <si>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</si>
  <si>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</si>
  <si>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</si>
  <si>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</si>
  <si>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</si>
  <si>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</si>
  <si>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</si>
  <si>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</si>
  <si>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</si>
  <si>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</si>
  <si>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</si>
  <si>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</si>
  <si>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</si>
  <si>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</si>
  <si>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</si>
  <si>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</si>
  <si>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</si>
  <si>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</si>
  <si>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</si>
  <si>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</si>
  <si>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</si>
  <si>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</si>
  <si>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</si>
  <si>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</si>
  <si>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</si>
  <si>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</si>
  <si>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</si>
  <si>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</si>
  <si>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</si>
  <si>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</si>
  <si>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</si>
  <si>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</si>
  <si>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</si>
  <si>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</si>
  <si>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</si>
  <si>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</si>
  <si>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</si>
  <si>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</si>
  <si>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</si>
  <si>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</si>
  <si>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</si>
  <si>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</si>
  <si>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</si>
  <si>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</si>
  <si>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</si>
  <si>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</si>
  <si>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</si>
  <si>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</si>
  <si>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</si>
  <si>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</si>
  <si>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</si>
  <si>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</si>
  <si>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</si>
  <si>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</si>
  <si>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</si>
  <si>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</si>
  <si>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</si>
  <si>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</si>
  <si>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</si>
  <si>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</si>
  <si>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</si>
  <si>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</si>
  <si>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</si>
  <si>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</si>
  <si>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</si>
  <si>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</si>
  <si>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</si>
  <si>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</si>
  <si>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</si>
  <si>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</si>
  <si>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</si>
  <si>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</si>
  <si>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</si>
  <si>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</si>
  <si>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</si>
  <si>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</si>
  <si>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</si>
  <si>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</si>
  <si>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</si>
  <si>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</si>
  <si>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</si>
  <si>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</si>
  <si>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</si>
  <si>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</si>
  <si>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</si>
  <si>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</si>
  <si>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</si>
  <si>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</si>
  <si>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</si>
  <si>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</si>
  <si>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</si>
  <si>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</si>
  <si>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</si>
  <si>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</si>
  <si>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</si>
  <si>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</si>
  <si>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</si>
  <si>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</si>
  <si>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</si>
  <si>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</si>
  <si>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</si>
  <si>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</si>
  <si>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</si>
  <si>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</si>
  <si>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</si>
  <si>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</si>
  <si>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</si>
  <si>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</si>
  <si>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</si>
  <si>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</si>
  <si>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</si>
  <si>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</si>
  <si>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</si>
  <si>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</si>
  <si>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</si>
  <si>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</si>
  <si>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</si>
  <si>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</si>
  <si>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</si>
  <si>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</si>
  <si>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</si>
  <si>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</si>
  <si>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</si>
  <si>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</si>
  <si>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</si>
  <si>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</si>
  <si>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</si>
  <si>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</si>
  <si>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</si>
  <si>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</si>
  <si>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</si>
  <si>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</si>
  <si>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</si>
  <si>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</si>
  <si>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</si>
  <si>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</si>
  <si>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</si>
  <si>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</si>
  <si>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</si>
  <si>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</si>
  <si>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</si>
  <si>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</si>
  <si>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</si>
  <si>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</si>
  <si>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</si>
  <si>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</si>
  <si>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</si>
  <si>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</si>
  <si>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</si>
  <si>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</si>
  <si>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</si>
  <si>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</si>
  <si>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</si>
  <si>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</si>
  <si>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</si>
  <si>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</si>
  <si>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</si>
  <si>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</si>
  <si>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</si>
  <si>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</si>
  <si>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</si>
  <si>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</si>
  <si>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</si>
  <si>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</si>
  <si>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</si>
  <si>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</si>
  <si>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</si>
  <si>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</si>
  <si>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</si>
  <si>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</si>
  <si>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</si>
  <si>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</si>
  <si>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</si>
  <si>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</si>
  <si>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</si>
  <si>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</si>
  <si>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</si>
  <si>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</si>
  <si>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</si>
  <si>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</si>
  <si>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</si>
  <si>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</si>
  <si>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</si>
  <si>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</si>
  <si>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</si>
  <si>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</si>
  <si>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</si>
  <si>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</si>
  <si>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</si>
  <si>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</si>
  <si>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</si>
  <si>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</si>
  <si>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</si>
  <si>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</si>
  <si>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</si>
  <si>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</si>
  <si>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</si>
  <si>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</si>
  <si>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</si>
  <si>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</si>
  <si>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</si>
  <si>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</si>
  <si>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</si>
  <si>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</si>
  <si>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</si>
  <si>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</si>
  <si>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</si>
  <si>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</si>
  <si>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</si>
  <si>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</si>
  <si>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</si>
  <si>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</si>
  <si>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</si>
  <si>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</si>
  <si>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</si>
  <si>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</si>
  <si>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</si>
  <si>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</si>
  <si>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</si>
  <si>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</si>
  <si>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</si>
  <si>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</si>
  <si>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</si>
  <si>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</si>
  <si>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</si>
  <si>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</si>
  <si>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</si>
  <si>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</si>
  <si>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</si>
  <si>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</si>
  <si>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</si>
  <si>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</si>
  <si>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</si>
  <si>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</si>
  <si>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</si>
  <si>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</si>
  <si>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</si>
  <si>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</si>
  <si>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</si>
  <si>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</si>
  <si>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</si>
  <si>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</si>
  <si>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</si>
  <si>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</si>
  <si>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</si>
  <si>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</si>
  <si>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</si>
  <si>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</si>
  <si>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</si>
  <si>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</si>
  <si>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</si>
  <si>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</si>
  <si>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</si>
  <si>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</si>
  <si>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</si>
  <si>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</si>
  <si>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</si>
  <si>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</si>
  <si>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</si>
  <si>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</si>
  <si>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</si>
  <si>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</si>
  <si>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</si>
  <si>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</si>
  <si>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</si>
  <si>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</si>
  <si>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</si>
  <si>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</si>
  <si>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</si>
  <si>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</si>
  <si>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</si>
  <si>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</si>
  <si>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</si>
  <si>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</si>
  <si>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</si>
  <si>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</si>
  <si>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</si>
  <si>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</si>
  <si>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</si>
  <si>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</si>
  <si>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</si>
  <si>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</si>
  <si>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</si>
  <si>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</si>
  <si>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</si>
  <si>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</si>
  <si>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</si>
  <si>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</si>
  <si>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</si>
  <si>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</si>
  <si>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</si>
  <si>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</si>
  <si>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</si>
  <si>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</si>
  <si>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</si>
  <si>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</si>
  <si>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</si>
  <si>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</si>
  <si>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</si>
  <si>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</si>
  <si>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</si>
  <si>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</si>
  <si>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</si>
  <si>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</si>
  <si>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</si>
  <si>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</si>
  <si>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</si>
  <si>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</si>
  <si>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</si>
  <si>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</si>
  <si>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</si>
  <si>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</si>
  <si>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</si>
  <si>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</si>
  <si>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</si>
  <si>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</si>
  <si>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</si>
  <si>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</si>
  <si>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</si>
  <si>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</si>
  <si>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</si>
  <si>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</si>
  <si>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</si>
  <si>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</si>
  <si>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</si>
  <si>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</si>
  <si>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</si>
  <si>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</si>
  <si>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</si>
  <si>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</si>
  <si>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</si>
  <si>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</si>
  <si>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</si>
  <si>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</si>
  <si>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</si>
  <si>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</si>
  <si>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</si>
  <si>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</si>
  <si>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</si>
  <si>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</si>
  <si>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</si>
  <si>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</si>
  <si>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</si>
  <si>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</si>
  <si>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</si>
  <si>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</si>
  <si>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</si>
  <si>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</si>
  <si>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</si>
  <si>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</si>
  <si>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</si>
  <si>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</si>
  <si>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</si>
  <si>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</si>
  <si>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</si>
  <si>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</si>
  <si>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</si>
  <si>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</si>
  <si>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</si>
  <si>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</si>
  <si>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</si>
  <si>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</si>
  <si>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</si>
  <si>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</si>
  <si>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</si>
  <si>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</si>
  <si>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</si>
  <si>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</si>
  <si>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</si>
  <si>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</si>
  <si>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</si>
  <si>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</si>
  <si>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</si>
  <si>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</si>
  <si>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</si>
  <si>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</si>
  <si>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</si>
  <si>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</si>
  <si>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</si>
  <si>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</si>
  <si>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</si>
  <si>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</si>
  <si>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</si>
  <si>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</si>
  <si>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</si>
  <si>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</si>
  <si>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</si>
  <si>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</si>
  <si>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</si>
  <si>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</si>
  <si>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</si>
  <si>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</si>
  <si>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</si>
  <si>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</si>
  <si>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</si>
  <si>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</si>
  <si>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</si>
  <si>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</si>
  <si>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</si>
  <si>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</si>
  <si>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</si>
  <si>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</si>
  <si>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</si>
  <si>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</si>
  <si>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</si>
  <si>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</si>
  <si>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</si>
  <si>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</si>
  <si>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</si>
  <si>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</si>
  <si>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</si>
  <si>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</si>
  <si>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</si>
  <si>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</si>
  <si>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</si>
  <si>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</si>
  <si>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</si>
  <si>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</si>
  <si>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</si>
  <si>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</si>
  <si>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</si>
  <si>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</si>
  <si>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</si>
  <si>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</si>
  <si>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</si>
  <si>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</si>
  <si>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</si>
  <si>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</si>
  <si>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</si>
  <si>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</si>
  <si>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</si>
  <si>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</si>
  <si>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</si>
  <si>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</si>
  <si>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</si>
  <si>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</si>
  <si>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</si>
  <si>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</si>
  <si>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</si>
  <si>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</si>
  <si>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</si>
  <si>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</si>
  <si>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</si>
  <si>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</si>
  <si>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</si>
  <si>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</si>
  <si>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</si>
  <si>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</si>
  <si>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</si>
  <si>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</si>
  <si>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</si>
  <si>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</si>
  <si>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</si>
  <si>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</si>
  <si>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</si>
  <si>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</si>
  <si>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</si>
  <si>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</si>
  <si>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</si>
  <si>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</si>
  <si>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</si>
  <si>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</si>
  <si>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</si>
  <si>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</si>
  <si>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</si>
  <si>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</si>
  <si>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</si>
  <si>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</si>
  <si>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</si>
  <si>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</si>
  <si>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</si>
  <si>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</si>
  <si>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</si>
  <si>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</si>
  <si>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</si>
  <si>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</si>
  <si>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</si>
  <si>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</si>
  <si>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</si>
  <si>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</si>
  <si>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</si>
  <si>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</si>
  <si>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</si>
  <si>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</si>
  <si>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</si>
  <si>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</si>
  <si>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</si>
  <si>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</si>
  <si>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</si>
  <si>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</si>
  <si>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</si>
  <si>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</si>
  <si>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</si>
  <si>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</si>
  <si>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</si>
  <si>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</si>
  <si>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</si>
  <si>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</si>
  <si>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</si>
  <si>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</si>
  <si>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</si>
  <si>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</si>
  <si>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</si>
  <si>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</si>
  <si>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</si>
  <si>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</si>
  <si>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</si>
  <si>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</si>
  <si>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</si>
  <si>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</si>
  <si>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</si>
  <si>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</si>
  <si>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</si>
  <si>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</si>
  <si>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</si>
  <si>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</si>
  <si>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</si>
  <si>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</si>
  <si>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</si>
  <si>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</si>
  <si>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</si>
  <si>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</si>
  <si>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</si>
  <si>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</si>
  <si>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</si>
  <si>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</si>
  <si>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</si>
  <si>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</si>
  <si>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</si>
  <si>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</si>
  <si>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</si>
  <si>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</si>
  <si>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</si>
  <si>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</si>
  <si>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</si>
  <si>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</si>
  <si>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</si>
  <si>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</si>
  <si>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</si>
  <si>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</si>
  <si>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</si>
  <si>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</si>
  <si>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</si>
  <si>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</si>
  <si>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</si>
  <si>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</si>
  <si>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</si>
  <si>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</si>
  <si>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</si>
  <si>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</si>
  <si>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</si>
  <si>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</si>
  <si>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</si>
  <si>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</si>
  <si>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</si>
  <si>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</si>
  <si>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</si>
  <si>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</si>
  <si>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</si>
  <si>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</si>
  <si>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</si>
  <si>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</si>
  <si>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</si>
  <si>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</si>
  <si>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</si>
  <si>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</si>
  <si>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</si>
  <si>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</si>
  <si>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</si>
  <si>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</si>
  <si>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</si>
  <si>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</si>
  <si>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</si>
  <si>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</si>
  <si>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</si>
  <si>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</si>
  <si>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</si>
  <si>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</si>
  <si>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</si>
  <si>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</si>
  <si>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</si>
  <si>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</si>
  <si>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</si>
  <si>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</si>
  <si>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</si>
  <si>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</si>
  <si>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</si>
  <si>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</si>
  <si>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</si>
  <si>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</si>
  <si>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</si>
  <si>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</si>
  <si>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</si>
  <si>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</si>
  <si>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</si>
  <si>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</si>
  <si>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</si>
  <si>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</si>
  <si>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</si>
  <si>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</si>
  <si>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</si>
  <si>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</si>
  <si>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</si>
  <si>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</si>
  <si>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</si>
  <si>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</si>
  <si>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</si>
  <si>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</si>
  <si>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</si>
  <si>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</si>
  <si>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</si>
  <si>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</si>
  <si>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</si>
  <si>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</si>
  <si>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</si>
  <si>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</si>
  <si>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</si>
  <si>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</si>
  <si>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</si>
  <si>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</si>
  <si>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</si>
  <si>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</si>
  <si>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</si>
  <si>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</si>
  <si>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</si>
  <si>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</si>
  <si>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</si>
  <si>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</si>
  <si>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</si>
  <si>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</si>
  <si>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</si>
  <si>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</si>
  <si>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</si>
  <si>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</si>
  <si>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</si>
  <si>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</si>
  <si>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</si>
  <si>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</si>
  <si>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</si>
  <si>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</si>
  <si>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</si>
  <si>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</si>
  <si>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</si>
  <si>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</si>
  <si>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</si>
  <si>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</si>
  <si>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</si>
  <si>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</si>
  <si>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</si>
  <si>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</si>
  <si>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</si>
  <si>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</si>
  <si>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</si>
  <si>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</si>
  <si>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</si>
  <si>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</si>
  <si>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</si>
  <si>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</si>
  <si>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</si>
  <si>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</si>
  <si>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</si>
  <si>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</si>
  <si>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</si>
  <si>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</si>
  <si>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</si>
  <si>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</si>
  <si>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</si>
  <si>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</si>
  <si>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</si>
  <si>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</si>
  <si>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</si>
  <si>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</si>
  <si>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</si>
  <si>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</si>
  <si>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</si>
  <si>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</si>
  <si>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</si>
  <si>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</si>
  <si>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</si>
  <si>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</si>
  <si>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</si>
  <si>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</si>
  <si>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</si>
  <si>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</si>
  <si>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</si>
  <si>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</si>
  <si>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</si>
  <si>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</si>
  <si>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</si>
  <si>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</si>
  <si>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</si>
  <si>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</si>
  <si>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</si>
  <si>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</si>
  <si>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</si>
  <si>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</si>
  <si>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</si>
  <si>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</si>
  <si>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</si>
  <si>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</si>
  <si>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</si>
  <si>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</si>
  <si>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</si>
  <si>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</si>
  <si>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</si>
  <si>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</si>
  <si>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</si>
  <si>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</si>
  <si>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</si>
  <si>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</si>
  <si>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</si>
  <si>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</si>
  <si>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</si>
  <si>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</si>
  <si>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</si>
  <si>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</si>
  <si>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</si>
  <si>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</si>
  <si>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</si>
  <si>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</si>
  <si>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</si>
  <si>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</si>
  <si>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</si>
  <si>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</si>
  <si>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</si>
  <si>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</si>
  <si>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</si>
  <si>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</si>
  <si>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</si>
  <si>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</si>
  <si>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</si>
  <si>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</si>
  <si>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</si>
  <si>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</si>
  <si>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</si>
  <si>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</si>
  <si>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</si>
  <si>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</si>
  <si>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</si>
  <si>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</si>
  <si>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</si>
  <si>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</si>
  <si>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</si>
  <si>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</si>
  <si>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</si>
  <si>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</si>
  <si>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</si>
  <si>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</si>
  <si>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</si>
  <si>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</si>
  <si>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</si>
  <si>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</si>
  <si>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</si>
  <si>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</si>
  <si>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</si>
  <si>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</si>
  <si>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</si>
  <si>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</si>
  <si>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</si>
  <si>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</si>
  <si>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</si>
  <si>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</si>
  <si>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</si>
  <si>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</si>
  <si>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</si>
  <si>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</si>
  <si>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</si>
  <si>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</si>
  <si>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</si>
  <si>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</si>
  <si>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</si>
  <si>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</si>
  <si>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</si>
  <si>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</si>
  <si>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</si>
  <si>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</si>
  <si>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</si>
  <si>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</si>
  <si>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</si>
  <si>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</si>
  <si>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</si>
  <si>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</si>
  <si>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</si>
  <si>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</si>
  <si>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</si>
  <si>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</si>
  <si>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</si>
  <si>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</si>
  <si>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</si>
  <si>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</si>
  <si>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</si>
  <si>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</si>
  <si>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</si>
  <si>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</si>
  <si>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</si>
  <si>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</si>
  <si>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</si>
  <si>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</si>
  <si>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</si>
  <si>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</si>
  <si>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</si>
  <si>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</si>
  <si>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</si>
  <si>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</si>
  <si>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</si>
  <si>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</si>
  <si>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</si>
  <si>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</si>
  <si>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</si>
  <si>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</si>
  <si>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</si>
  <si>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</si>
  <si>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</si>
  <si>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</si>
  <si>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</si>
  <si>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</si>
  <si>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</si>
  <si>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</si>
  <si>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</si>
  <si>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</si>
  <si>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</si>
  <si>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</si>
  <si>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</si>
  <si>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</si>
  <si>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</si>
  <si>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</si>
  <si>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</si>
  <si>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</si>
  <si>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</si>
  <si>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</si>
  <si>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</si>
  <si>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</si>
  <si>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</si>
  <si>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</si>
  <si>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</si>
  <si>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</si>
  <si>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</si>
  <si>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</si>
  <si>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</si>
  <si>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</si>
  <si>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</si>
  <si>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</si>
  <si>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</si>
  <si>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</si>
  <si>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</si>
  <si>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</si>
  <si>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</si>
  <si>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</si>
  <si>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</si>
  <si>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</si>
  <si>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</si>
  <si>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</si>
  <si>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</si>
  <si>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</si>
  <si>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</si>
  <si>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</si>
  <si>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</si>
  <si>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</si>
  <si>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</si>
  <si>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</si>
  <si>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</si>
  <si>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</si>
  <si>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</si>
  <si>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</si>
  <si>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</si>
  <si>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</si>
  <si>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</si>
  <si>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</si>
  <si>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</si>
  <si>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</si>
  <si>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</si>
  <si>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</si>
  <si>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</si>
  <si>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</si>
  <si>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</si>
  <si>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</si>
  <si>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</si>
  <si>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</si>
  <si>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</si>
  <si>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</si>
  <si>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</si>
  <si>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</si>
  <si>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</si>
  <si>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</si>
  <si>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</si>
  <si>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</si>
  <si>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</si>
  <si>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</si>
  <si>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</si>
  <si>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</si>
  <si>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</si>
  <si>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</si>
  <si>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</si>
  <si>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</si>
  <si>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</si>
  <si>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</si>
  <si>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</si>
  <si>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</si>
  <si>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</si>
  <si>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</si>
  <si>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</si>
  <si>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</si>
  <si>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</si>
  <si>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</si>
  <si>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</si>
  <si>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</si>
  <si>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</si>
  <si>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</si>
  <si>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</si>
  <si>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</si>
  <si>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</si>
  <si>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</si>
  <si>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</si>
  <si>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</si>
  <si>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</si>
  <si>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</si>
  <si>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</si>
  <si>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</si>
  <si>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</si>
  <si>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</si>
  <si>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</si>
  <si>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</si>
  <si>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</si>
  <si>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</si>
  <si>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</si>
  <si>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</si>
  <si>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</si>
  <si>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</si>
  <si>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</si>
  <si>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</si>
  <si>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</si>
  <si>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</si>
  <si>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</si>
  <si>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</si>
  <si>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</si>
  <si>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</si>
  <si>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</si>
  <si>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</si>
  <si>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</si>
  <si>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</si>
  <si>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</si>
  <si>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</si>
  <si>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</si>
  <si>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</si>
  <si>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</si>
  <si>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</si>
  <si>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</si>
  <si>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</si>
  <si>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</si>
  <si>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</si>
  <si>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</si>
  <si>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</si>
  <si>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</si>
  <si>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</si>
  <si>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</si>
  <si>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</si>
  <si>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</si>
  <si>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</si>
  <si>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</si>
  <si>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</si>
  <si>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</si>
  <si>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</si>
  <si>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</si>
  <si>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</si>
  <si>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</si>
  <si>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</si>
  <si>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</si>
  <si>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</si>
  <si>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</si>
  <si>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</si>
  <si>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</si>
  <si>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</si>
  <si>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</si>
  <si>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</si>
  <si>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</si>
  <si>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</si>
  <si>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</si>
  <si>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</si>
  <si>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</si>
  <si>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</si>
  <si>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</si>
  <si>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</si>
  <si>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</si>
  <si>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</si>
  <si>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</si>
  <si>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</si>
  <si>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</si>
  <si>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</si>
  <si>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</si>
  <si>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</si>
  <si>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</si>
  <si>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</si>
  <si>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</si>
  <si>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</si>
  <si>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</si>
  <si>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</si>
  <si>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</si>
  <si>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</si>
  <si>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</si>
  <si>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</si>
  <si>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</si>
  <si>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</si>
  <si>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</si>
  <si>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</si>
  <si>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</si>
  <si>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</si>
  <si>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</si>
  <si>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</si>
  <si>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</si>
  <si>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</si>
  <si>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</si>
  <si>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</si>
  <si>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</si>
  <si>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</si>
  <si>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</si>
  <si>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</si>
  <si>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</si>
  <si>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</si>
  <si>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</si>
  <si>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</si>
  <si>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</si>
  <si>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</si>
  <si>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</si>
  <si>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</si>
  <si>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</si>
  <si>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</si>
  <si>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</si>
  <si>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</si>
  <si>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</si>
  <si>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</si>
  <si>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</si>
  <si>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</si>
  <si>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</si>
  <si>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</si>
  <si>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</si>
  <si>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</si>
  <si>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</si>
  <si>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</si>
  <si>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</si>
  <si>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</si>
  <si>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</si>
  <si>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</si>
  <si>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</si>
  <si>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</si>
  <si>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</si>
  <si>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</si>
  <si>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</si>
  <si>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</si>
  <si>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</si>
  <si>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</si>
  <si>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</si>
  <si>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</si>
  <si>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</si>
  <si>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</si>
  <si>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</si>
  <si>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</si>
  <si>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</si>
  <si>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</si>
  <si>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</si>
  <si>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</si>
  <si>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</si>
  <si>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</si>
  <si>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</si>
  <si>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</si>
  <si>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</si>
  <si>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</si>
  <si>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</si>
  <si>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</si>
  <si>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</si>
  <si>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</si>
  <si>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</si>
  <si>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</si>
  <si>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</si>
  <si>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</si>
  <si>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</si>
  <si>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</si>
  <si>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</si>
  <si>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</si>
  <si>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</si>
  <si>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</si>
  <si>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</si>
  <si>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</si>
  <si>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</si>
  <si>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</si>
  <si>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</si>
  <si>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</si>
  <si>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</si>
  <si>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</si>
  <si>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</si>
  <si>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</si>
  <si>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</si>
  <si>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</si>
  <si>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</si>
  <si>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</si>
  <si>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</si>
  <si>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</si>
  <si>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</si>
  <si>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</si>
  <si>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</si>
  <si>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</si>
  <si>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</si>
  <si>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</si>
  <si>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</si>
  <si>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</si>
  <si>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</si>
  <si>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</si>
  <si>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</si>
  <si>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</si>
  <si>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</si>
  <si>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</si>
  <si>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</si>
  <si>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</si>
  <si>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</si>
  <si>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</si>
  <si>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</si>
  <si>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</si>
  <si>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</si>
  <si>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</si>
  <si>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</si>
  <si>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</si>
  <si>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</si>
  <si>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</si>
  <si>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</si>
  <si>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</si>
  <si>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</si>
  <si>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</si>
  <si>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</si>
  <si>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</si>
  <si>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</si>
  <si>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</si>
  <si>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</si>
  <si>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</si>
  <si>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</si>
  <si>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</si>
  <si>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</si>
  <si>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</si>
  <si>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</si>
  <si>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</si>
  <si>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</si>
  <si>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</si>
  <si>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</si>
  <si>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</si>
  <si>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</si>
  <si>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</si>
  <si>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</si>
  <si>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</si>
  <si>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</si>
  <si>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</si>
  <si>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</si>
  <si>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</si>
  <si>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</si>
  <si>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</si>
  <si>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</si>
  <si>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</si>
  <si>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</si>
  <si>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</si>
  <si>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</si>
  <si>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</si>
  <si>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</si>
  <si>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</si>
  <si>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</si>
  <si>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</si>
  <si>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</si>
  <si>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</si>
  <si>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</si>
  <si>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</si>
  <si>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</si>
  <si>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</si>
  <si>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</si>
  <si>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</si>
  <si>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</si>
  <si>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</si>
  <si>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</si>
  <si>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</si>
  <si>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</si>
  <si>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</si>
  <si>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</si>
  <si>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</si>
  <si>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</si>
  <si>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</si>
  <si>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</si>
  <si>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</si>
  <si>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</si>
  <si>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</si>
  <si>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</si>
  <si>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</si>
  <si>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</si>
  <si>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</si>
  <si>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</si>
  <si>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</si>
  <si>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</si>
  <si>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</si>
  <si>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</si>
  <si>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</si>
  <si>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</si>
  <si>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</si>
  <si>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</si>
  <si>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</si>
  <si>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</si>
  <si>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</si>
  <si>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</si>
  <si>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</si>
  <si>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</si>
  <si>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</si>
  <si>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</si>
  <si>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</si>
  <si>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</si>
  <si>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</si>
  <si>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</si>
  <si>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</si>
  <si>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</si>
  <si>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</si>
  <si>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</si>
  <si>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</si>
  <si>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</si>
  <si>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</si>
  <si>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</si>
  <si>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</si>
  <si>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</si>
  <si>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</si>
  <si>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</si>
  <si>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</si>
  <si>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</si>
  <si>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</si>
  <si>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</si>
  <si>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</si>
  <si>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</si>
  <si>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</si>
  <si>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</si>
  <si>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</si>
  <si>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</si>
  <si>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</si>
  <si>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</si>
  <si>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</si>
  <si>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</si>
  <si>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</si>
  <si>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</si>
  <si>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</si>
  <si>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</si>
  <si>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</si>
  <si>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</si>
  <si>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</si>
  <si>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</si>
  <si>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</si>
  <si>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</si>
  <si>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</si>
  <si>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</si>
  <si>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</si>
  <si>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</si>
  <si>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</si>
  <si>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</si>
  <si>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</si>
  <si>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</si>
  <si>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</si>
  <si>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</si>
  <si>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</si>
  <si>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</si>
  <si>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</si>
  <si>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</si>
  <si>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</si>
  <si>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</si>
  <si>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</si>
  <si>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</si>
  <si>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</si>
  <si>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</si>
  <si>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</si>
  <si>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</si>
  <si>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</si>
  <si>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</si>
  <si>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</si>
  <si>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</si>
  <si>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</si>
  <si>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</si>
  <si>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</si>
  <si>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</si>
  <si>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</si>
  <si>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</si>
  <si>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</si>
  <si>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</si>
  <si>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</si>
  <si>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</si>
  <si>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</si>
  <si>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</si>
  <si>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</si>
  <si>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</si>
  <si>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</si>
  <si>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</si>
  <si>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</si>
  <si>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</si>
  <si>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</si>
  <si>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</si>
  <si>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</si>
  <si>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</si>
  <si>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</si>
  <si>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</si>
  <si>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</si>
  <si>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</si>
  <si>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</si>
  <si>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</si>
  <si>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</si>
  <si>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</si>
  <si>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</si>
  <si>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</si>
  <si>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</si>
  <si>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</si>
  <si>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</si>
  <si>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</si>
  <si>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</si>
  <si>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</si>
  <si>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</si>
  <si>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</si>
  <si>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</si>
  <si>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</si>
  <si>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</si>
  <si>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</si>
  <si>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</si>
  <si>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</si>
  <si>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</si>
  <si>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</si>
  <si>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</si>
  <si>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</si>
  <si>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</si>
  <si>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</si>
  <si>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</si>
  <si>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</si>
  <si>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</si>
  <si>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</si>
  <si>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</si>
  <si>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</si>
  <si>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</si>
  <si>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</si>
  <si>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</si>
  <si>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</si>
  <si>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</si>
  <si>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</si>
  <si>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</si>
  <si>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</si>
  <si>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</si>
  <si>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</si>
  <si>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</si>
  <si>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</si>
  <si>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</si>
  <si>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</si>
  <si>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</si>
  <si>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</si>
  <si>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</si>
  <si>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</si>
  <si>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</si>
  <si>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</si>
  <si>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</si>
  <si>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</si>
  <si>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</si>
  <si>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</si>
  <si>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</si>
  <si>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</si>
  <si>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</si>
  <si>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</si>
  <si>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</si>
  <si>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</si>
  <si>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</si>
  <si>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</si>
  <si>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</si>
  <si>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</si>
  <si>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</si>
  <si>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</si>
  <si>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</si>
  <si>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</si>
  <si>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</si>
  <si>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</si>
  <si>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</si>
  <si>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</si>
  <si>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</si>
  <si>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</si>
  <si>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</si>
  <si>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</si>
  <si>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</si>
  <si>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</si>
  <si>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</si>
  <si>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</si>
  <si>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</si>
  <si>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</si>
  <si>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</si>
  <si>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</si>
  <si>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</si>
  <si>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</si>
  <si>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</si>
  <si>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</si>
  <si>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</si>
  <si>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</si>
  <si>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</si>
  <si>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</si>
  <si>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</si>
  <si>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</si>
  <si>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</si>
  <si>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</si>
  <si>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</si>
  <si>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</si>
  <si>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</si>
  <si>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</si>
  <si>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</si>
  <si>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</si>
  <si>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</si>
  <si>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</si>
  <si>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</si>
  <si>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</si>
  <si>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</si>
  <si>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</si>
  <si>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</si>
  <si>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</si>
  <si>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</si>
  <si>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</si>
  <si>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</si>
  <si>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</si>
  <si>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</si>
  <si>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</si>
  <si>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</si>
  <si>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</si>
  <si>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</si>
  <si>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</si>
  <si>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</si>
  <si>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</si>
  <si>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</si>
  <si>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</si>
  <si>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</si>
  <si>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</si>
  <si>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</si>
  <si>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</si>
  <si>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</si>
  <si>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</si>
  <si>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</si>
  <si>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</si>
  <si>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</si>
  <si>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</si>
  <si>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</si>
  <si>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</si>
  <si>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</si>
  <si>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</si>
  <si>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</si>
  <si>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</si>
  <si>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</si>
  <si>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</si>
  <si>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</si>
  <si>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</si>
  <si>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</si>
  <si>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</si>
  <si>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</si>
  <si>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</si>
  <si>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</si>
  <si>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</si>
  <si>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</si>
  <si>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</si>
  <si>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</si>
  <si>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</si>
  <si>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</si>
  <si>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</si>
  <si>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</si>
  <si>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</si>
  <si>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</si>
  <si>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</si>
  <si>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</si>
  <si>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</si>
  <si>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</si>
  <si>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</si>
  <si>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</si>
  <si>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</si>
  <si>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</si>
  <si>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</si>
  <si>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</si>
  <si>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</si>
  <si>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</si>
  <si>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</si>
  <si>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</si>
  <si>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</si>
  <si>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</si>
  <si>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</si>
  <si>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</si>
  <si>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</si>
  <si>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</si>
  <si>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</si>
  <si>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</si>
  <si>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</si>
  <si>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</si>
  <si>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</si>
  <si>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</si>
  <si>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</si>
  <si>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</si>
  <si>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</si>
  <si>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</si>
  <si>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</si>
  <si>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</si>
  <si>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</si>
  <si>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</si>
  <si>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</si>
  <si>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</si>
  <si>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</si>
  <si>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</si>
  <si>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</si>
  <si>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</si>
  <si>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</si>
  <si>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</si>
  <si>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</si>
  <si>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</si>
  <si>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</si>
  <si>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</si>
  <si>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</si>
  <si>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</si>
  <si>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</si>
  <si>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</si>
  <si>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</si>
  <si>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</si>
  <si>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</si>
  <si>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</si>
  <si>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</si>
  <si>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</si>
  <si>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</si>
  <si>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</si>
  <si>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</si>
  <si>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</si>
  <si>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</si>
  <si>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</si>
  <si>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</si>
  <si>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</si>
  <si>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</si>
  <si>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</si>
  <si>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</si>
  <si>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</si>
  <si>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</si>
  <si>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</si>
  <si>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</si>
  <si>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</si>
  <si>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</si>
  <si>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</si>
  <si>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</si>
  <si>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</si>
  <si>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</si>
  <si>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</si>
  <si>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</si>
  <si>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</si>
  <si>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</si>
  <si>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</si>
  <si>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</si>
  <si>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</si>
  <si>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</si>
  <si>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</si>
  <si>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</si>
  <si>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</si>
  <si>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</si>
  <si>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</si>
  <si>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</si>
  <si>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</si>
  <si>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</si>
  <si>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</si>
  <si>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</si>
  <si>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</si>
  <si>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</si>
  <si>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</si>
  <si>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</si>
  <si>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</si>
  <si>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</si>
  <si>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</si>
  <si>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</si>
  <si>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</si>
  <si>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</si>
  <si>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</si>
  <si>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</si>
  <si>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</si>
  <si>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</si>
  <si>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</si>
  <si>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</si>
  <si>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</si>
  <si>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</si>
  <si>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</si>
  <si>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</si>
  <si>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</si>
  <si>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</si>
  <si>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</si>
  <si>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</si>
  <si>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</si>
  <si>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</si>
  <si>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</si>
  <si>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</si>
  <si>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</si>
  <si>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</si>
  <si>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</si>
  <si>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</si>
  <si>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</si>
  <si>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</si>
  <si>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</si>
  <si>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</si>
  <si>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</si>
  <si>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</si>
  <si>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</si>
  <si>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</si>
  <si>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</si>
  <si>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</si>
  <si>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</si>
  <si>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</si>
  <si>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</si>
  <si>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</si>
  <si>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</si>
  <si>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</si>
  <si>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</si>
  <si>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</si>
  <si>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</si>
  <si>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</si>
  <si>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</si>
  <si>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</si>
  <si>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</si>
  <si>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</si>
  <si>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</si>
  <si>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</si>
  <si>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</si>
  <si>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</si>
  <si>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</si>
  <si>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</si>
  <si>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</si>
  <si>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</si>
  <si>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</si>
  <si>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</si>
  <si>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</si>
  <si>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</si>
  <si>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</si>
  <si>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</si>
  <si>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</si>
  <si>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</si>
  <si>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</si>
  <si>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</si>
  <si>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</si>
  <si>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</si>
  <si>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</si>
  <si>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</si>
  <si>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</si>
  <si>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</si>
  <si>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</si>
  <si>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</si>
  <si>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</si>
  <si>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</si>
  <si>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</si>
  <si>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</si>
  <si>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</si>
  <si>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</si>
  <si>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</si>
  <si>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</si>
  <si>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</si>
  <si>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</si>
  <si>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</si>
  <si>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</si>
  <si>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</si>
  <si>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</si>
  <si>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</si>
  <si>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</si>
  <si>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</si>
  <si>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</si>
  <si>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</si>
  <si>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</si>
  <si>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</si>
  <si>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</si>
  <si>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</si>
  <si>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</si>
  <si>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</si>
  <si>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</si>
  <si>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</si>
  <si>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</si>
  <si>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</si>
  <si>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</si>
  <si>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</si>
  <si>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</si>
  <si>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</si>
  <si>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</si>
  <si>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</si>
  <si>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</si>
  <si>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</si>
  <si>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</si>
  <si>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</si>
  <si>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</si>
  <si>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</si>
  <si>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</si>
  <si>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</si>
  <si>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</si>
  <si>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</si>
  <si>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</si>
  <si>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</si>
  <si>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</si>
  <si>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</si>
  <si>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</si>
  <si>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</si>
  <si>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</si>
  <si>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</si>
  <si>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</si>
  <si>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</si>
  <si>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</si>
  <si>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</si>
  <si>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</si>
  <si>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</si>
  <si>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</si>
  <si>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</si>
  <si>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</si>
  <si>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</si>
  <si>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</si>
  <si>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</si>
  <si>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</si>
  <si>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</si>
  <si>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</si>
  <si>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</si>
  <si>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</si>
  <si>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</si>
  <si>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</si>
  <si>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</si>
  <si>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</si>
  <si>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</si>
  <si>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</si>
  <si>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</si>
  <si>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</si>
  <si>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</si>
  <si>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</si>
  <si>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</si>
  <si>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</si>
  <si>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</si>
  <si>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</si>
  <si>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</si>
  <si>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</si>
  <si>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</si>
  <si>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</si>
  <si>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</si>
  <si>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</si>
  <si>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</si>
  <si>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</si>
  <si>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</si>
  <si>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</si>
  <si>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</si>
  <si>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</si>
  <si>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</si>
  <si>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</si>
  <si>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</si>
  <si>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</si>
  <si>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</si>
  <si>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</si>
  <si>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</si>
  <si>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</si>
  <si>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</si>
  <si>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</si>
  <si>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</si>
  <si>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</si>
  <si>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</si>
  <si>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</si>
  <si>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</si>
  <si>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</si>
  <si>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</si>
  <si>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</si>
  <si>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</si>
  <si>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</si>
  <si>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</si>
  <si>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</si>
  <si>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</si>
  <si>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</si>
  <si>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</si>
  <si>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</si>
  <si>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</si>
  <si>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</si>
  <si>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</si>
  <si>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</si>
  <si>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</si>
  <si>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</si>
  <si>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</si>
  <si>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</si>
  <si>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</si>
  <si>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</si>
  <si>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</si>
  <si>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</si>
  <si>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</si>
  <si>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</si>
  <si>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</si>
  <si>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</si>
  <si>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</si>
  <si>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</si>
  <si>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</si>
  <si>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</si>
  <si>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</si>
  <si>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</si>
  <si>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</si>
  <si>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</si>
  <si>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</si>
  <si>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</si>
  <si>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</si>
  <si>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</si>
  <si>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</si>
  <si>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</si>
  <si>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</si>
  <si>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</si>
  <si>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</si>
  <si>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</si>
  <si>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</si>
  <si>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</si>
  <si>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</si>
  <si>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</si>
  <si>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</si>
  <si>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</si>
  <si>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</si>
  <si>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</si>
  <si>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</si>
  <si>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</si>
  <si>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</si>
  <si>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</si>
  <si>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</si>
  <si>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</si>
  <si>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</si>
  <si>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</si>
  <si>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</si>
  <si>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</si>
  <si>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</si>
  <si>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</si>
  <si>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</si>
  <si>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</si>
  <si>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</si>
  <si>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</si>
  <si>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</si>
  <si>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</si>
  <si>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</si>
  <si>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</si>
  <si>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</si>
  <si>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</si>
  <si>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</si>
  <si>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</si>
  <si>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</si>
  <si>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</si>
  <si>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</si>
  <si>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</si>
  <si>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</si>
  <si>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</si>
  <si>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</si>
  <si>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</si>
  <si>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</si>
  <si>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</si>
  <si>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</si>
  <si>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</si>
  <si>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</si>
  <si>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</si>
  <si>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</si>
  <si>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</si>
  <si>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</si>
  <si>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</si>
  <si>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</si>
  <si>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</si>
  <si>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</si>
  <si>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</si>
  <si>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</si>
  <si>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</si>
  <si>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</si>
  <si>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</si>
  <si>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</si>
  <si>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</si>
  <si>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</si>
  <si>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</si>
  <si>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</si>
  <si>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</si>
  <si>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</si>
  <si>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</si>
  <si>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</si>
  <si>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</si>
  <si>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</si>
  <si>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</si>
  <si>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</si>
  <si>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</si>
  <si>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</si>
  <si>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</si>
  <si>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</si>
  <si>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</si>
  <si>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</si>
  <si>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</si>
  <si>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</si>
  <si>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</si>
  <si>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</si>
  <si>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</si>
  <si>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</si>
  <si>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</si>
  <si>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</si>
  <si>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</si>
  <si>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</si>
  <si>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</si>
  <si>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</si>
  <si>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</si>
  <si>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</si>
  <si>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</si>
  <si>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</si>
  <si>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</si>
  <si>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</si>
  <si>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</si>
  <si>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</si>
  <si>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</si>
  <si>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</si>
  <si>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</si>
  <si>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</si>
  <si>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</si>
  <si>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</si>
  <si>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</si>
  <si>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</si>
  <si>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</si>
  <si>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</si>
  <si>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</si>
  <si>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</si>
  <si>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</si>
  <si>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</si>
  <si>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</si>
  <si>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</si>
  <si>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</si>
  <si>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</si>
  <si>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</si>
  <si>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</si>
  <si>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</si>
  <si>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</si>
  <si>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</si>
  <si>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</si>
  <si>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</si>
  <si>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</si>
  <si>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</si>
  <si>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</si>
  <si>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</si>
  <si>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</si>
  <si>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</si>
  <si>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</si>
  <si>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</si>
  <si>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</si>
  <si>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</si>
  <si>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</si>
  <si>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</si>
  <si>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</si>
  <si>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</si>
  <si>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</si>
  <si>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</si>
  <si>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</si>
  <si>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</si>
  <si>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</si>
  <si>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</si>
  <si>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</si>
  <si>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</si>
  <si>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</si>
  <si>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</si>
  <si>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</si>
  <si>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</si>
  <si>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</si>
  <si>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</si>
  <si>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</si>
  <si>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</si>
  <si>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</si>
  <si>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</si>
  <si>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</si>
  <si>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</si>
  <si>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</si>
  <si>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</si>
  <si>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</si>
  <si>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</si>
  <si>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</si>
  <si>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</si>
  <si>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</si>
  <si>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</si>
  <si>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</si>
  <si>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</si>
  <si>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</si>
  <si>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</si>
  <si>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</si>
  <si>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</si>
  <si>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</si>
  <si>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</si>
  <si>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</si>
  <si>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</si>
  <si>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</si>
  <si>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</si>
  <si>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</si>
  <si>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</si>
  <si>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</si>
  <si>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</si>
  <si>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</si>
  <si>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</si>
  <si>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</si>
  <si>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</si>
  <si>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</si>
  <si>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</si>
  <si>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</si>
  <si>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</si>
  <si>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</si>
  <si>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</si>
  <si>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</si>
  <si>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</si>
  <si>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</si>
  <si>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</si>
  <si>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</si>
  <si>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</si>
  <si>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</si>
  <si>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</si>
  <si>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</si>
  <si>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</si>
  <si>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</si>
  <si>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</si>
  <si>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</si>
  <si>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</si>
  <si>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</si>
  <si>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</si>
  <si>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</si>
  <si>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</si>
  <si>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</si>
  <si>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</si>
  <si>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</si>
  <si>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</si>
  <si>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</si>
  <si>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</si>
  <si>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</si>
  <si>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</si>
  <si>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</si>
  <si>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</si>
  <si>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</si>
  <si>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</si>
  <si>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</si>
  <si>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</si>
  <si>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</si>
  <si>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</si>
  <si>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</si>
  <si>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</si>
  <si>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</si>
  <si>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</si>
  <si>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</si>
  <si>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</si>
  <si>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</si>
  <si>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</si>
  <si>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</si>
  <si>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</si>
  <si>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</si>
  <si>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</si>
  <si>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</si>
  <si>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</si>
  <si>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</si>
  <si>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</si>
  <si>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</si>
  <si>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</si>
  <si>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</si>
  <si>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</si>
  <si>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</si>
  <si>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</si>
  <si>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</si>
  <si>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</si>
  <si>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</si>
  <si>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</si>
  <si>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</si>
  <si>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</si>
  <si>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</si>
  <si>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</si>
  <si>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</si>
  <si>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</si>
  <si>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</si>
  <si>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</si>
  <si>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</si>
  <si>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</si>
  <si>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</si>
  <si>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</si>
  <si>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</si>
  <si>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</si>
  <si>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</si>
  <si>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</si>
  <si>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</si>
  <si>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</si>
  <si>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</si>
  <si>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</si>
  <si>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</si>
  <si>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</si>
  <si>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</si>
  <si>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</si>
  <si>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</si>
  <si>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</si>
  <si>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</si>
  <si>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</si>
  <si>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</si>
  <si>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</si>
  <si>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</si>
  <si>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</si>
  <si>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</si>
  <si>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</si>
  <si>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</si>
  <si>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</si>
  <si>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</si>
  <si>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</si>
  <si>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</si>
  <si>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</si>
  <si>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</si>
  <si>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</si>
  <si>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</si>
  <si>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</si>
  <si>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</si>
  <si>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</si>
  <si>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</si>
  <si>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</si>
  <si>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</si>
  <si>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</si>
  <si>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</si>
  <si>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</si>
  <si>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</si>
  <si>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</si>
  <si>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</si>
  <si>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</si>
  <si>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</si>
  <si>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</si>
  <si>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</si>
  <si>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</si>
  <si>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</si>
  <si>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</si>
  <si>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</si>
  <si>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</si>
  <si>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</si>
  <si>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</si>
  <si>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</si>
  <si>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</si>
  <si>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</si>
  <si>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</si>
  <si>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</si>
  <si>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</si>
  <si>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</si>
  <si>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</si>
  <si>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</si>
  <si>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</si>
  <si>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</si>
  <si>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</si>
  <si>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</si>
  <si>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</si>
  <si>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</si>
  <si>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</si>
  <si>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</si>
  <si>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</si>
  <si>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</si>
  <si>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</si>
  <si>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</si>
  <si>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</si>
  <si>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</si>
  <si>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</si>
  <si>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</si>
  <si>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</si>
  <si>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</si>
  <si>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</si>
  <si>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</si>
  <si>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</si>
  <si>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</si>
  <si>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</si>
  <si>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</si>
  <si>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</si>
  <si>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</si>
  <si>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</si>
  <si>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</si>
  <si>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</si>
  <si>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</si>
  <si>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</si>
  <si>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</si>
  <si>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</si>
  <si>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</si>
  <si>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</si>
  <si>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</si>
  <si>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</si>
  <si>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</si>
  <si>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</si>
  <si>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</si>
  <si>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</si>
  <si>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</si>
  <si>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</si>
  <si>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</si>
  <si>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</si>
  <si>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</si>
  <si>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</si>
  <si>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</si>
  <si>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</si>
  <si>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</si>
  <si>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</si>
  <si>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</si>
  <si>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</si>
  <si>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</si>
  <si>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</si>
  <si>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</si>
  <si>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</si>
  <si>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</si>
  <si>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</si>
  <si>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</si>
  <si>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</si>
  <si>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</si>
  <si>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</si>
  <si>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</si>
  <si>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</si>
  <si>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</si>
  <si>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</si>
  <si>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</si>
  <si>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</si>
  <si>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</si>
  <si>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</si>
  <si>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</si>
  <si>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</si>
  <si>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</si>
  <si>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</si>
  <si>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</si>
  <si>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</si>
  <si>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</si>
  <si>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</si>
  <si>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</si>
  <si>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</si>
  <si>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</si>
  <si>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</si>
  <si>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</si>
  <si>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</si>
  <si>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</si>
  <si>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</si>
  <si>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</si>
  <si>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</si>
  <si>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</si>
  <si>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</si>
  <si>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</si>
  <si>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</si>
  <si>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</si>
  <si>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</si>
  <si>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</si>
  <si>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</si>
  <si>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</si>
  <si>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</si>
  <si>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</si>
  <si>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</si>
  <si>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</si>
  <si>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</si>
  <si>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</si>
  <si>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</si>
  <si>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</si>
  <si>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</si>
  <si>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</si>
  <si>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</si>
  <si>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</si>
  <si>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</si>
  <si>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</si>
  <si>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</si>
  <si>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</si>
  <si>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</si>
  <si>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</si>
  <si>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</si>
  <si>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</si>
  <si>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</si>
  <si>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</si>
  <si>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</si>
  <si>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</si>
  <si>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</si>
  <si>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</si>
  <si>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</si>
  <si>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</si>
  <si>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</si>
  <si>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</si>
  <si>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</si>
  <si>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</si>
  <si>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</si>
  <si>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</si>
  <si>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</si>
  <si>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</si>
  <si>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</si>
  <si>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</si>
  <si>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</si>
  <si>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</si>
  <si>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</si>
  <si>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</si>
  <si>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</si>
  <si>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</si>
  <si>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</si>
  <si>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</si>
  <si>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</si>
  <si>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</si>
  <si>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</si>
  <si>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</si>
  <si>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</si>
  <si>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</si>
  <si>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</si>
  <si>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</si>
  <si>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</si>
  <si>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</si>
  <si>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</si>
  <si>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</si>
  <si>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</si>
  <si>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</si>
  <si>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</si>
  <si>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</si>
  <si>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</si>
  <si>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</si>
  <si>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</si>
  <si>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</si>
  <si>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</si>
  <si>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</si>
  <si>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</si>
  <si>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</si>
  <si>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</si>
  <si>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</si>
  <si>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</si>
  <si>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</si>
  <si>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</si>
  <si>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</si>
  <si>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</si>
  <si>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</si>
  <si>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</si>
  <si>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</si>
  <si>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</si>
  <si>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</si>
  <si>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</si>
  <si>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</si>
  <si>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</si>
  <si>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</si>
  <si>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</si>
  <si>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</si>
  <si>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</si>
  <si>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</si>
  <si>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</si>
  <si>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</si>
  <si>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</si>
  <si>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</si>
  <si>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</si>
  <si>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</si>
  <si>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</si>
  <si>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</si>
  <si>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</si>
  <si>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</si>
  <si>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</si>
  <si>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</si>
  <si>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</si>
  <si>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</si>
  <si>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</si>
  <si>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</si>
  <si>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</si>
  <si>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</si>
  <si>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</si>
  <si>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</si>
  <si>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</si>
  <si>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</si>
  <si>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</si>
  <si>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</si>
  <si>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</si>
  <si>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</si>
  <si>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</si>
  <si>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</si>
  <si>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</si>
  <si>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</si>
  <si>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</si>
  <si>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</si>
  <si>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</si>
  <si>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</si>
  <si>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</si>
  <si>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</si>
  <si>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</si>
  <si>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</si>
  <si>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</si>
  <si>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</si>
  <si>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</si>
  <si>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</si>
  <si>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</si>
  <si>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</si>
  <si>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</si>
  <si>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</si>
  <si>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</si>
  <si>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</si>
  <si>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</si>
  <si>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</si>
  <si>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</si>
  <si>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</si>
  <si>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</si>
  <si>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</si>
  <si>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</si>
  <si>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</si>
  <si>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</si>
  <si>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</si>
  <si>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</si>
  <si>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</si>
  <si>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</si>
  <si>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</si>
  <si>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</si>
  <si>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</si>
  <si>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</si>
  <si>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</si>
  <si>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</si>
  <si>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</si>
  <si>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</si>
  <si>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</si>
  <si>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</si>
  <si>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</si>
  <si>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</si>
  <si>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</si>
  <si>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</si>
  <si>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</si>
  <si>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</si>
  <si>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</si>
  <si>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</si>
  <si>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</si>
  <si>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</si>
  <si>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</si>
  <si>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</si>
  <si>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</si>
  <si>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</si>
  <si>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</si>
  <si>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</si>
  <si>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</si>
  <si>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</si>
  <si>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</si>
  <si>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</si>
  <si>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</si>
  <si>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</si>
  <si>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</si>
  <si>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</si>
  <si>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</si>
  <si>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</si>
  <si>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</si>
  <si>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</si>
  <si>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</si>
  <si>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</si>
  <si>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</si>
  <si>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</si>
  <si>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</si>
  <si>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</si>
  <si>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</si>
  <si>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</si>
  <si>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</si>
  <si>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</si>
  <si>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</si>
  <si>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</si>
  <si>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</si>
  <si>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</si>
  <si>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</si>
  <si>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</si>
  <si>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</si>
  <si>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</si>
  <si>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</si>
  <si>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</si>
  <si>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</si>
  <si>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</si>
  <si>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</si>
  <si>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</si>
  <si>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</si>
  <si>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</si>
  <si>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</si>
  <si>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</si>
  <si>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</si>
  <si>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</si>
  <si>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</si>
  <si>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</si>
  <si>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</si>
  <si>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</si>
  <si>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</si>
  <si>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</si>
  <si>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</si>
  <si>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</si>
  <si>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</si>
  <si>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</si>
  <si>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</si>
  <si>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</si>
  <si>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</si>
  <si>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</si>
  <si>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</si>
  <si>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</si>
  <si>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</si>
  <si>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</si>
  <si>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</si>
  <si>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</si>
  <si>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</si>
  <si>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</si>
  <si>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</si>
  <si>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</si>
  <si>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</si>
  <si>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</si>
  <si>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</si>
  <si>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</si>
  <si>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</si>
  <si>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</si>
  <si>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</si>
  <si>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</si>
  <si>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</si>
  <si>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</si>
  <si>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</si>
  <si>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</si>
  <si>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</si>
  <si>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</si>
  <si>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</si>
  <si>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</si>
  <si>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</si>
  <si>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</si>
  <si>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</si>
  <si>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</si>
  <si>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</si>
  <si>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</si>
  <si>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</si>
  <si>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</si>
  <si>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</si>
  <si>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</si>
  <si>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</si>
  <si>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</si>
  <si>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</si>
  <si>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</si>
  <si>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</si>
  <si>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</si>
  <si>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</si>
  <si>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</si>
  <si>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</si>
  <si>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</si>
  <si>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</si>
  <si>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</si>
  <si>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</si>
  <si>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</si>
  <si>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</si>
  <si>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</si>
  <si>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</si>
  <si>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</si>
  <si>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</si>
  <si>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</si>
  <si>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</si>
  <si>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</si>
  <si>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</si>
  <si>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</si>
  <si>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</si>
  <si>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</si>
  <si>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</si>
  <si>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</si>
  <si>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</si>
  <si>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</si>
  <si>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</si>
  <si>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</si>
  <si>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</si>
  <si>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</si>
  <si>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</si>
  <si>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</si>
  <si>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</si>
  <si>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</si>
  <si>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</si>
  <si>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</si>
  <si>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</si>
  <si>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</si>
  <si>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</si>
  <si>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</si>
  <si>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</si>
  <si>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</si>
  <si>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</si>
  <si>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</si>
  <si>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</si>
  <si>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</si>
  <si>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</si>
  <si>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</si>
  <si>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</si>
  <si>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</si>
  <si>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</si>
  <si>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</si>
  <si>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</si>
  <si>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</si>
  <si>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</si>
  <si>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</si>
  <si>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</si>
  <si>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</si>
  <si>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</si>
  <si>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</si>
  <si>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</si>
  <si>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</si>
  <si>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</si>
  <si>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</si>
  <si>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</si>
  <si>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</si>
  <si>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</si>
  <si>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</si>
  <si>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</si>
  <si>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</si>
  <si>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</si>
  <si>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</si>
  <si>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</si>
  <si>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</si>
  <si>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</si>
  <si>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</si>
  <si>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</si>
  <si>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</si>
  <si>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</si>
  <si>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</si>
  <si>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</si>
  <si>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</si>
  <si>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</si>
  <si>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</si>
  <si>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</si>
  <si>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</si>
  <si>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</si>
  <si>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</si>
  <si>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</si>
  <si>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</si>
  <si>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</si>
  <si>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</si>
  <si>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</si>
  <si>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</si>
  <si>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</si>
  <si>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</si>
  <si>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</si>
  <si>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</si>
  <si>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</si>
  <si>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</si>
  <si>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</si>
  <si>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</si>
  <si>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</si>
  <si>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</si>
  <si>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</si>
  <si>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</si>
  <si>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</si>
  <si>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</si>
  <si>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</si>
  <si>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</si>
  <si>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</si>
  <si>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</si>
  <si>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</si>
  <si>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</si>
  <si>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</si>
  <si>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</si>
  <si>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</si>
  <si>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</si>
  <si>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</si>
  <si>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</si>
  <si>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</si>
  <si>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</si>
  <si>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</si>
  <si>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</si>
  <si>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</si>
  <si>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</si>
  <si>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</si>
  <si>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</si>
  <si>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</si>
  <si>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</si>
  <si>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</si>
  <si>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</si>
  <si>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</si>
  <si>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</si>
  <si>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</si>
  <si>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</si>
  <si>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</si>
  <si>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</si>
  <si>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</si>
  <si>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</si>
  <si>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</si>
  <si>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</si>
  <si>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</si>
  <si>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</si>
  <si>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</si>
  <si>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</si>
  <si>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</si>
  <si>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</si>
  <si>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</si>
  <si>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</si>
  <si>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</si>
  <si>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</si>
  <si>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</si>
  <si>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</si>
  <si>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</si>
  <si>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</si>
  <si>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</si>
  <si>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</si>
  <si>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</si>
  <si>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</si>
  <si>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</si>
  <si>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</si>
  <si>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</si>
  <si>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</si>
  <si>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</si>
  <si>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</si>
  <si>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</si>
  <si>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</si>
  <si>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</si>
  <si>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</si>
  <si>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</si>
  <si>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</si>
  <si>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</si>
  <si>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</si>
  <si>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</si>
  <si>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</si>
  <si>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</si>
  <si>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</si>
  <si>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</si>
  <si>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</si>
  <si>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</si>
  <si>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</si>
  <si>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</si>
  <si>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</si>
  <si>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</si>
  <si>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</si>
  <si>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</si>
  <si>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</si>
  <si>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</si>
  <si>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</si>
  <si>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</si>
  <si>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</si>
  <si>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</si>
  <si>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</si>
  <si>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</si>
  <si>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</si>
  <si>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</si>
  <si>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</si>
  <si>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</si>
  <si>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</si>
  <si>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</si>
  <si>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</si>
  <si>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</si>
  <si>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</si>
  <si>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</si>
  <si>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</si>
  <si>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</si>
  <si>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</si>
  <si>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</si>
  <si>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</si>
  <si>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</si>
  <si>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</si>
  <si>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</si>
  <si>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</si>
  <si>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</si>
  <si>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</si>
  <si>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</si>
  <si>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</si>
  <si>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</si>
  <si>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</si>
  <si>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</si>
  <si>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</si>
  <si>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</si>
  <si>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</si>
  <si>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</si>
  <si>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</si>
  <si>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</si>
  <si>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</si>
  <si>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</si>
  <si>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</si>
  <si>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</si>
  <si>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</si>
  <si>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</si>
  <si>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</si>
  <si>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</si>
  <si>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</si>
  <si>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</si>
  <si>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</si>
  <si>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</si>
  <si>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</si>
  <si>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</si>
  <si>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</si>
  <si>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</si>
  <si>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</si>
  <si>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</si>
  <si>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</si>
  <si>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</si>
  <si>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</si>
  <si>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</si>
  <si>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</si>
  <si>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</si>
  <si>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</si>
  <si>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</si>
  <si>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</si>
  <si>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</si>
  <si>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</si>
  <si>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</si>
  <si>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</si>
  <si>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</si>
  <si>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</si>
  <si>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</si>
  <si>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</si>
  <si>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</si>
  <si>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</si>
  <si>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</si>
  <si>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</si>
  <si>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</si>
  <si>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</si>
  <si>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</si>
  <si>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</si>
  <si>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</si>
  <si>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</si>
  <si>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</si>
  <si>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</si>
  <si>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</si>
  <si>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</si>
  <si>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</si>
  <si>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</si>
  <si>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</si>
  <si>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</si>
  <si>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</si>
  <si>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</si>
  <si>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</si>
  <si>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</si>
  <si>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</si>
  <si>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</si>
  <si>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</si>
  <si>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</si>
  <si>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</si>
  <si>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</si>
  <si>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</si>
  <si>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</si>
  <si>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</si>
  <si>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</si>
  <si>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</si>
  <si>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</si>
  <si>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</si>
  <si>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</si>
  <si>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</si>
  <si>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</si>
  <si>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</si>
  <si>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</si>
  <si>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</si>
  <si>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</si>
  <si>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</si>
  <si>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</si>
  <si>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</si>
  <si>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</si>
  <si>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</si>
  <si>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</si>
  <si>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</si>
  <si>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</si>
  <si>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</si>
  <si>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</si>
  <si>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</si>
  <si>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</si>
  <si>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</si>
  <si>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</si>
  <si>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</si>
  <si>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</si>
  <si>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</si>
  <si>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</si>
  <si>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</si>
  <si>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</si>
  <si>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</si>
  <si>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</si>
  <si>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</si>
  <si>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</si>
  <si>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</si>
  <si>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</si>
  <si>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</si>
  <si>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</si>
  <si>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</si>
  <si>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</si>
  <si>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</si>
  <si>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</si>
  <si>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</si>
  <si>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</si>
  <si>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</si>
  <si>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</si>
  <si>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</si>
  <si>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</si>
  <si>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</si>
  <si>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</si>
  <si>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</si>
  <si>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</si>
  <si>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</si>
  <si>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</si>
  <si>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</si>
  <si>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</si>
  <si>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</si>
  <si>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</si>
  <si>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</si>
  <si>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</si>
  <si>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</si>
  <si>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</si>
  <si>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</si>
  <si>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</si>
  <si>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</si>
  <si>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</si>
  <si>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</si>
  <si>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</si>
  <si>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</si>
  <si>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</si>
  <si>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</si>
  <si>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</si>
  <si>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</si>
  <si>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</si>
  <si>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</si>
  <si>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</si>
  <si>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</si>
  <si>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</si>
  <si>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</si>
  <si>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</si>
  <si>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</si>
  <si>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</si>
  <si>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</si>
  <si>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</si>
  <si>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</si>
  <si>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</si>
  <si>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</si>
  <si>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</si>
  <si>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</si>
  <si>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</si>
  <si>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</si>
  <si>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</si>
  <si>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</si>
  <si>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</si>
  <si>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</si>
  <si>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</si>
  <si>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</si>
  <si>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</si>
  <si>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</si>
  <si>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</si>
  <si>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</si>
  <si>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</si>
  <si>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</si>
  <si>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</si>
  <si>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</si>
  <si>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</si>
  <si>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</si>
  <si>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</si>
  <si>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</si>
  <si>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</si>
  <si>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</si>
  <si>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</si>
  <si>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</si>
  <si>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</si>
  <si>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</si>
  <si>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</si>
  <si>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</si>
  <si>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</si>
  <si>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</si>
  <si>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</si>
  <si>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</si>
  <si>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</si>
  <si>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</si>
  <si>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</si>
  <si>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</si>
  <si>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</si>
  <si>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</si>
  <si>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</si>
  <si>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</si>
  <si>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</si>
  <si>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</si>
  <si>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</si>
  <si>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</si>
  <si>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</si>
  <si>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</si>
  <si>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</si>
  <si>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</si>
  <si>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</si>
  <si>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</si>
  <si>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</si>
  <si>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</si>
  <si>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</si>
  <si>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</si>
  <si>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</si>
  <si>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</si>
  <si>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</si>
  <si>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</si>
  <si>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</si>
  <si>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</si>
  <si>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</si>
  <si>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</si>
  <si>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</si>
  <si>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</si>
  <si>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</si>
  <si>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</si>
  <si>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</si>
  <si>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</si>
  <si>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</si>
  <si>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</si>
  <si>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</si>
  <si>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</si>
  <si>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</si>
  <si>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</si>
  <si>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</si>
  <si>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</si>
  <si>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</si>
  <si>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</si>
  <si>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</si>
  <si>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</si>
  <si>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</si>
  <si>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</si>
  <si>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</si>
  <si>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</si>
  <si>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</si>
  <si>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</si>
  <si>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</si>
  <si>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</si>
  <si>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</si>
  <si>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</si>
  <si>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</si>
  <si>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</si>
  <si>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</si>
  <si>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</si>
  <si>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</si>
  <si>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</si>
  <si>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</si>
  <si>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</si>
  <si>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</si>
  <si>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</si>
  <si>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</si>
  <si>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</si>
  <si>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</si>
  <si>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</si>
  <si>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</si>
  <si>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</si>
  <si>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</si>
  <si>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</si>
  <si>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</si>
  <si>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</si>
  <si>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</si>
  <si>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</si>
  <si>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</si>
  <si>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</si>
  <si>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</si>
  <si>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</si>
  <si>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</si>
  <si>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</si>
  <si>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</si>
  <si>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</si>
  <si>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</si>
  <si>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</si>
  <si>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</si>
  <si>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</si>
  <si>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</si>
  <si>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</si>
  <si>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</si>
  <si>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</si>
  <si>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</si>
  <si>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</si>
  <si>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</si>
  <si>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</si>
  <si>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</si>
  <si>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</si>
  <si>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</si>
  <si>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</si>
  <si>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</si>
  <si>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</si>
  <si>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</si>
  <si>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</si>
  <si>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</si>
  <si>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</si>
  <si>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</si>
  <si>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</si>
  <si>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</si>
  <si>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</si>
  <si>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</si>
  <si>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</si>
  <si>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</si>
  <si>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</si>
  <si>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</si>
  <si>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</si>
  <si>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</si>
  <si>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</si>
  <si>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</si>
  <si>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</si>
  <si>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</si>
  <si>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</si>
  <si>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</si>
  <si>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</si>
  <si>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</si>
  <si>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</si>
  <si>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</si>
  <si>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</si>
  <si>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</si>
  <si>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</si>
  <si>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</si>
  <si>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</si>
  <si>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</si>
  <si>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</si>
  <si>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</si>
  <si>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</si>
  <si>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</si>
  <si>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</si>
  <si>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</si>
  <si>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</si>
  <si>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</si>
  <si>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</si>
  <si>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</si>
  <si>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</si>
  <si>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</si>
  <si>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</si>
  <si>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</si>
  <si>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</si>
  <si>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</si>
  <si>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</si>
  <si>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</si>
  <si>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</si>
  <si>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</si>
  <si>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</si>
  <si>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</si>
  <si>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</si>
  <si>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</si>
  <si>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</si>
  <si>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</si>
  <si>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</si>
  <si>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</si>
  <si>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</si>
  <si>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</si>
  <si>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</si>
  <si>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</si>
  <si>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</si>
  <si>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</si>
  <si>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</si>
  <si>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</si>
  <si>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</si>
  <si>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</si>
  <si>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</si>
  <si>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</si>
  <si>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</si>
  <si>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</si>
  <si>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</si>
  <si>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</si>
  <si>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</si>
  <si>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</si>
  <si>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</si>
  <si>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</si>
  <si>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</si>
  <si>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</si>
  <si>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</si>
  <si>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</si>
  <si>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</si>
  <si>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</si>
  <si>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</si>
  <si>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</si>
  <si>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</si>
  <si>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</si>
  <si>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</si>
  <si>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</si>
  <si>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</si>
  <si>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</si>
  <si>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</si>
  <si>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</si>
  <si>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</si>
  <si>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</si>
  <si>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</si>
  <si>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</si>
  <si>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</si>
  <si>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</si>
  <si>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</si>
  <si>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</si>
  <si>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</si>
  <si>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</si>
  <si>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</si>
  <si>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</si>
  <si>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</si>
  <si>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</si>
  <si>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</si>
  <si>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</si>
  <si>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</si>
  <si>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</si>
  <si>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</si>
  <si>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</si>
  <si>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</si>
  <si>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</si>
  <si>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</si>
  <si>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</si>
  <si>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</si>
  <si>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</si>
  <si>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</si>
  <si>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</si>
  <si>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</si>
  <si>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</si>
  <si>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</si>
  <si>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</si>
  <si>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</si>
  <si>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</si>
  <si>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</si>
  <si>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</si>
  <si>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</si>
  <si>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</si>
  <si>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</si>
  <si>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</si>
  <si>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</si>
  <si>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</si>
  <si>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</si>
  <si>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</si>
  <si>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</si>
  <si>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</si>
  <si>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</si>
  <si>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</si>
  <si>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</si>
  <si>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</si>
  <si>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</si>
  <si>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</si>
  <si>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</si>
  <si>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</si>
  <si>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</si>
  <si>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</si>
  <si>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</si>
  <si>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</si>
  <si>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</si>
  <si>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</si>
  <si>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</si>
  <si>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</si>
  <si>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</si>
  <si>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</si>
  <si>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</si>
  <si>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</si>
  <si>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</si>
  <si>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</si>
  <si>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</si>
  <si>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</si>
  <si>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</si>
  <si>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</si>
  <si>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</si>
  <si>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</si>
  <si>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</si>
  <si>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</si>
  <si>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</si>
  <si>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</si>
  <si>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</si>
  <si>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</si>
  <si>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</si>
  <si>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</si>
  <si>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</si>
  <si>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</si>
  <si>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</si>
  <si>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</si>
  <si>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</si>
  <si>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</si>
  <si>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</si>
  <si>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</si>
  <si>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</si>
  <si>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</si>
  <si>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</si>
  <si>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</si>
  <si>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</si>
  <si>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</si>
  <si>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</si>
  <si>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</si>
  <si>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</si>
  <si>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</si>
  <si>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</si>
  <si>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</si>
  <si>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</si>
  <si>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</si>
  <si>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</si>
  <si>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</si>
  <si>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</si>
  <si>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</si>
  <si>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</si>
  <si>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</si>
  <si>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</si>
  <si>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</si>
  <si>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</si>
  <si>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</si>
  <si>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</si>
  <si>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</si>
  <si>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</si>
  <si>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</si>
  <si>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</si>
  <si>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</si>
  <si>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</si>
  <si>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</si>
  <si>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</si>
  <si>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</si>
  <si>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</si>
  <si>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</si>
  <si>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</si>
  <si>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</si>
  <si>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</si>
  <si>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</si>
  <si>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</si>
  <si>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</si>
  <si>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</si>
  <si>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</si>
  <si>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</si>
  <si>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</si>
  <si>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</si>
  <si>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</si>
  <si>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</si>
  <si>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</si>
  <si>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</si>
  <si>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</si>
  <si>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</si>
  <si>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</si>
  <si>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</si>
  <si>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</si>
  <si>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</si>
  <si>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</si>
  <si>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</si>
  <si>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</si>
  <si>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</si>
  <si>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</si>
  <si>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</si>
  <si>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</si>
  <si>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</si>
  <si>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</si>
  <si>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</si>
  <si>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</si>
  <si>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</si>
  <si>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</si>
  <si>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</si>
  <si>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</si>
  <si>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</si>
  <si>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</si>
  <si>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</si>
  <si>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</si>
  <si>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</si>
  <si>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</si>
  <si>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</si>
  <si>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</si>
  <si>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</si>
  <si>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</si>
  <si>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</si>
  <si>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</si>
  <si>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</si>
  <si>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</si>
  <si>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</si>
  <si>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</si>
  <si>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</si>
  <si>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</si>
  <si>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</si>
  <si>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</si>
  <si>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</si>
  <si>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</si>
  <si>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</si>
  <si>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</si>
  <si>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</si>
  <si>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</si>
  <si>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</si>
  <si>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</si>
  <si>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</si>
  <si>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</si>
  <si>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</si>
  <si>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</si>
  <si>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</si>
  <si>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</si>
  <si>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</si>
  <si>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</si>
  <si>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</si>
  <si>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</si>
  <si>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</si>
  <si>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</si>
  <si>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</si>
  <si>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</si>
  <si>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</si>
  <si>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</si>
  <si>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</si>
  <si>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</si>
  <si>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</si>
  <si>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</si>
  <si>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</si>
  <si>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</si>
  <si>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</si>
  <si>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</si>
  <si>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</si>
  <si>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</si>
  <si>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</si>
  <si>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</si>
  <si>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</si>
  <si>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</si>
  <si>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</si>
  <si>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</si>
  <si>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</si>
  <si>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</si>
  <si>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</si>
  <si>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</si>
  <si>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</si>
  <si>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</si>
  <si>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</si>
  <si>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</si>
  <si>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</si>
  <si>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</si>
  <si>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</si>
  <si>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</si>
  <si>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</si>
  <si>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</si>
  <si>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</si>
  <si>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</si>
  <si>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</si>
  <si>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</si>
  <si>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</si>
  <si>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</si>
  <si>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</si>
  <si>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</si>
  <si>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</si>
  <si>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</si>
  <si>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</si>
  <si>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</si>
  <si>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</si>
  <si>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</si>
  <si>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</si>
  <si>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</si>
  <si>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</si>
  <si>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</si>
  <si>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</si>
  <si>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</si>
  <si>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</si>
  <si>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</si>
  <si>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</si>
  <si>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</si>
  <si>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</si>
  <si>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</si>
  <si>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</si>
  <si>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</si>
  <si>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</si>
  <si>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</si>
  <si>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</si>
  <si>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</si>
  <si>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</si>
  <si>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</si>
  <si>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</si>
  <si>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</si>
  <si>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</si>
  <si>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</si>
  <si>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</si>
  <si>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</si>
  <si>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</si>
  <si>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</si>
  <si>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</si>
  <si>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</si>
  <si>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</si>
  <si>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</si>
  <si>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</si>
  <si>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</si>
  <si>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</si>
  <si>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</si>
  <si>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</si>
  <si>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</si>
  <si>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</si>
  <si>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</si>
  <si>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</si>
  <si>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</si>
  <si>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</si>
  <si>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</si>
  <si>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</si>
  <si>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</si>
  <si>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</si>
  <si>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</si>
  <si>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</si>
  <si>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</si>
  <si>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</si>
  <si>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</si>
  <si>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</si>
  <si>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</si>
  <si>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</si>
  <si>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</si>
  <si>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</si>
  <si>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</si>
  <si>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</si>
  <si>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</si>
  <si>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</si>
  <si>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</si>
  <si>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</si>
  <si>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</si>
  <si>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</si>
  <si>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</si>
  <si>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</si>
  <si>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</si>
  <si>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</si>
  <si>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</si>
  <si>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</si>
  <si>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</si>
  <si>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</si>
  <si>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</si>
  <si>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</si>
  <si>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</si>
  <si>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</si>
  <si>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</si>
  <si>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</si>
  <si>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</si>
  <si>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</si>
  <si>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</si>
  <si>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</si>
  <si>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</si>
  <si>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</si>
  <si>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</si>
  <si>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</si>
  <si>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</si>
  <si>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</si>
  <si>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</si>
  <si>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</si>
  <si>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</si>
  <si>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</si>
  <si>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</si>
  <si>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</si>
  <si>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</si>
  <si>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</si>
  <si>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</si>
  <si>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</si>
  <si>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</si>
  <si>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</si>
  <si>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</si>
  <si>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</si>
  <si>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</si>
  <si>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</si>
  <si>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</si>
  <si>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</si>
  <si>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</si>
  <si>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</si>
  <si>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</si>
  <si>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</si>
  <si>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</si>
  <si>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</si>
  <si>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</si>
  <si>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</si>
  <si>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</si>
  <si>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</si>
  <si>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</si>
  <si>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</si>
  <si>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</si>
  <si>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</si>
  <si>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</si>
  <si>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</si>
  <si>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</si>
  <si>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</si>
  <si>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</si>
  <si>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</si>
  <si>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</si>
  <si>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</si>
  <si>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</si>
  <si>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</si>
  <si>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</si>
  <si>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</si>
  <si>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</si>
  <si>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</si>
  <si>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</si>
  <si>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</si>
  <si>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</si>
  <si>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</si>
  <si>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</si>
  <si>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</si>
  <si>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</si>
  <si>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</si>
  <si>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</si>
  <si>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</si>
  <si>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</si>
  <si>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</si>
  <si>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</si>
  <si>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</si>
  <si>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</si>
  <si>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</si>
  <si>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</si>
  <si>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</si>
  <si>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</si>
  <si>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</si>
  <si>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</si>
  <si>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</si>
  <si>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</si>
  <si>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</si>
  <si>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</si>
  <si>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</si>
  <si>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</si>
  <si>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</si>
  <si>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</si>
  <si>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</si>
  <si>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</si>
  <si>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</si>
  <si>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</si>
  <si>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</si>
  <si>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</si>
  <si>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</si>
  <si>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</si>
  <si>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</si>
  <si>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</si>
  <si>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</si>
  <si>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</si>
  <si>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</si>
  <si>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</si>
  <si>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</si>
  <si>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</si>
  <si>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</si>
  <si>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</si>
  <si>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</si>
  <si>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</si>
  <si>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</si>
  <si>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</si>
  <si>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</si>
  <si>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</si>
  <si>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</si>
  <si>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</si>
  <si>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</si>
  <si>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</si>
  <si>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</si>
  <si>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</si>
  <si>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</si>
  <si>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</si>
  <si>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</si>
  <si>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</si>
  <si>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</si>
  <si>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</si>
  <si>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</si>
  <si>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</si>
  <si>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</si>
  <si>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</si>
  <si>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</si>
  <si>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</si>
  <si>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</si>
  <si>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</si>
  <si>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</si>
  <si>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</si>
  <si>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</si>
  <si>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</si>
  <si>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</si>
  <si>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</si>
  <si>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</si>
  <si>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</si>
  <si>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</si>
  <si>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</si>
  <si>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</si>
  <si>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</si>
  <si>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</si>
  <si>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</si>
  <si>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</si>
  <si>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</si>
  <si>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</si>
  <si>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</si>
  <si>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</si>
  <si>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</si>
  <si>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</si>
  <si>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</si>
  <si>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</si>
  <si>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</si>
  <si>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</si>
  <si>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</si>
  <si>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</si>
  <si>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</si>
  <si>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</si>
  <si>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</si>
  <si>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</si>
  <si>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</si>
  <si>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</si>
  <si>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</si>
  <si>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</si>
  <si>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</si>
  <si>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</si>
  <si>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</si>
  <si>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</si>
  <si>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</si>
  <si>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</si>
  <si>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</si>
  <si>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</si>
  <si>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</si>
  <si>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</si>
  <si>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</si>
  <si>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</si>
  <si>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</si>
  <si>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</si>
  <si>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</si>
  <si>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</si>
  <si>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</si>
  <si>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</si>
  <si>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</si>
  <si>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</si>
  <si>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</si>
  <si>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</si>
  <si>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</si>
  <si>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</si>
  <si>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</si>
  <si>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</si>
  <si>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</si>
  <si>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</si>
  <si>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</si>
  <si>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</si>
  <si>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</si>
  <si>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</si>
  <si>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</si>
  <si>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</si>
  <si>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</si>
  <si>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</si>
  <si>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</si>
  <si>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</si>
  <si>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</si>
  <si>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</si>
  <si>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</si>
  <si>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</si>
  <si>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</si>
  <si>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</si>
  <si>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</si>
  <si>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</si>
  <si>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</si>
  <si>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</si>
  <si>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</si>
  <si>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</si>
  <si>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</si>
  <si>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</si>
  <si>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</si>
  <si>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</si>
  <si>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</si>
  <si>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</si>
  <si>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</si>
  <si>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</si>
  <si>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</si>
  <si>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</si>
  <si>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</si>
  <si>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</si>
  <si>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</si>
  <si>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</si>
  <si>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</si>
  <si>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</si>
  <si>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</si>
  <si>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</si>
  <si>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</si>
  <si>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</si>
  <si>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</si>
  <si>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</si>
  <si>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</si>
  <si>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</si>
  <si>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</si>
  <si>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</si>
  <si>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</si>
  <si>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</si>
  <si>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</si>
  <si>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</si>
  <si>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</si>
  <si>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</si>
  <si>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</si>
  <si>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</si>
  <si>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</si>
  <si>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</si>
  <si>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</si>
  <si>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</si>
  <si>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</si>
  <si>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</si>
  <si>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</si>
  <si>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</si>
  <si>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</si>
  <si>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</si>
  <si>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</si>
  <si>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</si>
  <si>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</si>
  <si>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</si>
  <si>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</si>
  <si>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</si>
  <si>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</si>
  <si>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</si>
  <si>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</si>
  <si>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</si>
  <si>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</si>
  <si>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</si>
  <si>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</si>
  <si>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</si>
  <si>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</si>
  <si>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</si>
  <si>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</si>
  <si>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</si>
  <si>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</si>
  <si>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</si>
  <si>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</si>
  <si>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</si>
  <si>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</si>
  <si>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</si>
  <si>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</si>
  <si>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</si>
  <si>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</si>
  <si>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</si>
  <si>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</si>
  <si>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</si>
  <si>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</si>
  <si>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</si>
  <si>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</si>
  <si>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</si>
  <si>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</si>
  <si>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</si>
  <si>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</si>
  <si>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</si>
  <si>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</si>
  <si>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</si>
  <si>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</si>
  <si>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</si>
  <si>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</si>
  <si>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</si>
  <si>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</si>
  <si>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</si>
  <si>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</si>
  <si>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</si>
  <si>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</si>
  <si>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</si>
  <si>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</si>
  <si>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</si>
  <si>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</si>
  <si>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</si>
  <si>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</si>
  <si>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</si>
  <si>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</si>
  <si>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</si>
  <si>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</si>
  <si>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</si>
  <si>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</si>
  <si>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</si>
  <si>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</si>
  <si>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</si>
  <si>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</si>
  <si>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</si>
  <si>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</si>
  <si>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</si>
  <si>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</si>
  <si>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</si>
  <si>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</si>
  <si>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</si>
  <si>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</si>
  <si>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</si>
  <si>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</si>
  <si>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</si>
  <si>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</si>
  <si>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</si>
  <si>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</si>
  <si>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</si>
  <si>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</si>
  <si>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</si>
  <si>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</si>
  <si>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</si>
  <si>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</si>
  <si>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</si>
  <si>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</si>
  <si>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</si>
  <si>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</si>
  <si>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</si>
  <si>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</si>
  <si>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</si>
  <si>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</si>
  <si>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</si>
  <si>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</si>
  <si>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</si>
  <si>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</si>
  <si>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</si>
  <si>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</si>
  <si>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</si>
  <si>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</si>
  <si>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</si>
  <si>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</si>
  <si>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</si>
  <si>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</si>
  <si>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</si>
  <si>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</si>
  <si>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</si>
  <si>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</si>
  <si>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</si>
  <si>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</si>
  <si>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</si>
  <si>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</si>
  <si>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</si>
  <si>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</si>
  <si>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</si>
  <si>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</si>
  <si>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</si>
  <si>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</si>
  <si>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</si>
  <si>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</si>
  <si>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</si>
  <si>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</si>
  <si>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</si>
  <si>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</si>
  <si>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</si>
  <si>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</si>
  <si>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</si>
  <si>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</si>
  <si>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</si>
  <si>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</si>
  <si>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</si>
  <si>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</si>
  <si>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</si>
  <si>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</si>
  <si>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</si>
  <si>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</si>
  <si>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</si>
  <si>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</si>
  <si>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</si>
  <si>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</si>
  <si>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</si>
  <si>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</si>
  <si>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</si>
  <si>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</si>
  <si>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</si>
  <si>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</si>
  <si>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</si>
  <si>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</si>
  <si>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</si>
  <si>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</si>
  <si>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</si>
  <si>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</si>
  <si>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</si>
  <si>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</si>
  <si>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</si>
  <si>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</si>
  <si>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</si>
  <si>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</si>
  <si>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</si>
  <si>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</si>
  <si>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</si>
  <si>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</si>
  <si>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</si>
  <si>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</si>
  <si>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</si>
  <si>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</si>
  <si>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</si>
  <si>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</si>
  <si>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</si>
  <si>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</si>
  <si>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</si>
  <si>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</si>
  <si>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</si>
  <si>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</si>
  <si>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</si>
  <si>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</si>
  <si>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</si>
  <si>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</si>
  <si>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</si>
  <si>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</si>
  <si>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</si>
  <si>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</si>
  <si>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</si>
  <si>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</si>
  <si>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</si>
  <si>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</si>
  <si>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</si>
  <si>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</si>
  <si>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</si>
  <si>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</si>
  <si>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</si>
  <si>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</si>
  <si>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</si>
  <si>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</si>
  <si>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</si>
  <si>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</si>
  <si>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</si>
  <si>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</si>
  <si>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</si>
  <si>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</si>
  <si>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</si>
  <si>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</si>
  <si>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</si>
  <si>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</si>
  <si>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</si>
  <si>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</si>
  <si>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</si>
  <si>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</si>
  <si>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</si>
  <si>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</si>
  <si>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</si>
  <si>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</si>
  <si>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</si>
  <si>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</si>
  <si>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</si>
  <si>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</si>
  <si>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</si>
  <si>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</si>
  <si>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</si>
  <si>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</si>
  <si>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</si>
  <si>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</si>
  <si>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</si>
  <si>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</si>
  <si>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</si>
  <si>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</si>
  <si>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</si>
  <si>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</si>
  <si>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</si>
  <si>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</si>
  <si>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</si>
  <si>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</si>
  <si>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</si>
  <si>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</si>
  <si>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</si>
  <si>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</si>
  <si>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</si>
  <si>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</si>
  <si>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</si>
  <si>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</si>
  <si>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</si>
  <si>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</si>
  <si>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</si>
  <si>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</si>
  <si>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</si>
  <si>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</si>
  <si>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</si>
  <si>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</si>
  <si>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</si>
  <si>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</si>
  <si>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</si>
  <si>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</si>
  <si>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</si>
  <si>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</si>
  <si>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</si>
  <si>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</si>
  <si>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</si>
  <si>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</si>
  <si>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</si>
  <si>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</si>
  <si>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</si>
  <si>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</si>
  <si>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</si>
  <si>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</si>
  <si>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</si>
  <si>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</si>
  <si>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</si>
  <si>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</si>
  <si>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</si>
  <si>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</si>
  <si>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</si>
  <si>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</si>
  <si>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</si>
  <si>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</si>
  <si>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</si>
  <si>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</si>
  <si>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</si>
  <si>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</si>
  <si>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</si>
  <si>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</si>
  <si>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</si>
  <si>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</si>
  <si>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</si>
  <si>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</si>
  <si>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</si>
  <si>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</si>
  <si>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</si>
  <si>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</si>
  <si>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</si>
  <si>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</si>
  <si>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</si>
  <si>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</si>
  <si>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</si>
  <si>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</si>
  <si>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</si>
  <si>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</si>
  <si>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</si>
  <si>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</si>
  <si>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</si>
  <si>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</si>
  <si>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</si>
  <si>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</si>
  <si>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</si>
  <si>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</si>
  <si>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</si>
  <si>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</si>
  <si>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</si>
  <si>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</si>
  <si>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</si>
  <si>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</si>
  <si>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</si>
  <si>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</si>
  <si>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</si>
  <si>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</si>
  <si>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</si>
  <si>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</si>
  <si>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</si>
  <si>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</si>
  <si>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</si>
  <si>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</si>
  <si>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</si>
  <si>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</si>
  <si>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</si>
  <si>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</si>
  <si>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</si>
  <si>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</si>
  <si>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</si>
  <si>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</si>
  <si>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</si>
  <si>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</si>
  <si>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</si>
  <si>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</si>
  <si>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</si>
  <si>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</si>
  <si>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</si>
  <si>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</si>
  <si>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</si>
  <si>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</si>
  <si>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</si>
  <si>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</si>
  <si>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</si>
  <si>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</si>
  <si>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</si>
  <si>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</si>
  <si>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</si>
  <si>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</si>
  <si>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</si>
  <si>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</si>
  <si>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</si>
  <si>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</si>
  <si>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</si>
  <si>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</si>
  <si>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</si>
  <si>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</si>
  <si>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</si>
  <si>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</si>
  <si>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</si>
  <si>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</si>
  <si>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</si>
  <si>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</si>
  <si>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</si>
  <si>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</si>
  <si>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</si>
  <si>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</si>
  <si>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</si>
  <si>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</si>
  <si>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</si>
  <si>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</si>
  <si>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</si>
  <si>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</si>
  <si>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</si>
  <si>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</si>
  <si>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</si>
  <si>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</si>
  <si>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</si>
  <si>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</si>
  <si>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</si>
  <si>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</si>
  <si>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</si>
  <si>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</si>
  <si>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</si>
  <si>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</si>
  <si>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</si>
  <si>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</si>
  <si>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</si>
  <si>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</si>
  <si>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</si>
  <si>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</si>
  <si>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</si>
  <si>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</si>
  <si>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</si>
  <si>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</si>
  <si>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</si>
  <si>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</si>
  <si>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</si>
  <si>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</si>
  <si>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</si>
  <si>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</si>
  <si>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</si>
  <si>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</si>
  <si>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</si>
  <si>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</si>
  <si>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</si>
  <si>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</si>
  <si>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</si>
  <si>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</si>
  <si>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</si>
  <si>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</si>
  <si>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</si>
  <si>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</si>
  <si>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</si>
  <si>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</si>
  <si>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</si>
  <si>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</si>
  <si>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</si>
  <si>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</si>
  <si>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</si>
  <si>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</si>
  <si>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</si>
  <si>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</si>
  <si>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</si>
  <si>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</si>
  <si>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</si>
  <si>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</si>
  <si>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</si>
  <si>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</si>
  <si>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</si>
  <si>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</si>
  <si>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</si>
  <si>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</si>
  <si>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</si>
  <si>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</si>
  <si>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</si>
  <si>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</si>
  <si>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</si>
  <si>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</si>
  <si>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</si>
  <si>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</si>
  <si>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</si>
  <si>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</si>
  <si>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</si>
  <si>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</si>
  <si>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</si>
  <si>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</si>
  <si>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</si>
  <si>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</si>
  <si>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</si>
  <si>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</si>
  <si>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</si>
  <si>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</si>
  <si>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</si>
  <si>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</si>
  <si>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</si>
  <si>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</si>
  <si>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</si>
  <si>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</si>
  <si>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</si>
  <si>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</si>
  <si>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</si>
  <si>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</si>
  <si>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</si>
  <si>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</si>
  <si>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</si>
  <si>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</si>
  <si>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</si>
  <si>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</si>
  <si>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</si>
  <si>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</si>
  <si>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</si>
  <si>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</si>
  <si>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</si>
  <si>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</si>
  <si>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</si>
  <si>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</si>
  <si>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</si>
  <si>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</si>
  <si>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</si>
  <si>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</si>
  <si>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</si>
  <si>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</si>
  <si>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</si>
  <si>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</si>
  <si>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</si>
  <si>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</si>
  <si>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</si>
  <si>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</si>
  <si>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</si>
  <si>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</si>
  <si>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</si>
  <si>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</si>
  <si>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</si>
  <si>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</si>
  <si>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</si>
  <si>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</si>
  <si>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</si>
  <si>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</si>
  <si>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</si>
  <si>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</si>
  <si>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</si>
  <si>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</si>
  <si>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</si>
  <si>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</si>
  <si>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</si>
  <si>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</si>
  <si>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</si>
  <si>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</si>
  <si>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</si>
  <si>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</si>
  <si>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</si>
  <si>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</si>
  <si>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</si>
  <si>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</si>
  <si>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</si>
  <si>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</si>
  <si>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</si>
  <si>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</si>
  <si>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</si>
  <si>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</si>
  <si>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</si>
  <si>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</si>
  <si>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</si>
  <si>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</si>
  <si>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</si>
  <si>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</si>
  <si>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</si>
  <si>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</si>
  <si>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</si>
  <si>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</si>
  <si>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</si>
  <si>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</si>
  <si>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</si>
  <si>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</si>
  <si>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</si>
  <si>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</si>
  <si>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</si>
  <si>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</si>
  <si>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</si>
  <si>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</si>
  <si>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</si>
  <si>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</si>
  <si>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</si>
  <si>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</si>
  <si>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</si>
  <si>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</si>
  <si>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</si>
  <si>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</si>
  <si>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</si>
  <si>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</si>
  <si>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</si>
  <si>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</si>
  <si>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</si>
  <si>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</si>
  <si>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</si>
  <si>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</si>
  <si>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</si>
  <si>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</si>
  <si>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</si>
  <si>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</si>
  <si>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</si>
  <si>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</si>
  <si>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</si>
  <si>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</si>
  <si>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</si>
  <si>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</si>
  <si>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</si>
  <si>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</si>
  <si>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</si>
  <si>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</si>
  <si>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</si>
  <si>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</si>
  <si>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</si>
  <si>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</si>
  <si>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</si>
  <si>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</si>
  <si>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</si>
  <si>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</si>
  <si>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</si>
  <si>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</si>
  <si>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</si>
  <si>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</si>
  <si>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</si>
  <si>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</si>
  <si>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</si>
  <si>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</si>
  <si>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</si>
  <si>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</si>
  <si>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</si>
  <si>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</si>
  <si>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</si>
  <si>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</si>
  <si>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</si>
  <si>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</si>
  <si>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</si>
  <si>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</si>
  <si>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</si>
  <si>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</si>
  <si>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</si>
  <si>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</si>
  <si>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</si>
  <si>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</si>
  <si>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</si>
  <si>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</si>
  <si>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</si>
  <si>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</si>
  <si>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</si>
  <si>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</si>
  <si>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</si>
  <si>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</si>
  <si>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</si>
  <si>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</si>
  <si>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</si>
  <si>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</si>
  <si>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</si>
  <si>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</si>
  <si>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</si>
  <si>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</si>
  <si>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</si>
  <si>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</si>
  <si>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</si>
  <si>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</si>
  <si>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</si>
  <si>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</si>
  <si>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</si>
  <si>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</si>
  <si>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</si>
  <si>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</si>
  <si>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</si>
  <si>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</si>
  <si>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</si>
  <si>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</si>
  <si>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</si>
  <si>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</si>
  <si>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</si>
  <si>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</si>
  <si>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</si>
  <si>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</si>
  <si>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</si>
  <si>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</si>
  <si>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</si>
  <si>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</si>
  <si>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</si>
  <si>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</si>
  <si>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</si>
  <si>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</si>
  <si>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</si>
  <si>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</si>
  <si>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</si>
  <si>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</si>
  <si>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</si>
  <si>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</si>
  <si>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</si>
  <si>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</si>
  <si>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</si>
  <si>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</si>
  <si>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</si>
  <si>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</si>
  <si>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</si>
  <si>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</si>
  <si>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</si>
  <si>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</si>
  <si>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</si>
  <si>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</si>
  <si>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</si>
  <si>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</si>
  <si>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</si>
  <si>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</si>
  <si>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</si>
  <si>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</si>
  <si>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</si>
  <si>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</si>
  <si>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</si>
  <si>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</si>
  <si>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</si>
  <si>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</si>
  <si>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</si>
  <si>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</si>
  <si>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</si>
  <si>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</si>
  <si>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</si>
  <si>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</si>
  <si>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</si>
  <si>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</si>
  <si>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</si>
  <si>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</si>
  <si>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</si>
  <si>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</si>
  <si>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</si>
  <si>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</si>
  <si>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</si>
  <si>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</si>
  <si>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</si>
  <si>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</si>
  <si>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</si>
  <si>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</si>
  <si>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</si>
  <si>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</si>
  <si>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</si>
  <si>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</si>
  <si>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</si>
  <si>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</si>
  <si>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</si>
  <si>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</si>
  <si>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</si>
  <si>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</si>
  <si>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</si>
  <si>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</si>
  <si>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</si>
  <si>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</si>
  <si>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</si>
  <si>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</si>
  <si>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</si>
  <si>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</si>
  <si>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</si>
  <si>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</si>
  <si>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</si>
  <si>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</si>
  <si>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</si>
  <si>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</si>
  <si>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</si>
  <si>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</si>
  <si>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</si>
  <si>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</si>
  <si>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</si>
  <si>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</si>
  <si>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</si>
  <si>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</si>
  <si>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</si>
  <si>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</si>
  <si>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</si>
  <si>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</si>
  <si>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</si>
  <si>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</si>
  <si>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</si>
  <si>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</si>
  <si>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</si>
  <si>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</si>
  <si>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</si>
  <si>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</si>
  <si>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</si>
  <si>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</si>
  <si>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</si>
  <si>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</si>
  <si>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</si>
  <si>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</si>
  <si>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</si>
  <si>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</si>
  <si>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</si>
  <si>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</si>
  <si>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</si>
  <si>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</si>
  <si>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</si>
  <si>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</si>
  <si>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</si>
  <si>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</si>
  <si>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</si>
  <si>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</si>
  <si>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</si>
  <si>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</si>
  <si>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</si>
  <si>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</si>
  <si>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</si>
  <si>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</si>
  <si>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</si>
  <si>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</si>
  <si>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</si>
  <si>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</si>
  <si>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</si>
  <si>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</si>
  <si>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</si>
  <si>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</si>
  <si>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</si>
  <si>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</si>
  <si>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</si>
  <si>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</si>
  <si>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</si>
  <si>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</si>
  <si>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</si>
  <si>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</si>
  <si>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</si>
  <si>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</si>
  <si>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</si>
  <si>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</si>
  <si>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</si>
  <si>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</si>
  <si>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</si>
  <si>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</si>
  <si>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</si>
  <si>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</si>
  <si>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</si>
  <si>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</si>
  <si>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</si>
  <si>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</si>
  <si>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</si>
  <si>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</si>
  <si>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</si>
  <si>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</si>
  <si>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</si>
  <si>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</si>
  <si>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</si>
  <si>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</si>
  <si>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</si>
  <si>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</si>
  <si>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</si>
  <si>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</si>
  <si>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</si>
  <si>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</si>
  <si>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</si>
  <si>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</si>
  <si>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</si>
  <si>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</si>
  <si>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</si>
  <si>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</si>
  <si>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</si>
  <si>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</si>
  <si>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</si>
  <si>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</si>
  <si>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</si>
  <si>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</si>
  <si>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</si>
  <si>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</si>
  <si>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</si>
  <si>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</si>
  <si>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</si>
  <si>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</si>
  <si>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</si>
  <si>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</si>
  <si>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</si>
  <si>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</si>
  <si>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</si>
  <si>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</si>
  <si>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</si>
  <si>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</si>
  <si>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</si>
  <si>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</si>
  <si>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</si>
  <si>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</si>
  <si>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</si>
  <si>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</si>
  <si>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</si>
  <si>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</si>
  <si>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</si>
  <si>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</si>
  <si>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</si>
  <si>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</si>
  <si>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</si>
  <si>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</si>
  <si>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</si>
  <si>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</si>
  <si>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</si>
  <si>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</si>
  <si>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</si>
  <si>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</si>
  <si>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</si>
  <si>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</si>
  <si>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</si>
  <si>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</si>
  <si>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</si>
  <si>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</si>
  <si>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</si>
  <si>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</si>
  <si>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</si>
  <si>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</si>
  <si>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</si>
  <si>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</si>
  <si>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</si>
  <si>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</si>
  <si>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</si>
  <si>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</si>
  <si>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</si>
  <si>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</si>
  <si>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</si>
  <si>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</si>
  <si>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</si>
  <si>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</si>
  <si>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</si>
  <si>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</si>
  <si>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</si>
  <si>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</si>
  <si>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</si>
  <si>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</si>
  <si>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</si>
  <si>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</si>
  <si>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</si>
  <si>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</si>
  <si>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</si>
  <si>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</si>
  <si>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</si>
  <si>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</si>
  <si>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</si>
  <si>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</si>
  <si>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</si>
  <si>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</si>
  <si>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</si>
  <si>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</si>
  <si>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</si>
  <si>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</si>
  <si>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</si>
  <si>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</si>
  <si>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</si>
  <si>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</si>
  <si>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</si>
  <si>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</si>
  <si>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</si>
  <si>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</si>
  <si>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</si>
  <si>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</si>
  <si>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</si>
  <si>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</si>
  <si>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</si>
  <si>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</si>
  <si>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</si>
  <si>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</si>
  <si>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</si>
  <si>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</si>
  <si>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</si>
  <si>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</si>
  <si>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</si>
  <si>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</si>
  <si>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</si>
  <si>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</si>
  <si>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</si>
  <si>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</si>
  <si>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</si>
  <si>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</si>
  <si>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</si>
  <si>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</si>
  <si>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</si>
  <si>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</si>
  <si>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</si>
  <si>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</si>
  <si>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</si>
  <si>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</si>
  <si>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</si>
  <si>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</si>
  <si>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</si>
  <si>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</si>
  <si>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</si>
  <si>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</si>
  <si>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</si>
  <si>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</si>
  <si>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</si>
  <si>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</si>
  <si>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</si>
  <si>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</si>
  <si>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</si>
  <si>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</si>
  <si>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</si>
  <si>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</si>
  <si>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</si>
  <si>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</si>
  <si>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</si>
  <si>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</si>
  <si>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</si>
  <si>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</si>
  <si>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</si>
  <si>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</si>
  <si>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</si>
  <si>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</si>
  <si>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</si>
  <si>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</si>
  <si>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</si>
  <si>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</si>
  <si>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</si>
  <si>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</si>
  <si>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</si>
  <si>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</si>
  <si>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</si>
  <si>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</si>
  <si>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</si>
  <si>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</si>
  <si>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</si>
  <si>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</si>
  <si>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</si>
  <si>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</si>
  <si>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</si>
  <si>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</si>
  <si>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</si>
  <si>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</si>
  <si>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</si>
  <si>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</si>
  <si>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</si>
  <si>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</si>
  <si>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</si>
  <si>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</si>
  <si>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</si>
  <si>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</si>
  <si>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</si>
  <si>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</si>
  <si>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</si>
  <si>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</si>
  <si>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</si>
  <si>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</si>
  <si>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</si>
  <si>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</si>
  <si>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</si>
  <si>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</si>
  <si>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</si>
  <si>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</si>
  <si>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</si>
  <si>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</si>
  <si>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</si>
  <si>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</si>
  <si>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</si>
  <si>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</si>
  <si>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</si>
  <si>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</si>
  <si>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</si>
  <si>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</si>
  <si>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</si>
  <si>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</si>
  <si>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</si>
  <si>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</si>
  <si>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</si>
  <si>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</si>
  <si>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</si>
  <si>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</si>
  <si>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</si>
  <si>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</si>
  <si>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</si>
  <si>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</si>
  <si>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</si>
  <si>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</si>
  <si>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</si>
  <si>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</si>
  <si>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</si>
  <si>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</si>
  <si>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</si>
  <si>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</si>
  <si>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</si>
  <si>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</si>
  <si>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</si>
  <si>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</si>
  <si>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</si>
  <si>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</si>
  <si>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</si>
  <si>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</si>
  <si>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</si>
  <si>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</si>
  <si>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</si>
  <si>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</si>
  <si>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</si>
  <si>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</si>
  <si>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</si>
  <si>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</si>
  <si>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</si>
  <si>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</si>
  <si>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</si>
  <si>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</si>
  <si>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</si>
  <si>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</si>
  <si>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</si>
  <si>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</si>
  <si>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</si>
  <si>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</si>
  <si>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</si>
  <si>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</si>
  <si>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</si>
  <si>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</si>
  <si>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</si>
  <si>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</si>
  <si>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</si>
  <si>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</si>
  <si>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</si>
  <si>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</si>
  <si>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</si>
  <si>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</si>
  <si>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</si>
  <si>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</si>
  <si>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</si>
  <si>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</si>
  <si>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</si>
  <si>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</si>
  <si>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</si>
  <si>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</si>
  <si>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</si>
  <si>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</si>
  <si>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</si>
  <si>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</si>
  <si>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</si>
  <si>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</si>
  <si>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</si>
  <si>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</si>
  <si>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</si>
  <si>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</si>
  <si>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</si>
  <si>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</si>
  <si>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</si>
  <si>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</si>
  <si>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</si>
  <si>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</si>
  <si>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</si>
  <si>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</si>
  <si>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</si>
  <si>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</si>
  <si>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</si>
  <si>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</si>
  <si>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</si>
  <si>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</si>
  <si>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</si>
  <si>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</si>
  <si>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</si>
  <si>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</si>
  <si>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</si>
  <si>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</si>
  <si>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</si>
  <si>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</si>
  <si>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</si>
  <si>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</si>
  <si>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</si>
  <si>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</si>
  <si>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</si>
  <si>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</si>
  <si>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</si>
  <si>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</si>
  <si>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</si>
  <si>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</si>
  <si>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</si>
  <si>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</si>
  <si>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</si>
  <si>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</si>
  <si>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</si>
  <si>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</si>
  <si>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</si>
  <si>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</si>
  <si>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</si>
  <si>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</si>
  <si>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</si>
  <si>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</si>
  <si>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</si>
  <si>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</si>
  <si>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</si>
  <si>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</si>
  <si>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</si>
  <si>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</si>
  <si>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</si>
  <si>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</si>
  <si>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</si>
  <si>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</si>
  <si>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</si>
  <si>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</si>
  <si>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</si>
  <si>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</si>
  <si>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</si>
  <si>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</si>
  <si>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</si>
  <si>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</si>
  <si>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</si>
  <si>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</si>
  <si>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</si>
  <si>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</si>
  <si>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</si>
  <si>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</si>
  <si>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</si>
  <si>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</si>
  <si>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</si>
  <si>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</si>
  <si>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</si>
  <si>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</si>
  <si>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</si>
  <si>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</si>
  <si>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</si>
  <si>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</si>
  <si>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</si>
  <si>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</si>
  <si>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</si>
  <si>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</si>
  <si>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</si>
  <si>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</si>
  <si>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</si>
  <si>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</si>
  <si>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</si>
  <si>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</si>
  <si>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</si>
  <si>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</si>
  <si>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</si>
  <si>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</si>
  <si>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</si>
  <si>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</si>
  <si>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</si>
  <si>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</si>
  <si>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</si>
  <si>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</si>
  <si>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</si>
  <si>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</si>
  <si>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</si>
  <si>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</si>
  <si>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</si>
  <si>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</si>
  <si>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</si>
  <si>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</si>
  <si>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</si>
  <si>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</si>
  <si>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</si>
  <si>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</si>
  <si>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</si>
  <si>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</si>
  <si>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</si>
  <si>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</si>
  <si>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</si>
  <si>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</si>
  <si>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</si>
  <si>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</si>
  <si>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</si>
  <si>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</si>
  <si>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</si>
  <si>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</si>
  <si>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</si>
  <si>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</si>
  <si>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</si>
  <si>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</si>
  <si>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</si>
  <si>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</si>
  <si>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</si>
  <si>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</si>
  <si>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</si>
  <si>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</si>
  <si>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</si>
  <si>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</si>
  <si>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</si>
  <si>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</si>
  <si>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</si>
  <si>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</si>
  <si>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</si>
  <si>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</si>
  <si>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</si>
  <si>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</si>
  <si>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</si>
  <si>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</si>
  <si>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</si>
  <si>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</si>
  <si>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</si>
  <si>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</si>
  <si>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</si>
  <si>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</si>
  <si>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</si>
  <si>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</si>
  <si>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</si>
  <si>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</si>
  <si>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</si>
  <si>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</si>
  <si>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</si>
  <si>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</si>
  <si>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</si>
  <si>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</si>
  <si>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</si>
  <si>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</si>
  <si>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</si>
  <si>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</si>
  <si>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</si>
  <si>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</si>
  <si>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</si>
  <si>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</si>
  <si>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</si>
  <si>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</si>
  <si>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</si>
  <si>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</si>
  <si>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</si>
  <si>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</si>
  <si>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</si>
  <si>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</si>
  <si>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</si>
  <si>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</si>
  <si>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</si>
  <si>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</si>
  <si>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</si>
  <si>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</si>
  <si>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</si>
  <si>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</si>
  <si>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</si>
  <si>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</si>
  <si>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</si>
  <si>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</si>
  <si>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</si>
  <si>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</si>
  <si>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</si>
  <si>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</si>
  <si>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</si>
  <si>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</si>
  <si>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</si>
  <si>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</si>
  <si>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</si>
  <si>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</si>
  <si>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</si>
  <si>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</si>
  <si>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</si>
  <si>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</si>
  <si>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</si>
  <si>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</si>
  <si>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</si>
  <si>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</si>
  <si>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</si>
  <si>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</si>
  <si>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</si>
  <si>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</si>
  <si>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</si>
  <si>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</si>
  <si>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</si>
  <si>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</si>
  <si>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</si>
  <si>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</si>
  <si>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</si>
  <si>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</si>
  <si>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</si>
  <si>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</si>
  <si>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</si>
  <si>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</si>
  <si>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</si>
  <si>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</si>
  <si>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</si>
  <si>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</si>
  <si>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</si>
  <si>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</si>
  <si>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</si>
  <si>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</si>
  <si>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</si>
  <si>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</si>
  <si>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</si>
  <si>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</si>
  <si>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</si>
  <si>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</si>
  <si>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</si>
  <si>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</si>
  <si>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</si>
  <si>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</si>
  <si>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</si>
  <si>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</si>
  <si>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</si>
  <si>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</si>
  <si>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</si>
  <si>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</si>
  <si>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</si>
  <si>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</si>
  <si>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</si>
  <si>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</si>
  <si>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</si>
  <si>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</si>
  <si>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</si>
  <si>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</si>
  <si>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</si>
  <si>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</si>
  <si>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</si>
  <si>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</si>
  <si>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</si>
  <si>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</si>
  <si>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</si>
  <si>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</si>
  <si>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</si>
  <si>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</si>
  <si>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</si>
  <si>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</si>
  <si>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</si>
  <si>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</si>
  <si>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</si>
  <si>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</si>
  <si>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</si>
  <si>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</si>
  <si>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</si>
  <si>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</si>
  <si>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</si>
  <si>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</si>
  <si>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</si>
  <si>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</si>
  <si>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</si>
  <si>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</si>
  <si>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</si>
  <si>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</si>
  <si>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</si>
  <si>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</si>
  <si>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</si>
  <si>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</si>
  <si>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</si>
  <si>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</si>
  <si>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</si>
  <si>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</si>
  <si>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</si>
  <si>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</si>
  <si>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</si>
  <si>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</si>
  <si>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</si>
  <si>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</si>
  <si>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</si>
  <si>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</si>
  <si>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</si>
  <si>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</si>
  <si>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</si>
  <si>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</si>
  <si>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</si>
  <si>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</si>
  <si>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</si>
  <si>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</si>
  <si>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</si>
  <si>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</si>
  <si>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</si>
  <si>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</si>
  <si>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</si>
  <si>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</si>
  <si>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</si>
  <si>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</si>
  <si>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</si>
  <si>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</si>
  <si>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</si>
  <si>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</si>
  <si>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</si>
  <si>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</si>
  <si>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</si>
  <si>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</si>
  <si>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</si>
  <si>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</si>
  <si>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</si>
  <si>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</si>
  <si>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</si>
  <si>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</si>
  <si>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</si>
  <si>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</si>
  <si>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</si>
  <si>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</si>
  <si>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</si>
  <si>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</si>
  <si>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</si>
  <si>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</si>
  <si>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</si>
  <si>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</si>
  <si>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</si>
  <si>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</si>
  <si>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</si>
  <si>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</si>
  <si>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</si>
  <si>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</si>
  <si>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</si>
  <si>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</si>
  <si>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</si>
  <si>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</si>
  <si>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</si>
  <si>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</si>
  <si>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</si>
  <si>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</si>
  <si>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</si>
  <si>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</si>
  <si>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</si>
  <si>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</si>
  <si>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</si>
  <si>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</si>
  <si>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</si>
  <si>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</si>
  <si>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</si>
  <si>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</si>
  <si>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</si>
  <si>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</si>
  <si>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</si>
  <si>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</si>
  <si>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</si>
  <si>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</si>
  <si>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</si>
  <si>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</si>
  <si>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</si>
  <si>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</si>
  <si>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</si>
  <si>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</si>
  <si>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</si>
  <si>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</si>
  <si>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</si>
  <si>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</si>
  <si>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</si>
  <si>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</si>
  <si>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</si>
  <si>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</si>
  <si>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</si>
  <si>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</si>
  <si>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</si>
  <si>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</si>
  <si>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</si>
  <si>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</si>
  <si>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</si>
  <si>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</si>
  <si>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</si>
  <si>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</si>
  <si>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</si>
  <si>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</si>
  <si>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</si>
  <si>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</si>
  <si>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</si>
  <si>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</si>
  <si>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</si>
  <si>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</si>
  <si>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</si>
  <si>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</si>
  <si>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</si>
  <si>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</si>
  <si>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</si>
  <si>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</si>
  <si>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</si>
  <si>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</si>
  <si>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</si>
  <si>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</si>
  <si>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</si>
  <si>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</si>
  <si>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</si>
  <si>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</si>
  <si>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</si>
  <si>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</si>
  <si>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</si>
  <si>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</si>
  <si>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</si>
  <si>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</si>
  <si>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</si>
  <si>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</si>
  <si>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</si>
  <si>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</si>
  <si>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</si>
  <si>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</si>
  <si>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</si>
  <si>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</si>
  <si>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</si>
  <si>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</si>
  <si>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</si>
  <si>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</si>
  <si>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</si>
  <si>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</si>
  <si>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</si>
  <si>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</si>
  <si>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</si>
  <si>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</si>
  <si>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</si>
  <si>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</si>
  <si>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</si>
  <si>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</si>
  <si>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</si>
  <si>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</si>
  <si>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</si>
  <si>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</si>
  <si>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</si>
  <si>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</si>
  <si>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</si>
  <si>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</si>
  <si>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</si>
  <si>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</si>
  <si>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</si>
  <si>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</si>
  <si>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</si>
  <si>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</si>
  <si>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</si>
  <si>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</si>
  <si>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</si>
  <si>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</si>
  <si>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</si>
  <si>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</si>
  <si>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</si>
  <si>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</si>
  <si>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</si>
  <si>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</si>
  <si>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</si>
  <si>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</si>
  <si>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</si>
  <si>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</si>
  <si>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</si>
  <si>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</si>
  <si>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</si>
  <si>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</si>
  <si>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</si>
  <si>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</si>
  <si>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</si>
  <si>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</si>
  <si>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</si>
  <si>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</si>
  <si>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</si>
  <si>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</si>
  <si>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</si>
  <si>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</si>
  <si>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</si>
  <si>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</si>
  <si>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</si>
  <si>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</si>
  <si>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</si>
  <si>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</si>
  <si>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</si>
  <si>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</si>
  <si>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</si>
  <si>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</si>
  <si>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</si>
  <si>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</si>
  <si>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</si>
  <si>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</si>
  <si>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</si>
  <si>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</si>
  <si>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</si>
  <si>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</si>
  <si>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</si>
  <si>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</si>
  <si>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</si>
  <si>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</si>
  <si>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</si>
  <si>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</si>
  <si>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</si>
  <si>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</si>
  <si>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</si>
  <si>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</si>
  <si>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</si>
  <si>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</si>
  <si>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</si>
  <si>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</si>
  <si>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</si>
  <si>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</si>
  <si>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</si>
  <si>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</si>
  <si>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</si>
  <si>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</si>
  <si>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</si>
  <si>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</si>
  <si>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</si>
  <si>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</si>
  <si>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</si>
  <si>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</si>
  <si>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</si>
  <si>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</si>
  <si>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</si>
  <si>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</si>
  <si>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</si>
  <si>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</si>
  <si>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</si>
  <si>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</si>
  <si>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</si>
  <si>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</si>
  <si>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</si>
  <si>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</si>
  <si>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</si>
  <si>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</si>
  <si>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</si>
  <si>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</si>
  <si>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</si>
  <si>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</si>
  <si>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</si>
  <si>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</si>
  <si>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</si>
  <si>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</si>
  <si>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</si>
  <si>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</si>
  <si>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</si>
  <si>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</si>
  <si>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</si>
  <si>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</si>
  <si>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</si>
  <si>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</si>
  <si>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</si>
  <si>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</si>
  <si>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</si>
  <si>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</si>
  <si>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</si>
  <si>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</si>
  <si>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</si>
  <si>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</si>
  <si>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</si>
  <si>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</si>
  <si>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</si>
  <si>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</si>
  <si>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</si>
  <si>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</si>
  <si>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</si>
  <si>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</si>
  <si>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</si>
  <si>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</si>
  <si>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</si>
  <si>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</si>
  <si>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</si>
  <si>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</si>
  <si>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</si>
  <si>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</si>
  <si>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</si>
  <si>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</si>
  <si>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</si>
  <si>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</si>
  <si>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</si>
  <si>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</si>
  <si>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</si>
  <si>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</si>
  <si>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</si>
  <si>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</si>
  <si>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</si>
  <si>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</si>
  <si>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</si>
  <si>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</si>
  <si>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</si>
  <si>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</si>
  <si>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</si>
  <si>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</si>
  <si>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</si>
  <si>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</si>
  <si>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</si>
  <si>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</si>
  <si>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</si>
  <si>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</si>
  <si>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</si>
  <si>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</si>
  <si>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</si>
  <si>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</si>
  <si>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</si>
  <si>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</si>
  <si>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</si>
  <si>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</si>
  <si>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</si>
  <si>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</si>
  <si>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</si>
  <si>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</si>
  <si>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</si>
  <si>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</si>
  <si>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</si>
  <si>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</si>
  <si>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</si>
  <si>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</si>
  <si>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</si>
  <si>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</si>
  <si>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</si>
  <si>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</si>
  <si>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</si>
  <si>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</si>
  <si>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</si>
  <si>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</si>
  <si>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</si>
  <si>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</si>
  <si>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</si>
  <si>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</si>
  <si>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</si>
  <si>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</si>
  <si>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</si>
  <si>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</si>
  <si>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</si>
  <si>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</si>
  <si>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</si>
  <si>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</si>
  <si>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</si>
  <si>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</si>
  <si>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</si>
  <si>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</si>
  <si>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</si>
  <si>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</si>
  <si>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</si>
  <si>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</si>
  <si>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</si>
  <si>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</si>
  <si>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</si>
  <si>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</si>
  <si>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</si>
  <si>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</si>
  <si>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</si>
  <si>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</si>
  <si>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</si>
  <si>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</si>
  <si>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</si>
  <si>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</si>
  <si>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</si>
  <si>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</si>
  <si>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</si>
  <si>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</si>
  <si>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</si>
  <si>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</si>
  <si>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</si>
  <si>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</si>
  <si>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</si>
  <si>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</si>
  <si>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</si>
  <si>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</si>
  <si>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</si>
  <si>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</si>
  <si>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</si>
  <si>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</si>
  <si>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</si>
  <si>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</si>
  <si>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</si>
  <si>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</si>
  <si>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</si>
  <si>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</si>
  <si>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</si>
  <si>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</si>
  <si>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</si>
  <si>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</si>
  <si>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</si>
  <si>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</si>
  <si>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</si>
  <si>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</si>
  <si>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</si>
  <si>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</si>
  <si>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</si>
  <si>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</si>
  <si>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</si>
  <si>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</si>
  <si>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</si>
  <si>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</si>
  <si>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</si>
  <si>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</si>
  <si>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</si>
  <si>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</si>
  <si>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</si>
  <si>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</si>
  <si>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</si>
  <si>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</si>
  <si>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</si>
  <si>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</si>
  <si>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</si>
  <si>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</si>
  <si>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</si>
  <si>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</si>
  <si>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</si>
  <si>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</si>
  <si>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</si>
  <si>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</si>
  <si>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</si>
  <si>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</si>
  <si>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</si>
  <si>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</si>
  <si>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</si>
  <si>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</si>
  <si>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</si>
  <si>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</si>
  <si>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</si>
  <si>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</si>
  <si>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</si>
  <si>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</si>
  <si>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</si>
  <si>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</si>
  <si>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</si>
  <si>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</si>
  <si>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</si>
  <si>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</si>
  <si>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</si>
  <si>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</si>
  <si>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</si>
  <si>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</si>
  <si>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</si>
  <si>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</si>
  <si>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</si>
  <si>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</si>
  <si>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</si>
  <si>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</si>
  <si>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</si>
  <si>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</si>
  <si>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</si>
  <si>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</si>
  <si>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</si>
  <si>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</si>
  <si>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</si>
  <si>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</si>
  <si>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</si>
  <si>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</si>
  <si>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</si>
  <si>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</si>
  <si>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</si>
  <si>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</si>
  <si>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</si>
  <si>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</si>
  <si>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</si>
  <si>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</si>
  <si>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</si>
  <si>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</si>
  <si>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</si>
  <si>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</si>
  <si>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</si>
  <si>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</si>
  <si>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</si>
  <si>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</si>
  <si>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</si>
  <si>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</si>
  <si>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</si>
  <si>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</si>
  <si>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</si>
  <si>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</si>
  <si>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</si>
  <si>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</si>
  <si>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</si>
  <si>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</si>
  <si>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</si>
  <si>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</si>
  <si>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</si>
  <si>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</si>
  <si>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</si>
  <si>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</si>
  <si>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</si>
  <si>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</si>
  <si>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</si>
  <si>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</si>
  <si>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</si>
  <si>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</si>
  <si>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</si>
  <si>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</si>
  <si>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</si>
  <si>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</si>
  <si>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</si>
  <si>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</si>
  <si>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</si>
  <si>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</si>
  <si>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</si>
  <si>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</si>
  <si>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</si>
  <si>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</si>
  <si>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</si>
  <si>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</si>
  <si>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</si>
  <si>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</si>
  <si>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</si>
  <si>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</si>
  <si>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</si>
  <si>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</si>
  <si>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</si>
  <si>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</si>
  <si>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</si>
  <si>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</si>
  <si>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</si>
  <si>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</si>
  <si>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</si>
  <si>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</si>
  <si>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</si>
  <si>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</si>
  <si>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</si>
  <si>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</si>
  <si>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</si>
  <si>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</si>
  <si>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</si>
  <si>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</si>
  <si>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</si>
  <si>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</si>
  <si>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</si>
  <si>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</si>
  <si>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</si>
  <si>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</si>
  <si>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</si>
  <si>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</si>
  <si>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</si>
  <si>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</si>
  <si>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</si>
  <si>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</si>
  <si>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</si>
  <si>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</si>
  <si>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</si>
  <si>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</si>
  <si>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</si>
  <si>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</si>
  <si>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</si>
  <si>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</si>
  <si>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</si>
  <si>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</si>
  <si>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</si>
  <si>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</si>
  <si>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</si>
  <si>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</si>
  <si>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</si>
  <si>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</si>
  <si>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</si>
  <si>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</si>
  <si>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</si>
  <si>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</si>
  <si>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</si>
  <si>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</si>
  <si>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</si>
  <si>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</si>
  <si>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</si>
  <si>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</si>
  <si>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</si>
  <si>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</si>
  <si>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</si>
  <si>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</si>
  <si>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</si>
  <si>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</si>
  <si>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</si>
  <si>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</si>
  <si>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</si>
  <si>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</si>
  <si>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</si>
  <si>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</si>
  <si>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</si>
  <si>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</si>
  <si>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</si>
  <si>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</si>
  <si>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</si>
  <si>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</si>
  <si>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</si>
  <si>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</si>
  <si>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</si>
  <si>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</si>
  <si>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</si>
  <si>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</si>
  <si>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</si>
  <si>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</si>
  <si>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</si>
  <si>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</si>
  <si>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</si>
  <si>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</si>
  <si>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</si>
  <si>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</si>
  <si>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</si>
  <si>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</si>
  <si>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</si>
  <si>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</si>
  <si>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</si>
  <si>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</si>
  <si>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</si>
  <si>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</si>
  <si>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</si>
  <si>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</si>
  <si>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</si>
  <si>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</si>
  <si>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</si>
  <si>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</si>
  <si>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</si>
  <si>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</si>
  <si>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</si>
  <si>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</si>
  <si>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</si>
  <si>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</si>
  <si>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</si>
  <si>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</si>
  <si>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</si>
  <si>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</si>
  <si>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</si>
  <si>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</si>
  <si>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</si>
  <si>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</si>
  <si>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</si>
  <si>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</si>
  <si>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</si>
  <si>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</si>
  <si>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</si>
  <si>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</si>
  <si>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</si>
  <si>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</si>
  <si>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</si>
  <si>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</si>
  <si>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</si>
  <si>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</si>
  <si>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</si>
  <si>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</si>
  <si>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</si>
  <si>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</si>
  <si>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</si>
  <si>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</si>
  <si>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</si>
  <si>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</si>
  <si>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</si>
  <si>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</si>
  <si>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</si>
  <si>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</si>
  <si>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</si>
  <si>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</si>
  <si>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</si>
  <si>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</si>
  <si>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</si>
  <si>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</si>
  <si>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</si>
  <si>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</si>
  <si>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</si>
  <si>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</si>
  <si>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</si>
  <si>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</si>
  <si>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</si>
  <si>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</si>
  <si>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</si>
  <si>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</si>
  <si>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</si>
  <si>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</si>
  <si>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</si>
  <si>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</si>
  <si>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</si>
  <si>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</si>
  <si>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</si>
  <si>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</si>
  <si>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</si>
  <si>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</si>
  <si>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</si>
  <si>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</si>
  <si>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</si>
  <si>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</si>
  <si>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</si>
  <si>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</si>
  <si>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</si>
  <si>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</si>
  <si>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</si>
  <si>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</si>
  <si>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</si>
  <si>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</si>
  <si>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</si>
  <si>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</si>
  <si>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</si>
  <si>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</si>
  <si>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</si>
  <si>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</si>
  <si>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</si>
  <si>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</si>
  <si>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</si>
  <si>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</si>
  <si>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</si>
  <si>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</si>
  <si>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</si>
  <si>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</si>
  <si>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</si>
  <si>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</si>
  <si>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</si>
  <si>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</si>
  <si>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</si>
  <si>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</si>
  <si>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</si>
  <si>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</si>
  <si>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</si>
  <si>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</si>
  <si>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</si>
  <si>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</si>
  <si>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</si>
  <si>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</si>
  <si>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</si>
  <si>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</si>
  <si>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</si>
  <si>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</si>
  <si>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</si>
  <si>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</si>
  <si>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</si>
  <si>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</si>
  <si>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</si>
  <si>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</si>
  <si>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</si>
  <si>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</si>
  <si>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</si>
  <si>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</si>
  <si>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</si>
  <si>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</si>
  <si>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</si>
  <si>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</si>
  <si>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</si>
  <si>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</si>
  <si>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</si>
  <si>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</si>
  <si>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</si>
  <si>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</si>
  <si>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</si>
  <si>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</si>
  <si>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</si>
  <si>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</si>
  <si>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</si>
  <si>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</si>
  <si>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</si>
  <si>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</si>
  <si>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</si>
  <si>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</si>
  <si>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</si>
  <si>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</si>
  <si>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</si>
  <si>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</si>
  <si>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</si>
  <si>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</si>
  <si>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</si>
  <si>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</si>
  <si>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</si>
  <si>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</si>
  <si>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</si>
  <si>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</si>
  <si>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</si>
  <si>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</si>
  <si>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</si>
  <si>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</si>
  <si>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</si>
  <si>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</si>
  <si>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</si>
  <si>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</si>
  <si>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</si>
  <si>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</si>
  <si>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</si>
  <si>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</si>
  <si>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</si>
  <si>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</si>
  <si>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</si>
  <si>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</si>
  <si>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</si>
  <si>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</si>
  <si>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</si>
  <si>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</si>
  <si>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</si>
  <si>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</si>
  <si>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</si>
  <si>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</si>
  <si>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</si>
  <si>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</si>
  <si>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</si>
  <si>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</si>
  <si>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</si>
  <si>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</si>
  <si>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</si>
  <si>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</si>
  <si>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</si>
  <si>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</si>
  <si>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</si>
  <si>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</si>
  <si>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</si>
  <si>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</si>
  <si>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</si>
  <si>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</si>
  <si>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</si>
  <si>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</si>
  <si>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</si>
  <si>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</si>
  <si>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</si>
  <si>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</si>
  <si>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</si>
  <si>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</si>
  <si>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</si>
  <si>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</si>
  <si>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</si>
  <si>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</si>
  <si>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</si>
  <si>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</si>
  <si>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</si>
  <si>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</si>
  <si>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</si>
  <si>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</si>
  <si>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</si>
  <si>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</si>
  <si>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</si>
  <si>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</si>
  <si>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</si>
  <si>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</si>
  <si>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</si>
  <si>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</si>
  <si>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</si>
  <si>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</si>
  <si>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</si>
  <si>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</si>
  <si>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</si>
  <si>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</si>
  <si>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</si>
  <si>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</si>
  <si>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</si>
  <si>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</si>
  <si>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</si>
  <si>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</si>
  <si>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</si>
  <si>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</si>
  <si>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</si>
  <si>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</si>
  <si>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</si>
  <si>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</si>
  <si>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</si>
  <si>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</si>
  <si>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</si>
  <si>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</si>
  <si>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</si>
  <si>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</si>
  <si>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</si>
  <si>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</si>
  <si>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</si>
  <si>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</si>
  <si>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</si>
  <si>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</si>
  <si>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</si>
  <si>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</si>
  <si>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</si>
  <si>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</si>
  <si>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</si>
  <si>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</si>
  <si>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</si>
  <si>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</si>
  <si>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</si>
  <si>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</si>
  <si>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</si>
  <si>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</si>
  <si>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</si>
  <si>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</si>
  <si>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</si>
  <si>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</si>
  <si>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</si>
  <si>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</si>
  <si>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</si>
  <si>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</si>
  <si>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</si>
  <si>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</si>
  <si>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</si>
  <si>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</si>
  <si>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</si>
  <si>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</si>
  <si>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</si>
  <si>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</si>
  <si>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</si>
  <si>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</si>
  <si>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</si>
  <si>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</si>
  <si>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</si>
  <si>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</si>
  <si>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</si>
  <si>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</si>
  <si>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</si>
  <si>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</si>
  <si>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</si>
  <si>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</si>
  <si>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</si>
  <si>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</si>
  <si>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</si>
  <si>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</si>
  <si>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</si>
  <si>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</si>
  <si>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</si>
  <si>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</si>
  <si>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</si>
  <si>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</si>
  <si>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</si>
  <si>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</si>
  <si>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</si>
  <si>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</si>
  <si>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</si>
  <si>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</si>
  <si>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</si>
  <si>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</si>
  <si>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</si>
  <si>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</si>
  <si>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</si>
  <si>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</si>
  <si>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</si>
  <si>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</si>
  <si>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</si>
  <si>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</si>
  <si>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</si>
  <si>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</si>
  <si>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</si>
  <si>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</si>
  <si>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</si>
  <si>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</si>
  <si>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</si>
  <si>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</si>
  <si>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</si>
  <si>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</si>
  <si>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</si>
  <si>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</si>
  <si>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</si>
  <si>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</si>
  <si>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</si>
  <si>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</si>
  <si>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</si>
  <si>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</si>
  <si>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</si>
  <si>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</si>
  <si>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</si>
  <si>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</si>
  <si>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</si>
  <si>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</si>
  <si>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</si>
  <si>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</si>
  <si>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</si>
  <si>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</si>
  <si>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</si>
  <si>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</si>
  <si>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</si>
  <si>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</si>
  <si>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</si>
  <si>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</si>
  <si>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</si>
  <si>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</si>
  <si>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</si>
  <si>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</si>
  <si>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</si>
  <si>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</si>
  <si>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</si>
  <si>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</si>
  <si>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</si>
  <si>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</si>
  <si>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</si>
  <si>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</si>
  <si>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</si>
  <si>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</si>
  <si>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</si>
  <si>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</si>
  <si>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</si>
  <si>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</si>
  <si>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</si>
  <si>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</si>
  <si>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</si>
  <si>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</si>
  <si>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</si>
  <si>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</si>
  <si>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</si>
  <si>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</si>
  <si>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</si>
  <si>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</si>
  <si>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</si>
  <si>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</si>
  <si>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</si>
  <si>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</si>
  <si>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</si>
  <si>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</si>
  <si>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</si>
  <si>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</si>
  <si>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</si>
  <si>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</si>
  <si>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</si>
  <si>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</si>
  <si>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</si>
  <si>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</si>
  <si>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</si>
  <si>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</si>
  <si>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</si>
  <si>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</si>
  <si>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</si>
  <si>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</si>
  <si>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</si>
  <si>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</si>
  <si>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</si>
  <si>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</si>
  <si>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</si>
  <si>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</si>
  <si>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</si>
  <si>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</si>
  <si>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</si>
  <si>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</si>
  <si>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</si>
  <si>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</si>
  <si>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</si>
  <si>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</si>
  <si>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</si>
  <si>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</si>
  <si>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</si>
  <si>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</si>
  <si>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</si>
  <si>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</si>
  <si>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</si>
  <si>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</si>
  <si>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</si>
  <si>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</si>
  <si>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</si>
  <si>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</si>
  <si>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</si>
  <si>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</si>
  <si>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</si>
  <si>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</si>
  <si>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</si>
  <si>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</si>
  <si>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</si>
  <si>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</si>
  <si>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</si>
  <si>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</si>
  <si>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</si>
  <si>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</si>
  <si>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</si>
  <si>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</si>
  <si>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</si>
  <si>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</si>
  <si>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</si>
  <si>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</si>
  <si>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</si>
  <si>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</si>
  <si>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</si>
  <si>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</si>
  <si>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</si>
  <si>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</si>
  <si>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</si>
  <si>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</si>
  <si>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</si>
  <si>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</si>
  <si>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</si>
  <si>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</si>
  <si>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</si>
  <si>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</si>
  <si>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</si>
  <si>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</si>
  <si>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</si>
  <si>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</si>
  <si>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</si>
  <si>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</si>
  <si>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</si>
  <si>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</si>
  <si>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</si>
  <si>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</si>
  <si>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</si>
  <si>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</si>
  <si>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</si>
  <si>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</si>
  <si>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</si>
  <si>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</si>
  <si>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</si>
  <si>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</si>
  <si>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</si>
  <si>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</si>
  <si>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</si>
  <si>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</si>
  <si>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</si>
  <si>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</si>
  <si>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</si>
  <si>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</si>
  <si>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</si>
  <si>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</si>
  <si>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</si>
  <si>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</si>
  <si>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</si>
  <si>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</si>
  <si>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</si>
  <si>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</si>
  <si>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</si>
  <si>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</si>
  <si>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</si>
  <si>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</si>
  <si>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</si>
  <si>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</si>
  <si>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</si>
  <si>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</si>
  <si>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</si>
  <si>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</si>
  <si>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</si>
  <si>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</si>
  <si>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</si>
  <si>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</si>
  <si>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</si>
  <si>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</si>
  <si>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</si>
  <si>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</si>
  <si>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</si>
  <si>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</si>
  <si>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</si>
  <si>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</si>
  <si>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</si>
  <si>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</si>
  <si>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</si>
  <si>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</si>
  <si>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</si>
  <si>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</si>
  <si>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</si>
  <si>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</si>
  <si>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</si>
  <si>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</si>
  <si>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</si>
  <si>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</si>
  <si>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</si>
  <si>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</si>
  <si>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</si>
  <si>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</si>
  <si>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</si>
  <si>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</si>
  <si>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</si>
  <si>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</si>
  <si>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</si>
  <si>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</si>
  <si>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</si>
  <si>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</si>
  <si>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</si>
  <si>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</si>
  <si>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</si>
  <si>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</si>
  <si>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</si>
  <si>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</si>
  <si>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</si>
  <si>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</si>
  <si>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</si>
  <si>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</si>
  <si>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</si>
  <si>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</si>
  <si>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</si>
  <si>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</si>
  <si>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</si>
  <si>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</si>
  <si>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</si>
  <si>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</si>
  <si>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</si>
  <si>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</si>
  <si>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</si>
  <si>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</si>
  <si>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</si>
  <si>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</si>
  <si>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</si>
  <si>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</si>
  <si>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</si>
  <si>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</si>
  <si>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</si>
  <si>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</si>
  <si>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</si>
  <si>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</si>
  <si>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</si>
  <si>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</si>
  <si>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</si>
  <si>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</si>
  <si>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</si>
  <si>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</si>
  <si>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</si>
  <si>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</si>
  <si>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</si>
  <si>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</si>
  <si>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</si>
  <si>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</si>
  <si>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</si>
  <si>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</si>
  <si>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</si>
  <si>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</si>
  <si>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</si>
  <si>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</si>
  <si>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</si>
  <si>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</si>
  <si>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</si>
  <si>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</si>
  <si>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</si>
  <si>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</si>
  <si>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</si>
  <si>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</si>
  <si>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</si>
  <si>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</si>
  <si>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</si>
  <si>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</si>
  <si>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</si>
  <si>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</si>
  <si>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</si>
  <si>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</si>
  <si>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</si>
  <si>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</si>
  <si>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</si>
  <si>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</si>
  <si>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</si>
  <si>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</si>
  <si>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</si>
  <si>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</si>
  <si>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</si>
  <si>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</si>
  <si>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</si>
  <si>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</si>
  <si>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</si>
  <si>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</si>
  <si>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</si>
  <si>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</si>
  <si>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</si>
  <si>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</si>
  <si>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</si>
  <si>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</si>
  <si>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</si>
  <si>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</si>
  <si>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</si>
  <si>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</si>
  <si>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</si>
  <si>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</si>
  <si>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</si>
  <si>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</si>
  <si>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</si>
  <si>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</si>
  <si>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</si>
  <si>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</si>
  <si>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</si>
  <si>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</si>
  <si>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</si>
  <si>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</si>
  <si>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</si>
  <si>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</si>
  <si>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</si>
  <si>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</si>
  <si>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</si>
  <si>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</si>
  <si>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</si>
  <si>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</si>
  <si>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</si>
  <si>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</si>
  <si>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</si>
  <si>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</si>
  <si>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</si>
  <si>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</si>
  <si>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</si>
  <si>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</si>
  <si>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</si>
  <si>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</si>
  <si>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</si>
  <si>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</si>
  <si>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</si>
  <si>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</si>
  <si>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</si>
  <si>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</si>
  <si>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</si>
  <si>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</si>
  <si>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</si>
  <si>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</si>
  <si>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</si>
  <si>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</si>
  <si>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</si>
  <si>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</si>
  <si>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</si>
  <si>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</si>
  <si>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</si>
  <si>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</si>
  <si>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</si>
  <si>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</si>
  <si>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</si>
  <si>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</si>
  <si>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</si>
  <si>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</si>
  <si>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</si>
  <si>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</si>
  <si>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</si>
  <si>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</si>
  <si>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</si>
  <si>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</si>
  <si>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</si>
  <si>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</si>
  <si>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</si>
  <si>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</si>
  <si>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</si>
  <si>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</si>
  <si>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</si>
  <si>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</si>
  <si>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</si>
  <si>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</si>
  <si>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</si>
  <si>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</si>
  <si>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</si>
  <si>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</si>
  <si>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</si>
  <si>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</si>
  <si>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</si>
  <si>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</si>
  <si>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</si>
  <si>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</si>
  <si>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</si>
  <si>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</si>
  <si>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</si>
  <si>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</si>
  <si>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</si>
  <si>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</si>
  <si>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</si>
  <si>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</si>
  <si>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</si>
  <si>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</si>
  <si>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</si>
  <si>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</si>
  <si>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</si>
  <si>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</si>
  <si>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</si>
  <si>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</si>
  <si>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</si>
  <si>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</si>
  <si>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</si>
  <si>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</si>
  <si>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</si>
  <si>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</si>
  <si>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</si>
  <si>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</si>
  <si>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</si>
  <si>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</si>
  <si>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</si>
  <si>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</si>
  <si>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</si>
  <si>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</si>
  <si>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</si>
  <si>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</si>
  <si>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</si>
  <si>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</si>
  <si>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</si>
  <si>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</si>
  <si>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</si>
  <si>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</si>
  <si>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</si>
  <si>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</si>
  <si>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</si>
  <si>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</si>
  <si>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</si>
  <si>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</si>
  <si>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</si>
  <si>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</si>
  <si>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</si>
  <si>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</si>
  <si>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</si>
  <si>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</si>
  <si>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</si>
  <si>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</si>
  <si>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</si>
  <si>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</si>
  <si>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</si>
  <si>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</si>
  <si>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</si>
  <si>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</si>
  <si>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</si>
  <si>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</si>
  <si>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</si>
  <si>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</si>
  <si>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</si>
  <si>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</si>
  <si>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</si>
  <si>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</si>
  <si>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</si>
  <si>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</si>
  <si>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</si>
  <si>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</si>
  <si>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</si>
  <si>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</si>
  <si>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</si>
  <si>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</si>
  <si>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</si>
  <si>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</si>
  <si>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</si>
  <si>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</si>
  <si>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</si>
  <si>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</si>
  <si>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</si>
  <si>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</si>
  <si>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</si>
  <si>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</si>
  <si>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</si>
  <si>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</si>
  <si>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</si>
  <si>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</si>
  <si>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</si>
  <si>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</si>
  <si>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</si>
  <si>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</si>
  <si>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</si>
  <si>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</si>
  <si>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</si>
  <si>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</si>
  <si>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</si>
  <si>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</si>
  <si>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</si>
  <si>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</si>
  <si>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</si>
  <si>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</si>
  <si>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</si>
  <si>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</si>
  <si>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</si>
  <si>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</si>
  <si>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</si>
  <si>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</si>
  <si>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</si>
  <si>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</si>
  <si>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</si>
  <si>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</si>
  <si>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</si>
  <si>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</si>
  <si>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</si>
  <si>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</si>
  <si>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</si>
  <si>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</si>
  <si>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</si>
  <si>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</si>
  <si>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</si>
  <si>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</si>
  <si>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</si>
  <si>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</si>
  <si>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</si>
  <si>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</si>
  <si>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</si>
  <si>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</si>
  <si>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</si>
  <si>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</si>
  <si>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</si>
  <si>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</si>
  <si>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</si>
  <si>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</si>
  <si>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</si>
  <si>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</si>
  <si>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</si>
  <si>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</si>
  <si>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</si>
  <si>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</si>
  <si>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</si>
  <si>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</si>
  <si>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</si>
  <si>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</si>
  <si>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</si>
  <si>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</si>
  <si>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</si>
  <si>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</si>
  <si>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</si>
  <si>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</si>
  <si>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</si>
  <si>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</si>
  <si>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</si>
  <si>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</si>
  <si>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</si>
  <si>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</si>
  <si>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</si>
  <si>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</si>
  <si>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</si>
  <si>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</si>
  <si>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</si>
  <si>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</si>
  <si>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</si>
  <si>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</si>
  <si>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</si>
  <si>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</si>
  <si>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</si>
  <si>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</si>
  <si>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</si>
  <si>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</si>
  <si>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</si>
  <si>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</si>
  <si>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</si>
  <si>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</si>
  <si>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</si>
  <si>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</si>
  <si>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</si>
  <si>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</si>
  <si>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</si>
  <si>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</si>
  <si>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</si>
  <si>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</si>
  <si>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</si>
  <si>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</si>
  <si>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</si>
  <si>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</si>
  <si>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</si>
  <si>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</si>
  <si>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</si>
  <si>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</si>
  <si>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</si>
  <si>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</si>
  <si>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</si>
  <si>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</si>
  <si>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</si>
  <si>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</si>
  <si>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</si>
  <si>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</si>
  <si>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</si>
  <si>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</si>
  <si>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</si>
  <si>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</si>
  <si>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</si>
  <si>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</si>
  <si>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</si>
  <si>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</si>
  <si>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</si>
  <si>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</si>
  <si>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</si>
  <si>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</si>
  <si>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</si>
  <si>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</si>
  <si>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</si>
  <si>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</si>
  <si>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</si>
  <si>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</si>
  <si>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</si>
  <si>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</si>
  <si>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</si>
  <si>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</si>
  <si>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</si>
  <si>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</si>
  <si>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</si>
  <si>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</si>
  <si>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</si>
  <si>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</si>
  <si>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</si>
  <si>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</si>
  <si>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</si>
  <si>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</si>
  <si>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</si>
  <si>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</si>
  <si>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</si>
  <si>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</si>
  <si>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</si>
  <si>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</si>
  <si>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</si>
  <si>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</si>
  <si>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</si>
  <si>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</si>
  <si>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</si>
  <si>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</si>
  <si>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</si>
  <si>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</si>
  <si>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</si>
  <si>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</si>
  <si>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</si>
  <si>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</si>
  <si>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</si>
  <si>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</si>
  <si>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</si>
  <si>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</si>
  <si>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</si>
  <si>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</si>
  <si>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</si>
  <si>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</si>
  <si>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</si>
  <si>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</si>
  <si>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</si>
  <si>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</si>
  <si>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</si>
  <si>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</si>
  <si>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</si>
  <si>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</si>
  <si>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</si>
  <si>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</si>
  <si>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</si>
  <si>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</si>
  <si>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</si>
  <si>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</si>
  <si>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</si>
  <si>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</si>
  <si>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</si>
  <si>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</si>
  <si>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</si>
  <si>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</si>
  <si>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</si>
  <si>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</si>
  <si>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</si>
  <si>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</si>
  <si>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</si>
  <si>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</si>
  <si>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</si>
  <si>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</si>
  <si>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</si>
  <si>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</si>
  <si>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</si>
  <si>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</si>
  <si>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</si>
  <si>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</si>
  <si>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</si>
  <si>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</si>
  <si>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</si>
  <si>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</si>
  <si>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</si>
  <si>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</si>
  <si>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</si>
  <si>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</si>
  <si>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</si>
  <si>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</si>
  <si>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</si>
  <si>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</si>
  <si>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</si>
  <si>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</si>
  <si>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</si>
  <si>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</si>
  <si>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</si>
  <si>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</si>
  <si>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</si>
  <si>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</si>
  <si>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</si>
  <si>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</si>
  <si>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</si>
  <si>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</si>
  <si>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</si>
  <si>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</si>
  <si>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</si>
  <si>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</si>
  <si>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</si>
  <si>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</si>
  <si>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</si>
  <si>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</si>
  <si>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</si>
  <si>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</si>
  <si>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</si>
  <si>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</si>
  <si>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</si>
  <si>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</si>
  <si>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</si>
  <si>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</si>
  <si>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</si>
  <si>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</si>
  <si>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</si>
  <si>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</si>
  <si>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</si>
  <si>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</si>
  <si>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</si>
  <si>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</si>
  <si>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</si>
  <si>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</si>
  <si>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</si>
  <si>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</si>
  <si>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</si>
  <si>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</si>
  <si>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</si>
  <si>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</si>
  <si>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</si>
  <si>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</si>
  <si>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</si>
  <si>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</si>
  <si>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</si>
  <si>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</si>
  <si>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</si>
  <si>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</si>
  <si>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</si>
  <si>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</si>
  <si>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</si>
  <si>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</si>
  <si>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</si>
  <si>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</si>
  <si>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</si>
  <si>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</si>
  <si>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</si>
  <si>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</si>
  <si>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</si>
  <si>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</si>
  <si>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</si>
  <si>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</si>
  <si>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</si>
  <si>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</si>
  <si>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</si>
  <si>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</si>
  <si>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</si>
  <si>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</si>
  <si>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</si>
  <si>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</si>
  <si>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</si>
  <si>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</si>
  <si>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</si>
  <si>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</si>
  <si>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</si>
  <si>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</si>
  <si>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</si>
  <si>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</si>
  <si>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</si>
  <si>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</si>
  <si>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</si>
  <si>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</si>
  <si>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</si>
  <si>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</si>
  <si>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</si>
  <si>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</si>
  <si>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</si>
  <si>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</si>
  <si>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</si>
  <si>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</si>
  <si>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</si>
  <si>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</si>
  <si>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</si>
  <si>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</si>
  <si>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</si>
  <si>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</si>
  <si>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</si>
  <si>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</si>
  <si>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</si>
  <si>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</si>
  <si>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</si>
  <si>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</si>
  <si>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</si>
  <si>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</si>
  <si>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</si>
  <si>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</si>
  <si>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</si>
  <si>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</si>
  <si>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</si>
  <si>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</si>
  <si>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</si>
  <si>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</si>
  <si>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</si>
  <si>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</si>
  <si>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</si>
  <si>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</si>
  <si>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</si>
  <si>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</si>
  <si>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</si>
  <si>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</si>
  <si>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</si>
  <si>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</si>
  <si>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</si>
  <si>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</si>
  <si>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</si>
  <si>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</si>
  <si>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</si>
  <si>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</si>
  <si>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</si>
  <si>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</si>
  <si>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</si>
  <si>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</si>
  <si>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</si>
  <si>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</si>
  <si>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</si>
  <si>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</si>
  <si>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</si>
  <si>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</si>
  <si>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</si>
  <si>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</si>
  <si>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</si>
  <si>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</si>
  <si>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</si>
  <si>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</si>
  <si>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</si>
  <si>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</si>
  <si>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</si>
  <si>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</si>
  <si>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</si>
  <si>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</si>
  <si>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</si>
  <si>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</si>
  <si>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</si>
  <si>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</si>
  <si>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</si>
  <si>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</si>
  <si>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</si>
  <si>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</si>
  <si>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</si>
  <si>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</si>
  <si>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</si>
  <si>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</si>
  <si>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</si>
  <si>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</si>
  <si>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</si>
  <si>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</si>
  <si>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</si>
  <si>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</si>
  <si>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</si>
  <si>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</si>
  <si>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</si>
  <si>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</si>
  <si>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</si>
  <si>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</si>
  <si>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</si>
  <si>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</si>
  <si>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</si>
  <si>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</si>
  <si>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</si>
  <si>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</si>
  <si>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</si>
  <si>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</si>
  <si>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</si>
  <si>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</si>
  <si>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</si>
  <si>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</si>
  <si>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</si>
  <si>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</si>
  <si>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</si>
  <si>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</si>
  <si>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</si>
  <si>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</si>
  <si>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</si>
  <si>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</si>
  <si>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</si>
  <si>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</si>
  <si>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</si>
  <si>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</si>
  <si>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</si>
  <si>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</si>
  <si>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</si>
  <si>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</si>
  <si>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</si>
  <si>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</si>
  <si>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</si>
  <si>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</si>
  <si>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</si>
  <si>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</si>
  <si>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</si>
  <si>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</si>
  <si>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</si>
  <si>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</si>
  <si>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</si>
  <si>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</si>
  <si>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</si>
  <si>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</si>
  <si>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</si>
  <si>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</si>
  <si>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</si>
  <si>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</si>
  <si>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</si>
  <si>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</si>
  <si>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</si>
  <si>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</si>
  <si>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</si>
  <si>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</si>
  <si>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</si>
  <si>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</si>
  <si>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</si>
  <si>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</si>
  <si>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</si>
  <si>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</si>
  <si>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</si>
  <si>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</si>
  <si>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</si>
  <si>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</si>
  <si>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</si>
  <si>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</si>
  <si>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</si>
  <si>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</si>
  <si>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</si>
  <si>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</si>
  <si>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</si>
  <si>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</si>
  <si>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</si>
  <si>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</si>
  <si>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</si>
  <si>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</si>
  <si>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</si>
  <si>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</si>
  <si>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</si>
  <si>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</si>
  <si>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</si>
  <si>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</si>
  <si>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</si>
  <si>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</si>
  <si>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</si>
  <si>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</si>
  <si>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</si>
  <si>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</si>
  <si>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</si>
  <si>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</si>
  <si>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</si>
  <si>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</si>
  <si>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</si>
  <si>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</si>
  <si>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</si>
  <si>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</si>
  <si>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</si>
  <si>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</si>
  <si>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</si>
  <si>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</si>
  <si>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</si>
  <si>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</si>
  <si>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</si>
  <si>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</si>
  <si>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</si>
  <si>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</si>
  <si>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</si>
  <si>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</si>
  <si>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</si>
  <si>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</si>
  <si>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</si>
  <si>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</si>
  <si>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</si>
  <si>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</si>
  <si>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</si>
  <si>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</si>
  <si>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</si>
  <si>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</si>
  <si>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</si>
  <si>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</si>
  <si>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</si>
  <si>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</si>
  <si>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</si>
  <si>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</si>
  <si>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</si>
  <si>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</si>
  <si>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</si>
  <si>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</si>
  <si>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</si>
  <si>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</si>
  <si>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</si>
  <si>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</si>
  <si>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</si>
  <si>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</si>
  <si>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</si>
  <si>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</si>
  <si>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</si>
  <si>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</si>
  <si>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</si>
  <si>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</si>
  <si>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</si>
  <si>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</si>
  <si>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</si>
  <si>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</si>
  <si>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</si>
  <si>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</si>
  <si>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</si>
  <si>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</si>
  <si>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</si>
  <si>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</si>
  <si>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</si>
  <si>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</si>
  <si>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</si>
  <si>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</si>
  <si>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</si>
  <si>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</si>
  <si>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</si>
  <si>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</si>
  <si>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</si>
  <si>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</si>
  <si>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</si>
  <si>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</si>
  <si>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</si>
  <si>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</si>
  <si>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</si>
  <si>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</si>
  <si>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</si>
  <si>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</si>
  <si>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</si>
  <si>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</si>
  <si>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</si>
  <si>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</si>
  <si>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</si>
  <si>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</si>
  <si>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</si>
  <si>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</si>
  <si>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</si>
  <si>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</si>
  <si>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</si>
  <si>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</si>
  <si>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</si>
  <si>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</si>
  <si>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</si>
  <si>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</si>
  <si>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</si>
  <si>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</si>
  <si>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</si>
  <si>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</si>
  <si>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</si>
  <si>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</si>
  <si>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</si>
  <si>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</si>
  <si>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</si>
  <si>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</si>
  <si>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</si>
  <si>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</si>
  <si>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</si>
  <si>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</si>
  <si>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</si>
  <si>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</si>
  <si>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</si>
  <si>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</si>
  <si>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</si>
  <si>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</si>
  <si>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</si>
  <si>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</si>
  <si>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</si>
  <si>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</si>
  <si>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</si>
  <si>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</si>
  <si>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</si>
  <si>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</si>
  <si>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</si>
  <si>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</si>
  <si>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</si>
  <si>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</si>
  <si>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</si>
  <si>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</si>
  <si>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</si>
  <si>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</si>
  <si>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</si>
  <si>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</si>
  <si>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</si>
  <si>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</si>
  <si>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</si>
  <si>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</si>
  <si>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</si>
  <si>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</si>
  <si>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</si>
  <si>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</si>
  <si>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</si>
  <si>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</si>
  <si>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</si>
  <si>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</si>
  <si>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</si>
  <si>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</si>
  <si>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</si>
  <si>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</si>
  <si>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</si>
  <si>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</si>
  <si>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</si>
  <si>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</si>
  <si>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</si>
  <si>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</si>
  <si>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</si>
  <si>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</si>
  <si>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</si>
  <si>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</si>
  <si>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</si>
  <si>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</si>
  <si>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</si>
  <si>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</si>
  <si>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</si>
  <si>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</si>
  <si>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</si>
  <si>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</si>
  <si>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</si>
  <si>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</si>
  <si>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</si>
  <si>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</si>
  <si>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</si>
  <si>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</si>
  <si>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</si>
  <si>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</si>
  <si>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</si>
  <si>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</si>
  <si>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</si>
  <si>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</si>
  <si>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</si>
  <si>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</si>
  <si>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</si>
  <si>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</si>
  <si>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</si>
  <si>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</si>
  <si>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</si>
  <si>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</si>
  <si>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</si>
  <si>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</si>
  <si>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</si>
  <si>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</si>
  <si>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</si>
  <si>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</si>
  <si>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</si>
  <si>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</si>
  <si>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</si>
  <si>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</si>
  <si>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</si>
  <si>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</si>
  <si>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</si>
  <si>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</si>
  <si>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</si>
  <si>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</si>
  <si>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</si>
  <si>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</si>
  <si>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</si>
  <si>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</si>
  <si>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</si>
  <si>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</si>
  <si>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</si>
  <si>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</si>
  <si>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</si>
  <si>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</si>
  <si>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</si>
  <si>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</si>
  <si>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</si>
  <si>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Deadline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</si>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</sst>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7-E046-94D4-A96DD6C722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7-E046-94D4-A96DD6C722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7-E046-94D4-A96DD6C7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443487"/>
        <c:axId val="1918843231"/>
      </c:lineChart>
      <c:catAx>
        <c:axId val="5564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3231"/>
        <c:crosses val="autoZero"/>
        <c:auto val="1"/>
        <c:lblAlgn val="ctr"/>
        <c:lblOffset val="100"/>
        <c:noMultiLvlLbl val="0"/>
      </c:catAx>
      <c:valAx>
        <c:axId val="191884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DA-F14E-8674-0C83C5CE55F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DA-F14E-8674-0C83C5CE55F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DA-F14E-8674-0C83C5CE5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181152"/>
        <c:axId val="968202144"/>
      </c:lineChart>
      <c:catAx>
        <c:axId val="16601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202144"/>
        <c:crosses val="autoZero"/>
        <c:auto val="1"/>
        <c:lblAlgn val="ctr"/>
        <c:lblOffset val="100"/>
        <c:noMultiLvlLbl val="0"/>
      </c:catAx>
      <c:valAx>
        <c:axId val="9682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1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30703</xdr:colOff>
      <xdr:row>20</xdr:row>
      <xdr:rowOff>100762</xdr:rowOff>
    </xdr:from>
    <xdr:to>
      <xdr:col>7</xdr:col>
      <xdr:colOff>122813</xdr:colOff>
      <xdr:row>34</xdr:row>
      <xdr:rowOff>108577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28B6C-285A-A24D-8EDC-AA110DA4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922548</xdr:colOff>
      <xdr:row>13</xdr:row>
      <xdr:rowOff>155254</xdr:rowOff>
    </xdr:from>
    <xdr:to>
      <xdr:col>14</xdr:col>
      <xdr:colOff>395378</xdr:colOff>
      <xdr:row>36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4AFFB-FEB3-304F-8A44-562AD338E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stan Vaccarino" refreshedDate="44525.392261226851" createdVersion="7" refreshedVersion="7" minRefreshableVersion="3" recordCount="4115" xr:uid="{70F6B509-6F66-A844-9383-513FD7B05ED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0DBC9-BDB0-B643-872D-2A7B3F97FC9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FB50-DFE6-5B48-856F-8491D05B7B75}">
  <dimension ref="A1:E18"/>
  <sheetViews>
    <sheetView zoomScale="150"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4" bestFit="1" customWidth="1"/>
    <col min="9" max="9" width="9.33203125" bestFit="1" customWidth="1"/>
    <col min="10" max="10" width="9" bestFit="1" customWidth="1"/>
    <col min="11" max="11" width="7.6640625" bestFit="1" customWidth="1"/>
    <col min="12" max="12" width="9.3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6640625" bestFit="1" customWidth="1"/>
    <col min="18" max="18" width="4" bestFit="1" customWidth="1"/>
    <col min="19" max="19" width="9.33203125" bestFit="1" customWidth="1"/>
    <col min="20" max="20" width="9.83203125" bestFit="1" customWidth="1"/>
    <col min="21" max="21" width="12.6640625" bestFit="1" customWidth="1"/>
    <col min="22" max="22" width="9.33203125" bestFit="1" customWidth="1"/>
    <col min="23" max="23" width="15.1640625" bestFit="1" customWidth="1"/>
    <col min="25" max="25" width="5.6640625" bestFit="1" customWidth="1"/>
    <col min="26" max="26" width="9.33203125" bestFit="1" customWidth="1"/>
    <col min="27" max="27" width="13.33203125" bestFit="1" customWidth="1"/>
    <col min="28" max="28" width="11.5" bestFit="1" customWidth="1"/>
    <col min="29" max="29" width="5.6640625" bestFit="1" customWidth="1"/>
    <col min="30" max="30" width="9.33203125" bestFit="1" customWidth="1"/>
    <col min="31" max="31" width="14" bestFit="1" customWidth="1"/>
    <col min="32" max="32" width="8.6640625" bestFit="1" customWidth="1"/>
    <col min="33" max="33" width="5.6640625" bestFit="1" customWidth="1"/>
    <col min="34" max="34" width="4" bestFit="1" customWidth="1"/>
    <col min="35" max="35" width="9.33203125" bestFit="1" customWidth="1"/>
    <col min="36" max="36" width="11.1640625" bestFit="1" customWidth="1"/>
    <col min="37" max="37" width="8.1640625" bestFit="1" customWidth="1"/>
    <col min="38" max="38" width="10.6640625" bestFit="1" customWidth="1"/>
    <col min="39" max="39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86174-2F9E-8742-9357-581C7B08D831}">
  <dimension ref="A1:H13"/>
  <sheetViews>
    <sheetView tabSelected="1" topLeftCell="D5" zoomScale="75" zoomScaleNormal="113" workbookViewId="0">
      <selection activeCell="J9" sqref="J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COUNTIFS(Kickstarter!D:D, "&lt;1000",Kickstarter!F:F, "Successful",Kickstarter!R:R,"plays")</f>
        <v>141</v>
      </c>
      <c r="C2">
        <f>COUNTIFS(Kickstarter!D:D, "&lt;1000",Kickstarter!F:F, "Failed",Kickstarter!R:R,"plays")</f>
        <v>45</v>
      </c>
      <c r="D2">
        <f>COUNTIFS(Kickstarter!D:D, "&lt;1000",Kickstarter!F:F, "Canceled",Kickstarter!R:R,"plays")</f>
        <v>0</v>
      </c>
      <c r="E2">
        <f>SUM(B2+C2+D2)</f>
        <v>186</v>
      </c>
      <c r="F2" s="17">
        <f>B2/E2</f>
        <v>0.75806451612903225</v>
      </c>
      <c r="G2" s="17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COUNTIFS(Kickstarter!D:D, "&gt;=1000",Kickstarter!D:D,"&lt;=4999",Kickstarter!F:F, "Successful",Kickstarter!R:R,"plays")</f>
        <v>388</v>
      </c>
      <c r="C3">
        <f>COUNTIFS(Kickstarter!D:D, "&gt;=1000",Kickstarter!D:D,"&lt;=4999",Kickstarter!F:F, "Failed",Kickstarter!R:R,"plays")</f>
        <v>146</v>
      </c>
      <c r="D3">
        <f>COUNTIFS(Kickstarter!D:D, "&gt;=1000",Kickstarter!D:D,"&lt;=4999",Kickstarter!F:F, "canceled",Kickstarter!R:R,"plays")</f>
        <v>0</v>
      </c>
      <c r="E3">
        <f t="shared" ref="E3:E13" si="0">SUM(B3+C3+D3)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COUNTIFS(Kickstarter!D:D, "&gt;=5000",Kickstarter!D:D,"&lt;=9999",Kickstarter!F:F, "Successful",Kickstarter!R:R,"plays")</f>
        <v>93</v>
      </c>
      <c r="C4">
        <f>COUNTIFS(Kickstarter!D:D, "&gt;=5000",Kickstarter!D:D,"&lt;=9999",Kickstarter!F:F, "Failed",Kickstarter!R:R,"plays")</f>
        <v>76</v>
      </c>
      <c r="D4">
        <f>COUNTIFS(Kickstarter!D:D, "&gt;=5000",Kickstarter!D:D,"&lt;=9999",Kickstarter!F:F, "Canceled",Kickstarter!R:R,"plays")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COUNTIFS(Kickstarter!D:D, "&gt;=10000",Kickstarter!D:D,"&lt;=14999",Kickstarter!F:F, "Successful",Kickstarter!R:R,"plays")</f>
        <v>39</v>
      </c>
      <c r="C5">
        <f>COUNTIFS(Kickstarter!D:D, "&gt;=10000",Kickstarter!D:D,"&lt;=14999",Kickstarter!F:F, "Failed",Kickstarter!R:R,"plays")</f>
        <v>33</v>
      </c>
      <c r="D5">
        <f>COUNTIFS(Kickstarter!D:D, "&gt;=10000",Kickstarter!D:D,"&lt;=14999",Kickstarter!F:F, "canceled",Kickstarter!R:R,"plays")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COUNTIFS(Kickstarter!D:D, "&gt;=15000",Kickstarter!D:D,"&lt;=19999",Kickstarter!F:F, "Successful",Kickstarter!R:R,"plays")</f>
        <v>12</v>
      </c>
      <c r="C6">
        <f>COUNTIFS(Kickstarter!D:D, "&gt;=15000",Kickstarter!D:D,"&lt;=19999",Kickstarter!F:F, "Failed",Kickstarter!R:R,"plays")</f>
        <v>12</v>
      </c>
      <c r="D6">
        <f>COUNTIFS(Kickstarter!D:D, "&gt;=15000",Kickstarter!D:D,"&lt;=19999",Kickstarter!F:F, "Canceled",Kickstarter!R:R,"plays")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COUNTIFS(Kickstarter!D:D, "&gt;=20000",Kickstarter!D:D,"&lt;=24999",Kickstarter!F:F, "Successful",Kickstarter!R:R,"plays")</f>
        <v>9</v>
      </c>
      <c r="C7">
        <f>COUNTIFS(Kickstarter!D:D, "&gt;=20000",Kickstarter!D:D,"&lt;=24999",Kickstarter!F:F, "Failed",Kickstarter!R:R,"plays")</f>
        <v>11</v>
      </c>
      <c r="D7">
        <f>COUNTIFS(Kickstarter!D:D, "&gt;=20000",Kickstarter!D:D,"&lt;=24999",Kickstarter!F:F, "Canceled",Kickstarter!R:R,"plays")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COUNTIFS(Kickstarter!D:D, "&gt;=25000",Kickstarter!D:D,"&lt;=29999",Kickstarter!F:F, "Successful",Kickstarter!R:R,"plays")</f>
        <v>1</v>
      </c>
      <c r="C8">
        <f>COUNTIFS(Kickstarter!D:D, "&gt;=25000",Kickstarter!D:D,"&lt;=29999",Kickstarter!F:F, "Failed",Kickstarter!R:R,"plays")</f>
        <v>4</v>
      </c>
      <c r="D8">
        <f>COUNTIFS(Kickstarter!D:D, "&gt;=25000",Kickstarter!D:D,"&lt;=29999",Kickstarter!F:F, "Canceled",Kickstarter!R:R,"plays")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COUNTIFS(Kickstarter!D:D, "&gt;=30000",Kickstarter!D:D,"&lt;=34999",Kickstarter!F:F, "Successful",Kickstarter!R:R,"plays")</f>
        <v>3</v>
      </c>
      <c r="C9">
        <f>COUNTIFS(Kickstarter!D:D, "&gt;=30000",Kickstarter!D:D,"&lt;=34999",Kickstarter!F:F, "Failed",Kickstarter!R:R,"plays")</f>
        <v>8</v>
      </c>
      <c r="D9">
        <f>COUNTIFS(Kickstarter!D:D, "&gt;=30000",Kickstarter!D:D,"&lt;=34999",Kickstarter!F:F, "Canceled",Kickstarter!R:R,"plays")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COUNTIFS(Kickstarter!D:D, "&gt;=35000",Kickstarter!D:D,"&lt;=39999",Kickstarter!F:F, "Successful",Kickstarter!R:R,"plays")</f>
        <v>4</v>
      </c>
      <c r="C10">
        <f>COUNTIFS(Kickstarter!D:D, "&gt;=35000",Kickstarter!D:D,"&lt;=39999",Kickstarter!F:F, "Failed",Kickstarter!R:R,"plays")</f>
        <v>2</v>
      </c>
      <c r="D10">
        <f>COUNTIFS(Kickstarter!D:D, "&gt;=35000",Kickstarter!D:D,"&lt;=39999",Kickstarter!F:F, "Canceled",Kickstarter!R:R,"plays")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COUNTIFS(Kickstarter!D:D, "&gt;=40000",Kickstarter!D:D,"&lt;=44999",Kickstarter!F:F, "Successful",Kickstarter!R:R,"plays")</f>
        <v>2</v>
      </c>
      <c r="C11">
        <f>COUNTIFS(Kickstarter!D:D, "&gt;=40000",Kickstarter!D:D,"&lt;=44999",Kickstarter!F:F, "Failed",Kickstarter!R:R,"plays")</f>
        <v>1</v>
      </c>
      <c r="D11">
        <f>COUNTIFS(Kickstarter!D:D, "&gt;=40000",Kickstarter!D:D,"&lt;=44999",Kickstarter!F:F, "Canceled",Kickstarter!R:R,"plays")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COUNTIFS(Kickstarter!D:D, "&gt;=45000",Kickstarter!D:D,"&lt;=49999",Kickstarter!F:F, "Successful",Kickstarter!R:R,"plays")</f>
        <v>0</v>
      </c>
      <c r="C12">
        <f>COUNTIFS(Kickstarter!D:D, "&gt;=45000",Kickstarter!D:D,"&lt;=49999",Kickstarter!F:F, "Failed",Kickstarter!R:R,"plays")</f>
        <v>1</v>
      </c>
      <c r="D12">
        <f>COUNTIFS(Kickstarter!D:D, "&gt;=45000",Kickstarter!D:D,"&lt;=49999",Kickstarter!F:F, "Canceled",Kickstarter!R:R,"plays")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COUNTIFS(Kickstarter!D:D, "&gt;50000",Kickstarter!F:F, "Successful",Kickstarter!R:R,"plays")</f>
        <v>2</v>
      </c>
      <c r="C13">
        <f>COUNTIFS(Kickstarter!D:D, "&gt;50000",Kickstarter!F:F, "Failed",Kickstarter!R:R,"plays")</f>
        <v>10</v>
      </c>
      <c r="D13">
        <f>COUNTIFS(Kickstarter!D:D, "&gt;50000",Kickstarter!F:F, "Canceled",Kickstarter!R:R,"plays")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6"/>
  <sheetViews>
    <sheetView topLeftCell="C112" zoomScale="161" zoomScaleNormal="200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8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1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1" t="s">
        <v>8315</v>
      </c>
      <c r="R4099" t="s">
        <v>8316</v>
      </c>
      <c r="S4099" s="14">
        <f t="shared" ref="S4099:S4116" si="322">(((J4099/60)/60)/24)+DATE(1970,1,1)</f>
        <v>42344.824502314819</v>
      </c>
      <c r="T4099" s="14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x14ac:dyDescent="0.2">
      <c r="O4116" t="e">
        <f t="shared" si="320"/>
        <v>#DIV/0!</v>
      </c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Tristan Vaccarino</cp:lastModifiedBy>
  <dcterms:created xsi:type="dcterms:W3CDTF">2017-04-20T15:17:24Z</dcterms:created>
  <dcterms:modified xsi:type="dcterms:W3CDTF">2021-11-28T22:37:29Z</dcterms:modified>
</cp:coreProperties>
</file>