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kuzmichev\Desktop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O52" i="1" s="1"/>
  <c r="P52" i="1" s="1"/>
  <c r="Q52" i="1" s="1"/>
  <c r="M52" i="1"/>
  <c r="N52" i="1"/>
  <c r="K51" i="1"/>
  <c r="M51" i="1"/>
  <c r="N51" i="1"/>
  <c r="O51" i="1"/>
  <c r="P51" i="1" s="1"/>
  <c r="Q51" i="1" s="1"/>
  <c r="K50" i="1"/>
  <c r="M50" i="1"/>
  <c r="N50" i="1"/>
  <c r="O50" i="1"/>
  <c r="P50" i="1" s="1"/>
  <c r="Q50" i="1" s="1"/>
  <c r="K49" i="1"/>
  <c r="M49" i="1"/>
  <c r="N49" i="1"/>
  <c r="O49" i="1"/>
  <c r="P49" i="1" s="1"/>
  <c r="Q49" i="1" s="1"/>
  <c r="K48" i="1"/>
  <c r="M48" i="1"/>
  <c r="N48" i="1"/>
  <c r="O48" i="1"/>
  <c r="P48" i="1" s="1"/>
  <c r="Q48" i="1" s="1"/>
  <c r="K47" i="1"/>
  <c r="M47" i="1"/>
  <c r="N47" i="1"/>
  <c r="O47" i="1"/>
  <c r="P47" i="1" s="1"/>
  <c r="Q47" i="1" s="1"/>
  <c r="K46" i="1"/>
  <c r="M46" i="1"/>
  <c r="N46" i="1"/>
  <c r="O46" i="1" l="1"/>
  <c r="P46" i="1" s="1"/>
  <c r="Q46" i="1" s="1"/>
  <c r="B15" i="1"/>
  <c r="K45" i="1"/>
  <c r="O45" i="1" s="1"/>
  <c r="N45" i="1"/>
  <c r="K44" i="1"/>
  <c r="N44" i="1"/>
  <c r="K43" i="1"/>
  <c r="N43" i="1"/>
  <c r="O43" i="1"/>
  <c r="K42" i="1"/>
  <c r="N42" i="1"/>
  <c r="K41" i="1"/>
  <c r="O41" i="1" s="1"/>
  <c r="N41" i="1"/>
  <c r="O44" i="1" l="1"/>
  <c r="O42" i="1"/>
  <c r="K40" i="1"/>
  <c r="N40" i="1"/>
  <c r="O40" i="1"/>
  <c r="K39" i="1"/>
  <c r="O39" i="1" s="1"/>
  <c r="N39" i="1"/>
  <c r="K38" i="1"/>
  <c r="O38" i="1" s="1"/>
  <c r="N38" i="1"/>
  <c r="K37" i="1" l="1"/>
  <c r="N37" i="1"/>
  <c r="O37" i="1"/>
  <c r="K36" i="1"/>
  <c r="O36" i="1" s="1"/>
  <c r="N36" i="1"/>
  <c r="K35" i="1"/>
  <c r="O35" i="1" s="1"/>
  <c r="N35" i="1"/>
  <c r="K34" i="1" l="1"/>
  <c r="N34" i="1"/>
  <c r="O34" i="1"/>
  <c r="K33" i="1"/>
  <c r="N33" i="1"/>
  <c r="O33" i="1"/>
  <c r="K32" i="1"/>
  <c r="N32" i="1"/>
  <c r="O32" i="1"/>
  <c r="K31" i="1"/>
  <c r="N31" i="1"/>
  <c r="O31" i="1"/>
  <c r="K30" i="1"/>
  <c r="O30" i="1" s="1"/>
  <c r="N30" i="1"/>
  <c r="K29" i="1"/>
  <c r="O29" i="1" s="1"/>
  <c r="N29" i="1"/>
  <c r="K28" i="1"/>
  <c r="O28" i="1" l="1"/>
  <c r="N28" i="1"/>
  <c r="K27" i="1"/>
  <c r="O27" i="1" s="1"/>
  <c r="N27" i="1"/>
  <c r="B14" i="1"/>
  <c r="K26" i="1" l="1"/>
  <c r="O26" i="1" s="1"/>
  <c r="N26" i="1"/>
  <c r="K25" i="1"/>
  <c r="O25" i="1" s="1"/>
  <c r="N25" i="1"/>
  <c r="K24" i="1" l="1"/>
  <c r="O24" i="1" s="1"/>
  <c r="N24" i="1"/>
  <c r="K23" i="1" l="1"/>
  <c r="O23" i="1" s="1"/>
  <c r="N2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O19" i="1" s="1"/>
  <c r="K20" i="1"/>
  <c r="K21" i="1"/>
  <c r="K22" i="1"/>
  <c r="K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C7" i="1"/>
  <c r="C6" i="1"/>
  <c r="C5" i="1"/>
  <c r="B5" i="1" s="1"/>
  <c r="B3" i="1"/>
  <c r="B2" i="1"/>
  <c r="M45" i="1" l="1"/>
  <c r="M41" i="1"/>
  <c r="M43" i="1"/>
  <c r="M42" i="1"/>
  <c r="M44" i="1"/>
  <c r="P45" i="1"/>
  <c r="Q45" i="1" s="1"/>
  <c r="P41" i="1"/>
  <c r="Q41" i="1" s="1"/>
  <c r="P43" i="1"/>
  <c r="Q43" i="1" s="1"/>
  <c r="P44" i="1"/>
  <c r="Q44" i="1" s="1"/>
  <c r="P42" i="1"/>
  <c r="Q42" i="1" s="1"/>
  <c r="P19" i="1"/>
  <c r="Q19" i="1" s="1"/>
  <c r="M3" i="1"/>
  <c r="M38" i="1"/>
  <c r="M40" i="1"/>
  <c r="M39" i="1"/>
  <c r="P39" i="1"/>
  <c r="Q39" i="1" s="1"/>
  <c r="M37" i="1"/>
  <c r="M36" i="1"/>
  <c r="P40" i="1"/>
  <c r="Q40" i="1" s="1"/>
  <c r="M35" i="1"/>
  <c r="P38" i="1"/>
  <c r="Q38" i="1" s="1"/>
  <c r="P36" i="1"/>
  <c r="Q36" i="1" s="1"/>
  <c r="M34" i="1"/>
  <c r="M33" i="1"/>
  <c r="M32" i="1"/>
  <c r="M31" i="1"/>
  <c r="M30" i="1"/>
  <c r="M29" i="1"/>
  <c r="P37" i="1"/>
  <c r="Q37" i="1" s="1"/>
  <c r="P35" i="1"/>
  <c r="Q35" i="1" s="1"/>
  <c r="P30" i="1"/>
  <c r="Q30" i="1" s="1"/>
  <c r="P31" i="1"/>
  <c r="Q31" i="1" s="1"/>
  <c r="P29" i="1"/>
  <c r="Q29" i="1" s="1"/>
  <c r="M28" i="1"/>
  <c r="P32" i="1"/>
  <c r="Q32" i="1" s="1"/>
  <c r="P33" i="1"/>
  <c r="Q33" i="1" s="1"/>
  <c r="P34" i="1"/>
  <c r="Q34" i="1" s="1"/>
  <c r="M27" i="1"/>
  <c r="P28" i="1"/>
  <c r="Q28" i="1" s="1"/>
  <c r="P27" i="1"/>
  <c r="Q27" i="1" s="1"/>
  <c r="M25" i="1"/>
  <c r="M26" i="1"/>
  <c r="P26" i="1"/>
  <c r="Q26" i="1" s="1"/>
  <c r="M24" i="1"/>
  <c r="P25" i="1"/>
  <c r="Q25" i="1" s="1"/>
  <c r="P24" i="1"/>
  <c r="Q24" i="1" s="1"/>
  <c r="M23" i="1"/>
  <c r="P23" i="1"/>
  <c r="Q23" i="1" s="1"/>
  <c r="O22" i="1"/>
  <c r="P22" i="1" s="1"/>
  <c r="Q22" i="1" s="1"/>
  <c r="O21" i="1"/>
  <c r="P21" i="1" s="1"/>
  <c r="Q21" i="1" s="1"/>
  <c r="O13" i="1"/>
  <c r="P13" i="1" s="1"/>
  <c r="Q13" i="1" s="1"/>
  <c r="O9" i="1"/>
  <c r="P9" i="1" s="1"/>
  <c r="Q9" i="1" s="1"/>
  <c r="O20" i="1"/>
  <c r="P20" i="1" s="1"/>
  <c r="Q20" i="1" s="1"/>
  <c r="O16" i="1"/>
  <c r="P16" i="1" s="1"/>
  <c r="Q16" i="1" s="1"/>
  <c r="O12" i="1"/>
  <c r="P12" i="1" s="1"/>
  <c r="Q12" i="1" s="1"/>
  <c r="O8" i="1"/>
  <c r="P8" i="1" s="1"/>
  <c r="Q8" i="1" s="1"/>
  <c r="O4" i="1"/>
  <c r="P4" i="1" s="1"/>
  <c r="Q4" i="1" s="1"/>
  <c r="O17" i="1"/>
  <c r="P17" i="1" s="1"/>
  <c r="Q17" i="1" s="1"/>
  <c r="O5" i="1"/>
  <c r="P5" i="1" s="1"/>
  <c r="Q5" i="1" s="1"/>
  <c r="O18" i="1"/>
  <c r="P18" i="1" s="1"/>
  <c r="Q18" i="1" s="1"/>
  <c r="O14" i="1"/>
  <c r="P14" i="1" s="1"/>
  <c r="Q14" i="1" s="1"/>
  <c r="O10" i="1"/>
  <c r="P10" i="1" s="1"/>
  <c r="Q10" i="1" s="1"/>
  <c r="O7" i="1"/>
  <c r="P7" i="1" s="1"/>
  <c r="Q7" i="1" s="1"/>
  <c r="O6" i="1"/>
  <c r="P6" i="1" s="1"/>
  <c r="Q6" i="1" s="1"/>
  <c r="O2" i="1"/>
  <c r="O11" i="1"/>
  <c r="P11" i="1" s="1"/>
  <c r="Q11" i="1" s="1"/>
  <c r="O3" i="1"/>
  <c r="P3" i="1" s="1"/>
  <c r="Q3" i="1" s="1"/>
  <c r="O15" i="1"/>
  <c r="P15" i="1" s="1"/>
  <c r="Q15" i="1" s="1"/>
  <c r="M18" i="1"/>
  <c r="M10" i="1"/>
  <c r="M21" i="1"/>
  <c r="M17" i="1"/>
  <c r="M13" i="1"/>
  <c r="M9" i="1"/>
  <c r="M5" i="1"/>
  <c r="M22" i="1"/>
  <c r="M14" i="1"/>
  <c r="M6" i="1"/>
  <c r="M20" i="1"/>
  <c r="M16" i="1"/>
  <c r="M12" i="1"/>
  <c r="M8" i="1"/>
  <c r="M4" i="1"/>
  <c r="M2" i="1"/>
  <c r="M19" i="1"/>
  <c r="M15" i="1"/>
  <c r="M11" i="1"/>
  <c r="M7" i="1"/>
  <c r="B6" i="1"/>
  <c r="B7" i="1"/>
  <c r="B12" i="1" l="1"/>
  <c r="P2" i="1"/>
  <c r="Q2" i="1" s="1"/>
</calcChain>
</file>

<file path=xl/sharedStrings.xml><?xml version="1.0" encoding="utf-8"?>
<sst xmlns="http://schemas.openxmlformats.org/spreadsheetml/2006/main" count="21" uniqueCount="18">
  <si>
    <t>Оклад</t>
  </si>
  <si>
    <t>аванс 15 числа</t>
  </si>
  <si>
    <t>Чистыми</t>
  </si>
  <si>
    <t>оклад 31 числа</t>
  </si>
  <si>
    <t>Премия</t>
  </si>
  <si>
    <t>Годовая премия</t>
  </si>
  <si>
    <t>квартальная</t>
  </si>
  <si>
    <t>Дата</t>
  </si>
  <si>
    <t>Деньги</t>
  </si>
  <si>
    <t>%</t>
  </si>
  <si>
    <t>Накопительным</t>
  </si>
  <si>
    <t>Сумма за месяц</t>
  </si>
  <si>
    <t>Период</t>
  </si>
  <si>
    <t>%_Премия</t>
  </si>
  <si>
    <t>Средняя З/П</t>
  </si>
  <si>
    <t>Средняя З/П за год</t>
  </si>
  <si>
    <t>1 ГОД</t>
  </si>
  <si>
    <t>2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</si>
</sst>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_₽_-;\-* #,##0.00\ _₽_-;_-* &quot;-&quot;??\ _₽_-;_-@_-"/>
    <numFmt numFmtId="165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43" fontId="0" fillId="0" borderId="0" xfId="1" applyFont="1"/>
    <xf numFmtId="164" fontId="0" fillId="0" borderId="0" xfId="0" applyNumberFormat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2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0" fontId="0" fillId="0" borderId="0" xfId="2" applyNumberFormat="1" applyFont="1" applyAlignment="1">
      <alignment horizontal="center"/>
    </xf>
    <xf numFmtId="44" fontId="2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0" applyNumberFormat="1"/>
    <xf numFmtId="44" fontId="3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44" fontId="4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44" fontId="5" fillId="0" borderId="0" xfId="2" applyNumberFormat="1" applyFont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6">
    <dxf>
      <numFmt numFmtId="14" formatCode="0.00%"/>
    </dxf>
    <dxf>
      <numFmt numFmtId="164" formatCode="_-* #,##0.00\ _₽_-;\-* #,##0.00\ _₽_-;_-* &quot;-&quot;??\ _₽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* #,##0.00\ &quot;₽&quot;_-;\-* #,##0.00\ &quot;₽&quot;_-;_-* &quot;-&quot;??\ &quot;₽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J1:Q52" headerRowDxfId="14">
  <autoFilter ref="J1:Q52"/>
  <tableColumns count="8">
    <tableColumn id="1" name="Дата" totalsRowLabel="Итог" dataDxfId="13" totalsRowDxfId="12"/>
    <tableColumn id="2" name="Период" dataDxfId="11" totalsRowDxfId="10">
      <calculatedColumnFormula>CONCATENATE(MONTH(J2),"_",YEAR(J2))</calculatedColumnFormula>
    </tableColumn>
    <tableColumn id="3" name="Деньги" dataDxfId="9" totalsRowDxfId="8"/>
    <tableColumn id="4" name="%" dataDxfId="7" totalsRowDxfId="6" dataCellStyle="Процентный">
      <calculatedColumnFormula>+L2/$B$5</calculatedColumnFormula>
    </tableColumn>
    <tableColumn id="5" name="Накопительным" dataDxfId="5" totalsRowDxfId="4" dataCellStyle="Процентный">
      <calculatedColumnFormula>+L2+N1</calculatedColumnFormula>
    </tableColumn>
    <tableColumn id="6" name="Сумма за месяц" totalsRowFunction="sum" dataDxfId="3" totalsRowDxfId="2">
      <calculatedColumnFormula>SUMIFS(L:L,K:K,K2)</calculatedColumnFormula>
    </tableColumn>
    <tableColumn id="7" name="Премия" dataDxfId="1">
      <calculatedColumnFormula>IF((Таблица1[[#This Row],[Сумма за месяц]]-$B$5)&lt;0,0,Таблица1[[#This Row],[Сумма за месяц]]-$B$5)</calculatedColumnFormula>
    </tableColumn>
    <tableColumn id="8" name="%_Премия" dataDxfId="0" dataCellStyle="Процентный">
      <calculatedColumnFormula>Таблица1[[#This Row],[Премия]]/$B$5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P45" sqref="P45"/>
    </sheetView>
  </sheetViews>
  <sheetFormatPr defaultRowHeight="15" x14ac:dyDescent="0.25"/>
  <cols>
    <col min="1" max="1" width="18.28515625" bestFit="1" customWidth="1"/>
    <col min="2" max="2" width="13.140625" bestFit="1" customWidth="1"/>
    <col min="3" max="3" width="11.28515625" bestFit="1" customWidth="1"/>
    <col min="4" max="4" width="12" bestFit="1" customWidth="1"/>
    <col min="5" max="5" width="12.85546875" bestFit="1" customWidth="1"/>
    <col min="10" max="10" width="10.140625" bestFit="1" customWidth="1"/>
    <col min="11" max="11" width="12.7109375" style="1" bestFit="1" customWidth="1"/>
    <col min="12" max="12" width="13.140625" bestFit="1" customWidth="1"/>
    <col min="13" max="13" width="8.140625" style="16" bestFit="1" customWidth="1"/>
    <col min="14" max="14" width="20.85546875" bestFit="1" customWidth="1"/>
    <col min="15" max="15" width="20.42578125" bestFit="1" customWidth="1"/>
    <col min="16" max="16" width="13.140625" bestFit="1" customWidth="1"/>
    <col min="17" max="17" width="15.42578125" style="16" bestFit="1" customWidth="1"/>
  </cols>
  <sheetData>
    <row r="1" spans="1:17" x14ac:dyDescent="0.25">
      <c r="A1" t="s">
        <v>0</v>
      </c>
      <c r="B1" s="2">
        <v>280000</v>
      </c>
      <c r="C1" s="4">
        <v>1</v>
      </c>
      <c r="J1" s="8" t="s">
        <v>7</v>
      </c>
      <c r="K1" s="9" t="s">
        <v>12</v>
      </c>
      <c r="L1" s="8" t="s">
        <v>8</v>
      </c>
      <c r="M1" s="14" t="s">
        <v>9</v>
      </c>
      <c r="N1" s="8" t="s">
        <v>10</v>
      </c>
      <c r="O1" s="8" t="s">
        <v>11</v>
      </c>
      <c r="P1" s="8" t="s">
        <v>4</v>
      </c>
      <c r="Q1" s="14" t="s">
        <v>13</v>
      </c>
    </row>
    <row r="2" spans="1:17" x14ac:dyDescent="0.25">
      <c r="A2" t="s">
        <v>1</v>
      </c>
      <c r="B2" s="2">
        <f>+C2*B1</f>
        <v>99398.6</v>
      </c>
      <c r="C2" s="5">
        <v>0.354995</v>
      </c>
      <c r="E2" s="3"/>
      <c r="J2" s="10">
        <v>43951</v>
      </c>
      <c r="K2" s="7" t="str">
        <f>CONCATENATE(MONTH(J2),"_",YEAR(J2))</f>
        <v>4_2020</v>
      </c>
      <c r="L2" s="12">
        <v>87000</v>
      </c>
      <c r="M2" s="19">
        <f>+L2/$B$5</f>
        <v>0.35714285714285715</v>
      </c>
      <c r="N2" s="11">
        <f>+L2</f>
        <v>87000</v>
      </c>
      <c r="O2" s="13">
        <f t="shared" ref="O2:O22" si="0">SUMIFS(L:L,K:K,K2)</f>
        <v>87000</v>
      </c>
      <c r="P2" s="3">
        <f>IF((Таблица1[[#This Row],[Сумма за месяц]]-$B$5)&lt;0,0,Таблица1[[#This Row],[Сумма за месяц]]-$B$5)</f>
        <v>0</v>
      </c>
      <c r="Q2" s="16">
        <f>Таблица1[[#This Row],[Премия]]/$B$5</f>
        <v>0</v>
      </c>
    </row>
    <row r="3" spans="1:17" x14ac:dyDescent="0.25">
      <c r="A3" t="s">
        <v>3</v>
      </c>
      <c r="B3" s="2">
        <f>+C3*B1</f>
        <v>180601.40000000002</v>
      </c>
      <c r="C3" s="5">
        <v>0.64500500000000005</v>
      </c>
      <c r="E3" s="3"/>
      <c r="J3" s="10">
        <v>43966</v>
      </c>
      <c r="K3" s="7" t="str">
        <f t="shared" ref="K3:K22" si="1">CONCATENATE(MONTH(J3),"_",YEAR(J3))</f>
        <v>5_2020</v>
      </c>
      <c r="L3" s="12">
        <v>71646</v>
      </c>
      <c r="M3" s="19">
        <f t="shared" ref="M3:M22" si="2">+L3/$B$5</f>
        <v>0.29411330049261086</v>
      </c>
      <c r="N3" s="11">
        <f>+L3+N2</f>
        <v>158646</v>
      </c>
      <c r="O3" s="13">
        <f t="shared" si="0"/>
        <v>174000</v>
      </c>
      <c r="P3" s="3">
        <f>IF((Таблица1[[#This Row],[Сумма за месяц]]-$B$5)&lt;0,0,Таблица1[[#This Row],[Сумма за месяц]]-$B$5)</f>
        <v>0</v>
      </c>
      <c r="Q3" s="16">
        <f>Таблица1[[#This Row],[Премия]]/$B$5</f>
        <v>0</v>
      </c>
    </row>
    <row r="4" spans="1:17" x14ac:dyDescent="0.25">
      <c r="B4" s="2"/>
      <c r="C4" s="5"/>
      <c r="E4" s="3"/>
      <c r="J4" s="10">
        <v>43980</v>
      </c>
      <c r="K4" s="7" t="str">
        <f t="shared" si="1"/>
        <v>5_2020</v>
      </c>
      <c r="L4" s="12">
        <v>102354</v>
      </c>
      <c r="M4" s="19">
        <f t="shared" si="2"/>
        <v>0.42017241379310344</v>
      </c>
      <c r="N4" s="11">
        <f t="shared" ref="N4:N22" si="3">+L4+N3</f>
        <v>261000</v>
      </c>
      <c r="O4" s="13">
        <f t="shared" si="0"/>
        <v>174000</v>
      </c>
      <c r="P4" s="3">
        <f>IF((Таблица1[[#This Row],[Сумма за месяц]]-$B$5)&lt;0,0,Таблица1[[#This Row],[Сумма за месяц]]-$B$5)</f>
        <v>0</v>
      </c>
      <c r="Q4" s="16">
        <f>Таблица1[[#This Row],[Премия]]/$B$5</f>
        <v>0</v>
      </c>
    </row>
    <row r="5" spans="1:17" x14ac:dyDescent="0.25">
      <c r="A5" t="s">
        <v>2</v>
      </c>
      <c r="B5" s="2">
        <f>+B1*C5</f>
        <v>243600</v>
      </c>
      <c r="C5" s="5">
        <f>+C1-0.13</f>
        <v>0.87</v>
      </c>
      <c r="J5" s="10">
        <v>43997</v>
      </c>
      <c r="K5" s="7" t="str">
        <f t="shared" si="1"/>
        <v>6_2020</v>
      </c>
      <c r="L5" s="12">
        <v>87000</v>
      </c>
      <c r="M5" s="19">
        <f t="shared" si="2"/>
        <v>0.35714285714285715</v>
      </c>
      <c r="N5" s="11">
        <f t="shared" si="3"/>
        <v>348000</v>
      </c>
      <c r="O5" s="13">
        <f t="shared" si="0"/>
        <v>174000</v>
      </c>
      <c r="P5" s="3">
        <f>IF((Таблица1[[#This Row],[Сумма за месяц]]-$B$5)&lt;0,0,Таблица1[[#This Row],[Сумма за месяц]]-$B$5)</f>
        <v>0</v>
      </c>
      <c r="Q5" s="16">
        <f>Таблица1[[#This Row],[Премия]]/$B$5</f>
        <v>0</v>
      </c>
    </row>
    <row r="6" spans="1:17" x14ac:dyDescent="0.25">
      <c r="A6" t="s">
        <v>1</v>
      </c>
      <c r="B6" s="3">
        <f>+C6*B5</f>
        <v>86476.782000000007</v>
      </c>
      <c r="C6" s="4">
        <f>+C2</f>
        <v>0.354995</v>
      </c>
      <c r="D6" s="3"/>
      <c r="J6" s="10">
        <v>44012</v>
      </c>
      <c r="K6" s="7" t="str">
        <f t="shared" si="1"/>
        <v>6_2020</v>
      </c>
      <c r="L6" s="12">
        <v>87000</v>
      </c>
      <c r="M6" s="19">
        <f t="shared" si="2"/>
        <v>0.35714285714285715</v>
      </c>
      <c r="N6" s="11">
        <f t="shared" si="3"/>
        <v>435000</v>
      </c>
      <c r="O6" s="13">
        <f t="shared" si="0"/>
        <v>174000</v>
      </c>
      <c r="P6" s="3">
        <f>IF((Таблица1[[#This Row],[Сумма за месяц]]-$B$5)&lt;0,0,Таблица1[[#This Row],[Сумма за месяц]]-$B$5)</f>
        <v>0</v>
      </c>
      <c r="Q6" s="16">
        <f>Таблица1[[#This Row],[Премия]]/$B$5</f>
        <v>0</v>
      </c>
    </row>
    <row r="7" spans="1:17" x14ac:dyDescent="0.25">
      <c r="A7" t="s">
        <v>3</v>
      </c>
      <c r="B7" s="3">
        <f>+C7*B5</f>
        <v>157123.21800000002</v>
      </c>
      <c r="C7" s="4">
        <f>+C3</f>
        <v>0.64500500000000005</v>
      </c>
      <c r="J7" s="10">
        <v>44027</v>
      </c>
      <c r="K7" s="7" t="str">
        <f t="shared" si="1"/>
        <v>7_2020</v>
      </c>
      <c r="L7" s="12">
        <v>79091</v>
      </c>
      <c r="M7" s="19">
        <f t="shared" si="2"/>
        <v>0.32467569786535305</v>
      </c>
      <c r="N7" s="11">
        <f t="shared" si="3"/>
        <v>514091</v>
      </c>
      <c r="O7" s="13">
        <f t="shared" si="0"/>
        <v>174000</v>
      </c>
      <c r="P7" s="3">
        <f>IF((Таблица1[[#This Row],[Сумма за месяц]]-$B$5)&lt;0,0,Таблица1[[#This Row],[Сумма за месяц]]-$B$5)</f>
        <v>0</v>
      </c>
      <c r="Q7" s="16">
        <f>Таблица1[[#This Row],[Премия]]/$B$5</f>
        <v>0</v>
      </c>
    </row>
    <row r="8" spans="1:17" x14ac:dyDescent="0.25">
      <c r="J8" s="10">
        <v>44043</v>
      </c>
      <c r="K8" s="7" t="str">
        <f t="shared" si="1"/>
        <v>7_2020</v>
      </c>
      <c r="L8" s="12">
        <v>94909</v>
      </c>
      <c r="M8" s="19">
        <f t="shared" si="2"/>
        <v>0.38961001642036125</v>
      </c>
      <c r="N8" s="11">
        <f t="shared" si="3"/>
        <v>609000</v>
      </c>
      <c r="O8" s="13">
        <f t="shared" si="0"/>
        <v>174000</v>
      </c>
      <c r="P8" s="3">
        <f>IF((Таблица1[[#This Row],[Сумма за месяц]]-$B$5)&lt;0,0,Таблица1[[#This Row],[Сумма за месяц]]-$B$5)</f>
        <v>0</v>
      </c>
      <c r="Q8" s="16">
        <f>Таблица1[[#This Row],[Премия]]/$B$5</f>
        <v>0</v>
      </c>
    </row>
    <row r="9" spans="1:17" x14ac:dyDescent="0.25">
      <c r="A9" t="s">
        <v>5</v>
      </c>
      <c r="F9" s="6"/>
      <c r="J9" s="10">
        <v>44057</v>
      </c>
      <c r="K9" s="7" t="str">
        <f t="shared" si="1"/>
        <v>8_2020</v>
      </c>
      <c r="L9" s="12">
        <v>82857</v>
      </c>
      <c r="M9" s="19">
        <f t="shared" si="2"/>
        <v>0.34013546798029559</v>
      </c>
      <c r="N9" s="11">
        <f t="shared" si="3"/>
        <v>691857</v>
      </c>
      <c r="O9" s="13">
        <f t="shared" si="0"/>
        <v>234571</v>
      </c>
      <c r="P9" s="3">
        <f>IF((Таблица1[[#This Row],[Сумма за месяц]]-$B$5)&lt;0,0,Таблица1[[#This Row],[Сумма за месяц]]-$B$5)</f>
        <v>0</v>
      </c>
      <c r="Q9" s="16">
        <f>Таблица1[[#This Row],[Премия]]/$B$5</f>
        <v>0</v>
      </c>
    </row>
    <row r="10" spans="1:17" x14ac:dyDescent="0.25">
      <c r="A10" t="s">
        <v>6</v>
      </c>
      <c r="F10" s="6"/>
      <c r="J10" s="10">
        <v>44074</v>
      </c>
      <c r="K10" s="7" t="str">
        <f t="shared" si="1"/>
        <v>8_2020</v>
      </c>
      <c r="L10" s="12">
        <v>151714</v>
      </c>
      <c r="M10" s="19">
        <f t="shared" si="2"/>
        <v>0.62279967159277505</v>
      </c>
      <c r="N10" s="11">
        <f t="shared" si="3"/>
        <v>843571</v>
      </c>
      <c r="O10" s="13">
        <f t="shared" si="0"/>
        <v>234571</v>
      </c>
      <c r="P10" s="3">
        <f>IF((Таблица1[[#This Row],[Сумма за месяц]]-$B$5)&lt;0,0,Таблица1[[#This Row],[Сумма за месяц]]-$B$5)</f>
        <v>0</v>
      </c>
      <c r="Q10" s="16">
        <f>Таблица1[[#This Row],[Премия]]/$B$5</f>
        <v>0</v>
      </c>
    </row>
    <row r="11" spans="1:17" x14ac:dyDescent="0.25">
      <c r="J11" s="10">
        <v>44089</v>
      </c>
      <c r="K11" s="7" t="str">
        <f t="shared" si="1"/>
        <v>9_2020</v>
      </c>
      <c r="L11" s="12">
        <v>87000</v>
      </c>
      <c r="M11" s="19">
        <f t="shared" si="2"/>
        <v>0.35714285714285715</v>
      </c>
      <c r="N11" s="11">
        <f t="shared" si="3"/>
        <v>930571</v>
      </c>
      <c r="O11" s="13">
        <f t="shared" si="0"/>
        <v>174000</v>
      </c>
      <c r="P11" s="3">
        <f>IF((Таблица1[[#This Row],[Сумма за месяц]]-$B$5)&lt;0,0,Таблица1[[#This Row],[Сумма за месяц]]-$B$5)</f>
        <v>0</v>
      </c>
      <c r="Q11" s="16">
        <f>Таблица1[[#This Row],[Премия]]/$B$5</f>
        <v>0</v>
      </c>
    </row>
    <row r="12" spans="1:17" x14ac:dyDescent="0.25">
      <c r="A12" t="s">
        <v>14</v>
      </c>
      <c r="B12" s="13">
        <f>INDEX(N:N,COUNT(N:N)+1)/(COUNT(O:O)/2)</f>
        <v>225350.92627450981</v>
      </c>
      <c r="C12" s="2"/>
      <c r="J12" s="10">
        <v>44104</v>
      </c>
      <c r="K12" s="7" t="str">
        <f t="shared" si="1"/>
        <v>9_2020</v>
      </c>
      <c r="L12" s="12">
        <v>87000</v>
      </c>
      <c r="M12" s="19">
        <f t="shared" si="2"/>
        <v>0.35714285714285715</v>
      </c>
      <c r="N12" s="11">
        <f t="shared" si="3"/>
        <v>1017571</v>
      </c>
      <c r="O12" s="13">
        <f t="shared" si="0"/>
        <v>174000</v>
      </c>
      <c r="P12" s="3">
        <f>IF((Таблица1[[#This Row],[Сумма за месяц]]-$B$5)&lt;0,0,Таблица1[[#This Row],[Сумма за месяц]]-$B$5)</f>
        <v>0</v>
      </c>
      <c r="Q12" s="16">
        <f>Таблица1[[#This Row],[Премия]]/$B$5</f>
        <v>0</v>
      </c>
    </row>
    <row r="13" spans="1:17" x14ac:dyDescent="0.25">
      <c r="J13" s="10">
        <v>44119</v>
      </c>
      <c r="K13" s="7" t="str">
        <f t="shared" si="1"/>
        <v>10_2020</v>
      </c>
      <c r="L13" s="12">
        <v>87000</v>
      </c>
      <c r="M13" s="19">
        <f t="shared" si="2"/>
        <v>0.35714285714285715</v>
      </c>
      <c r="N13" s="11">
        <f t="shared" si="3"/>
        <v>1104571</v>
      </c>
      <c r="O13" s="13">
        <f t="shared" si="0"/>
        <v>174000</v>
      </c>
      <c r="P13" s="3">
        <f>IF((Таблица1[[#This Row],[Сумма за месяц]]-$B$5)&lt;0,0,Таблица1[[#This Row],[Сумма за месяц]]-$B$5)</f>
        <v>0</v>
      </c>
      <c r="Q13" s="16">
        <f>Таблица1[[#This Row],[Премия]]/$B$5</f>
        <v>0</v>
      </c>
    </row>
    <row r="14" spans="1:17" x14ac:dyDescent="0.25">
      <c r="A14" t="s">
        <v>15</v>
      </c>
      <c r="B14" s="13">
        <f>N24/(COUNT(N2:N24)/2)</f>
        <v>216038.34782608695</v>
      </c>
      <c r="C14" t="s">
        <v>16</v>
      </c>
      <c r="J14" s="10">
        <v>44134</v>
      </c>
      <c r="K14" s="7" t="str">
        <f t="shared" si="1"/>
        <v>10_2020</v>
      </c>
      <c r="L14" s="12">
        <v>87000</v>
      </c>
      <c r="M14" s="19">
        <f t="shared" si="2"/>
        <v>0.35714285714285715</v>
      </c>
      <c r="N14" s="11">
        <f t="shared" si="3"/>
        <v>1191571</v>
      </c>
      <c r="O14" s="13">
        <f t="shared" si="0"/>
        <v>174000</v>
      </c>
      <c r="P14" s="3">
        <f>IF((Таблица1[[#This Row],[Сумма за месяц]]-$B$5)&lt;0,0,Таблица1[[#This Row],[Сумма за месяц]]-$B$5)</f>
        <v>0</v>
      </c>
      <c r="Q14" s="16">
        <f>Таблица1[[#This Row],[Премия]]/$B$5</f>
        <v>0</v>
      </c>
    </row>
    <row r="15" spans="1:17" x14ac:dyDescent="0.25">
      <c r="A15" t="s">
        <v>15</v>
      </c>
      <c r="B15" s="13">
        <f>(N45-N24)/(COUNT(N25:N45)/2)</f>
        <v>211564.15428571429</v>
      </c>
      <c r="C15" t="s">
        <v>17</v>
      </c>
      <c r="D15" s="3"/>
      <c r="J15" s="10">
        <v>44148</v>
      </c>
      <c r="K15" s="7" t="str">
        <f t="shared" si="1"/>
        <v>11_2020</v>
      </c>
      <c r="L15" s="12">
        <v>78300</v>
      </c>
      <c r="M15" s="19">
        <f t="shared" si="2"/>
        <v>0.32142857142857145</v>
      </c>
      <c r="N15" s="11">
        <f t="shared" si="3"/>
        <v>1269871</v>
      </c>
      <c r="O15" s="13">
        <f t="shared" si="0"/>
        <v>311571</v>
      </c>
      <c r="P15" s="3">
        <f>IF((Таблица1[[#This Row],[Сумма за месяц]]-$B$5)&lt;0,0,Таблица1[[#This Row],[Сумма за месяц]]-$B$5)</f>
        <v>67971</v>
      </c>
      <c r="Q15" s="16">
        <f>Таблица1[[#This Row],[Премия]]/$B$5</f>
        <v>0.27902709359605909</v>
      </c>
    </row>
    <row r="16" spans="1:17" x14ac:dyDescent="0.25">
      <c r="B16" s="2"/>
      <c r="J16" s="10">
        <v>44165</v>
      </c>
      <c r="K16" s="7" t="str">
        <f t="shared" si="1"/>
        <v>11_2020</v>
      </c>
      <c r="L16" s="12">
        <v>233271</v>
      </c>
      <c r="M16" s="19">
        <f t="shared" si="2"/>
        <v>0.95759852216748764</v>
      </c>
      <c r="N16" s="11">
        <f t="shared" si="3"/>
        <v>1503142</v>
      </c>
      <c r="O16" s="13">
        <f t="shared" si="0"/>
        <v>311571</v>
      </c>
      <c r="P16" s="3">
        <f>IF((Таблица1[[#This Row],[Сумма за месяц]]-$B$5)&lt;0,0,Таблица1[[#This Row],[Сумма за месяц]]-$B$5)</f>
        <v>67971</v>
      </c>
      <c r="Q16" s="16">
        <f>Таблица1[[#This Row],[Премия]]/$B$5</f>
        <v>0.27902709359605909</v>
      </c>
    </row>
    <row r="17" spans="5:17" x14ac:dyDescent="0.25">
      <c r="J17" s="10">
        <v>44180</v>
      </c>
      <c r="K17" s="7" t="str">
        <f t="shared" si="1"/>
        <v>12_2020</v>
      </c>
      <c r="L17" s="12">
        <v>83217</v>
      </c>
      <c r="M17" s="19">
        <f t="shared" si="2"/>
        <v>0.34161330049261085</v>
      </c>
      <c r="N17" s="11">
        <f t="shared" si="3"/>
        <v>1586359</v>
      </c>
      <c r="O17" s="13">
        <f t="shared" si="0"/>
        <v>174000</v>
      </c>
      <c r="P17" s="3">
        <f>IF((Таблица1[[#This Row],[Сумма за месяц]]-$B$5)&lt;0,0,Таблица1[[#This Row],[Сумма за месяц]]-$B$5)</f>
        <v>0</v>
      </c>
      <c r="Q17" s="16">
        <f>Таблица1[[#This Row],[Премия]]/$B$5</f>
        <v>0</v>
      </c>
    </row>
    <row r="18" spans="5:17" x14ac:dyDescent="0.25">
      <c r="J18" s="10">
        <v>44193</v>
      </c>
      <c r="K18" s="7" t="str">
        <f t="shared" si="1"/>
        <v>12_2020</v>
      </c>
      <c r="L18" s="12">
        <v>90783</v>
      </c>
      <c r="M18" s="19">
        <f t="shared" si="2"/>
        <v>0.37267241379310345</v>
      </c>
      <c r="N18" s="11">
        <f t="shared" si="3"/>
        <v>1677142</v>
      </c>
      <c r="O18" s="13">
        <f t="shared" si="0"/>
        <v>174000</v>
      </c>
      <c r="P18" s="3">
        <f>IF((Таблица1[[#This Row],[Сумма за месяц]]-$B$5)&lt;0,0,Таблица1[[#This Row],[Сумма за месяц]]-$B$5)</f>
        <v>0</v>
      </c>
      <c r="Q18" s="16">
        <f>Таблица1[[#This Row],[Премия]]/$B$5</f>
        <v>0</v>
      </c>
    </row>
    <row r="19" spans="5:17" x14ac:dyDescent="0.25">
      <c r="J19" s="10">
        <v>44211</v>
      </c>
      <c r="K19" s="7" t="str">
        <f t="shared" si="1"/>
        <v>1_2021</v>
      </c>
      <c r="L19" s="12">
        <v>57999</v>
      </c>
      <c r="M19" s="19">
        <f t="shared" si="2"/>
        <v>0.2380911330049261</v>
      </c>
      <c r="N19" s="11">
        <f t="shared" si="3"/>
        <v>1735141</v>
      </c>
      <c r="O19" s="13">
        <f t="shared" si="0"/>
        <v>174000</v>
      </c>
      <c r="P19" s="3">
        <f>IF((Таблица1[[#This Row],[Сумма за месяц]]-$B$5)&lt;0,0,Таблица1[[#This Row],[Сумма за месяц]]-$B$5)</f>
        <v>0</v>
      </c>
      <c r="Q19" s="16">
        <f>Таблица1[[#This Row],[Премия]]/$B$5</f>
        <v>0</v>
      </c>
    </row>
    <row r="20" spans="5:17" x14ac:dyDescent="0.25">
      <c r="J20" s="10">
        <v>44225</v>
      </c>
      <c r="K20" s="7" t="str">
        <f t="shared" si="1"/>
        <v>1_2021</v>
      </c>
      <c r="L20" s="12">
        <v>116001</v>
      </c>
      <c r="M20" s="19">
        <f t="shared" si="2"/>
        <v>0.47619458128078818</v>
      </c>
      <c r="N20" s="11">
        <f t="shared" si="3"/>
        <v>1851142</v>
      </c>
      <c r="O20" s="13">
        <f t="shared" si="0"/>
        <v>174000</v>
      </c>
      <c r="P20" s="3">
        <f>IF((Таблица1[[#This Row],[Сумма за месяц]]-$B$5)&lt;0,0,Таблица1[[#This Row],[Сумма за месяц]]-$B$5)</f>
        <v>0</v>
      </c>
      <c r="Q20" s="16">
        <f>Таблица1[[#This Row],[Премия]]/$B$5</f>
        <v>0</v>
      </c>
    </row>
    <row r="21" spans="5:17" x14ac:dyDescent="0.25">
      <c r="J21" s="10">
        <v>44239</v>
      </c>
      <c r="K21" s="7" t="str">
        <f t="shared" si="1"/>
        <v>2_2021</v>
      </c>
      <c r="L21" s="12">
        <v>91579</v>
      </c>
      <c r="M21" s="19">
        <f t="shared" si="2"/>
        <v>0.375940065681445</v>
      </c>
      <c r="N21" s="11">
        <f t="shared" si="3"/>
        <v>1942721</v>
      </c>
      <c r="O21" s="13">
        <f t="shared" si="0"/>
        <v>297941</v>
      </c>
      <c r="P21" s="3">
        <f>IF((Таблица1[[#This Row],[Сумма за месяц]]-$B$5)&lt;0,0,Таблица1[[#This Row],[Сумма за месяц]]-$B$5)</f>
        <v>54341</v>
      </c>
      <c r="Q21" s="16">
        <f>Таблица1[[#This Row],[Премия]]/$B$5</f>
        <v>0.22307471264367817</v>
      </c>
    </row>
    <row r="22" spans="5:17" x14ac:dyDescent="0.25">
      <c r="J22" s="10">
        <v>44253</v>
      </c>
      <c r="K22" s="7" t="str">
        <f t="shared" si="1"/>
        <v>2_2021</v>
      </c>
      <c r="L22" s="12">
        <v>206362</v>
      </c>
      <c r="M22" s="19">
        <f t="shared" si="2"/>
        <v>0.84713464696223317</v>
      </c>
      <c r="N22" s="11">
        <f t="shared" si="3"/>
        <v>2149083</v>
      </c>
      <c r="O22" s="13">
        <f t="shared" si="0"/>
        <v>297941</v>
      </c>
      <c r="P22" s="3">
        <f>IF((Таблица1[[#This Row],[Сумма за месяц]]-$B$5)&lt;0,0,Таблица1[[#This Row],[Сумма за месяц]]-$B$5)</f>
        <v>54341</v>
      </c>
      <c r="Q22" s="16">
        <f>Таблица1[[#This Row],[Премия]]/$B$5</f>
        <v>0.22307471264367817</v>
      </c>
    </row>
    <row r="23" spans="5:17" x14ac:dyDescent="0.25">
      <c r="J23" s="10">
        <v>44270</v>
      </c>
      <c r="K23" s="7" t="str">
        <f t="shared" ref="K23:K27" si="4">CONCATENATE(MONTH(J23),"_",YEAR(J23))</f>
        <v>3_2021</v>
      </c>
      <c r="L23" s="12">
        <v>79091</v>
      </c>
      <c r="M23" s="19">
        <f t="shared" ref="M23:M28" si="5">+L23/$B$5</f>
        <v>0.32467569786535305</v>
      </c>
      <c r="N23" s="11">
        <f t="shared" ref="N23:N28" si="6">+L23+N22</f>
        <v>2228174</v>
      </c>
      <c r="O23" s="13">
        <f t="shared" ref="O23:O28" si="7">SUMIFS(L:L,K:K,K23)</f>
        <v>335358</v>
      </c>
      <c r="P23" s="3">
        <f>IF((Таблица1[[#This Row],[Сумма за месяц]]-$B$5)&lt;0,0,Таблица1[[#This Row],[Сумма за месяц]]-$B$5)</f>
        <v>91758</v>
      </c>
      <c r="Q23" s="16">
        <f>Таблица1[[#This Row],[Премия]]/$B$5</f>
        <v>0.37667487684729062</v>
      </c>
    </row>
    <row r="24" spans="5:17" x14ac:dyDescent="0.25">
      <c r="J24" s="10">
        <v>44286</v>
      </c>
      <c r="K24" s="7" t="str">
        <f t="shared" si="4"/>
        <v>3_2021</v>
      </c>
      <c r="L24" s="12">
        <v>256267</v>
      </c>
      <c r="M24" s="20">
        <f t="shared" si="5"/>
        <v>1.0519991789819376</v>
      </c>
      <c r="N24" s="15">
        <f t="shared" si="6"/>
        <v>2484441</v>
      </c>
      <c r="O24" s="13">
        <f t="shared" si="7"/>
        <v>335358</v>
      </c>
      <c r="P24" s="3">
        <f>IF((Таблица1[[#This Row],[Сумма за месяц]]-$B$5)&lt;0,0,Таблица1[[#This Row],[Сумма за месяц]]-$B$5)</f>
        <v>91758</v>
      </c>
      <c r="Q24" s="16">
        <f>Таблица1[[#This Row],[Премия]]/$B$5</f>
        <v>0.37667487684729062</v>
      </c>
    </row>
    <row r="25" spans="5:17" x14ac:dyDescent="0.25">
      <c r="J25" s="10">
        <v>44301</v>
      </c>
      <c r="K25" s="7" t="str">
        <f t="shared" si="4"/>
        <v>4_2021</v>
      </c>
      <c r="L25" s="12">
        <v>87000</v>
      </c>
      <c r="M25" s="21">
        <f t="shared" si="5"/>
        <v>0.35714285714285715</v>
      </c>
      <c r="N25" s="18">
        <f t="shared" si="6"/>
        <v>2571441</v>
      </c>
      <c r="O25" s="13">
        <f t="shared" si="7"/>
        <v>174000</v>
      </c>
      <c r="P25" s="3">
        <f>IF((Таблица1[[#This Row],[Сумма за месяц]]-$B$5)&lt;0,0,Таблица1[[#This Row],[Сумма за месяц]]-$B$5)</f>
        <v>0</v>
      </c>
      <c r="Q25" s="16">
        <f>Таблица1[[#This Row],[Премия]]/$B$5</f>
        <v>0</v>
      </c>
    </row>
    <row r="26" spans="5:17" x14ac:dyDescent="0.25">
      <c r="J26" s="10">
        <v>44316</v>
      </c>
      <c r="K26" s="7" t="str">
        <f t="shared" si="4"/>
        <v>4_2021</v>
      </c>
      <c r="L26" s="12">
        <v>87000</v>
      </c>
      <c r="M26" s="21">
        <f t="shared" si="5"/>
        <v>0.35714285714285715</v>
      </c>
      <c r="N26" s="18">
        <f t="shared" si="6"/>
        <v>2658441</v>
      </c>
      <c r="O26" s="13">
        <f t="shared" si="7"/>
        <v>174000</v>
      </c>
      <c r="P26" s="3">
        <f>IF((Таблица1[[#This Row],[Сумма за месяц]]-$B$5)&lt;0,0,Таблица1[[#This Row],[Сумма за месяц]]-$B$5)</f>
        <v>0</v>
      </c>
      <c r="Q26" s="16">
        <f>Таблица1[[#This Row],[Премия]]/$B$5</f>
        <v>0</v>
      </c>
    </row>
    <row r="27" spans="5:17" x14ac:dyDescent="0.25">
      <c r="J27" s="10">
        <v>44330</v>
      </c>
      <c r="K27" s="7" t="str">
        <f t="shared" si="4"/>
        <v>5_2021</v>
      </c>
      <c r="L27" s="12">
        <v>73263</v>
      </c>
      <c r="M27" s="21">
        <f t="shared" si="5"/>
        <v>0.3007512315270936</v>
      </c>
      <c r="N27" s="18">
        <f t="shared" si="6"/>
        <v>2731704</v>
      </c>
      <c r="O27" s="13">
        <f t="shared" si="7"/>
        <v>346434</v>
      </c>
      <c r="P27" s="3">
        <f>IF((Таблица1[[#This Row],[Сумма за месяц]]-$B$5)&lt;0,0,Таблица1[[#This Row],[Сумма за месяц]]-$B$5)</f>
        <v>102834</v>
      </c>
      <c r="Q27" s="16">
        <f>Таблица1[[#This Row],[Премия]]/$B$5</f>
        <v>0.42214285714285715</v>
      </c>
    </row>
    <row r="28" spans="5:17" x14ac:dyDescent="0.25">
      <c r="E28" s="2"/>
      <c r="J28" s="10">
        <v>44347</v>
      </c>
      <c r="K28" s="7" t="str">
        <f t="shared" ref="K28:K34" si="8">CONCATENATE(MONTH(J28),"_",YEAR(J28))</f>
        <v>5_2021</v>
      </c>
      <c r="L28" s="12">
        <v>273171</v>
      </c>
      <c r="M28" s="21">
        <f t="shared" si="5"/>
        <v>1.1213916256157634</v>
      </c>
      <c r="N28" s="18">
        <f t="shared" si="6"/>
        <v>3004875</v>
      </c>
      <c r="O28" s="13">
        <f t="shared" si="7"/>
        <v>346434</v>
      </c>
      <c r="P28" s="3">
        <f>IF((Таблица1[[#This Row],[Сумма за месяц]]-$B$5)&lt;0,0,Таблица1[[#This Row],[Сумма за месяц]]-$B$5)</f>
        <v>102834</v>
      </c>
      <c r="Q28" s="16">
        <f>Таблица1[[#This Row],[Премия]]/$B$5</f>
        <v>0.42214285714285715</v>
      </c>
    </row>
    <row r="29" spans="5:17" x14ac:dyDescent="0.25">
      <c r="E29" s="2"/>
      <c r="J29" s="10">
        <v>44356</v>
      </c>
      <c r="K29" s="7" t="str">
        <f t="shared" si="8"/>
        <v>6_2021</v>
      </c>
      <c r="L29" s="12">
        <v>39020.400000000001</v>
      </c>
      <c r="M29" s="21">
        <f t="shared" ref="M29:M34" si="9">+L29/$B$5</f>
        <v>0.16018226600985222</v>
      </c>
      <c r="N29" s="18">
        <f t="shared" ref="N29:N34" si="10">+L29+N28</f>
        <v>3043895.4</v>
      </c>
      <c r="O29" s="13">
        <f t="shared" ref="O29:O34" si="11">SUMIFS(L:L,K:K,K29)</f>
        <v>188162.97</v>
      </c>
      <c r="P29" s="3">
        <f>IF((Таблица1[[#This Row],[Сумма за месяц]]-$B$5)&lt;0,0,Таблица1[[#This Row],[Сумма за месяц]]-$B$5)</f>
        <v>0</v>
      </c>
      <c r="Q29" s="16">
        <f>Таблица1[[#This Row],[Премия]]/$B$5</f>
        <v>0</v>
      </c>
    </row>
    <row r="30" spans="5:17" x14ac:dyDescent="0.25">
      <c r="J30" s="10">
        <v>44362</v>
      </c>
      <c r="K30" s="7" t="str">
        <f t="shared" si="8"/>
        <v>6_2021</v>
      </c>
      <c r="L30" s="12">
        <v>66285</v>
      </c>
      <c r="M30" s="21">
        <f t="shared" si="9"/>
        <v>0.27210591133004924</v>
      </c>
      <c r="N30" s="18">
        <f t="shared" si="10"/>
        <v>3110180.4</v>
      </c>
      <c r="O30" s="13">
        <f t="shared" si="11"/>
        <v>188162.97</v>
      </c>
      <c r="P30" s="3">
        <f>IF((Таблица1[[#This Row],[Сумма за месяц]]-$B$5)&lt;0,0,Таблица1[[#This Row],[Сумма за месяц]]-$B$5)</f>
        <v>0</v>
      </c>
      <c r="Q30" s="16">
        <f>Таблица1[[#This Row],[Премия]]/$B$5</f>
        <v>0</v>
      </c>
    </row>
    <row r="31" spans="5:17" x14ac:dyDescent="0.25">
      <c r="E31" s="17"/>
      <c r="J31" s="10">
        <v>44377</v>
      </c>
      <c r="K31" s="7" t="str">
        <f t="shared" si="8"/>
        <v>6_2021</v>
      </c>
      <c r="L31" s="12">
        <v>82857.570000000007</v>
      </c>
      <c r="M31" s="21">
        <f t="shared" si="9"/>
        <v>0.34013780788177345</v>
      </c>
      <c r="N31" s="18">
        <f t="shared" si="10"/>
        <v>3193037.9699999997</v>
      </c>
      <c r="O31" s="13">
        <f t="shared" si="11"/>
        <v>188162.97</v>
      </c>
      <c r="P31" s="3">
        <f>IF((Таблица1[[#This Row],[Сумма за месяц]]-$B$5)&lt;0,0,Таблица1[[#This Row],[Сумма за месяц]]-$B$5)</f>
        <v>0</v>
      </c>
      <c r="Q31" s="16">
        <f>Таблица1[[#This Row],[Премия]]/$B$5</f>
        <v>0</v>
      </c>
    </row>
    <row r="32" spans="5:17" x14ac:dyDescent="0.25">
      <c r="E32" s="2"/>
      <c r="J32" s="10">
        <v>44392</v>
      </c>
      <c r="K32" s="7" t="str">
        <f t="shared" si="8"/>
        <v>7_2021</v>
      </c>
      <c r="L32" s="12">
        <v>87000</v>
      </c>
      <c r="M32" s="21">
        <f t="shared" si="9"/>
        <v>0.35714285714285715</v>
      </c>
      <c r="N32" s="18">
        <f t="shared" si="10"/>
        <v>3280037.9699999997</v>
      </c>
      <c r="O32" s="13">
        <f t="shared" si="11"/>
        <v>174000</v>
      </c>
      <c r="P32" s="3">
        <f>IF((Таблица1[[#This Row],[Сумма за месяц]]-$B$5)&lt;0,0,Таблица1[[#This Row],[Сумма за месяц]]-$B$5)</f>
        <v>0</v>
      </c>
      <c r="Q32" s="16">
        <f>Таблица1[[#This Row],[Премия]]/$B$5</f>
        <v>0</v>
      </c>
    </row>
    <row r="33" spans="10:17" x14ac:dyDescent="0.25">
      <c r="J33" s="10">
        <v>44407</v>
      </c>
      <c r="K33" s="7" t="str">
        <f t="shared" si="8"/>
        <v>7_2021</v>
      </c>
      <c r="L33" s="12">
        <v>87000</v>
      </c>
      <c r="M33" s="21">
        <f t="shared" si="9"/>
        <v>0.35714285714285715</v>
      </c>
      <c r="N33" s="18">
        <f t="shared" si="10"/>
        <v>3367037.9699999997</v>
      </c>
      <c r="O33" s="13">
        <f t="shared" si="11"/>
        <v>174000</v>
      </c>
      <c r="P33" s="3">
        <f>IF((Таблица1[[#This Row],[Сумма за месяц]]-$B$5)&lt;0,0,Таблица1[[#This Row],[Сумма за месяц]]-$B$5)</f>
        <v>0</v>
      </c>
      <c r="Q33" s="16">
        <f>Таблица1[[#This Row],[Премия]]/$B$5</f>
        <v>0</v>
      </c>
    </row>
    <row r="34" spans="10:17" x14ac:dyDescent="0.25">
      <c r="J34" s="10">
        <v>44421</v>
      </c>
      <c r="K34" s="7" t="str">
        <f t="shared" si="8"/>
        <v>8_2021</v>
      </c>
      <c r="L34" s="12">
        <v>79091</v>
      </c>
      <c r="M34" s="21">
        <f t="shared" si="9"/>
        <v>0.32467569786535305</v>
      </c>
      <c r="N34" s="18">
        <f t="shared" si="10"/>
        <v>3446128.9699999997</v>
      </c>
      <c r="O34" s="13">
        <f t="shared" si="11"/>
        <v>424124.92</v>
      </c>
      <c r="P34" s="3">
        <f>IF((Таблица1[[#This Row],[Сумма за месяц]]-$B$5)&lt;0,0,Таблица1[[#This Row],[Сумма за месяц]]-$B$5)</f>
        <v>180524.91999999998</v>
      </c>
      <c r="Q34" s="16">
        <f>Таблица1[[#This Row],[Премия]]/$B$5</f>
        <v>0.74107110016420352</v>
      </c>
    </row>
    <row r="35" spans="10:17" x14ac:dyDescent="0.25">
      <c r="J35" s="10">
        <v>44433</v>
      </c>
      <c r="K35" s="7" t="str">
        <f t="shared" ref="K35:K40" si="12">CONCATENATE(MONTH(J35),"_",YEAR(J35))</f>
        <v>8_2021</v>
      </c>
      <c r="L35" s="12">
        <v>109468.74</v>
      </c>
      <c r="M35" s="22">
        <f t="shared" ref="M35:M40" si="13">+L35/$B$5</f>
        <v>0.44937906403940892</v>
      </c>
      <c r="N35" s="23">
        <f t="shared" ref="N35:N40" si="14">+L35+N34</f>
        <v>3555597.71</v>
      </c>
      <c r="O35" s="13">
        <f t="shared" ref="O35:O40" si="15">SUMIFS(L:L,K:K,K35)</f>
        <v>424124.92</v>
      </c>
      <c r="P35" s="3">
        <f>IF((Таблица1[[#This Row],[Сумма за месяц]]-$B$5)&lt;0,0,Таблица1[[#This Row],[Сумма за месяц]]-$B$5)</f>
        <v>180524.91999999998</v>
      </c>
      <c r="Q35" s="16">
        <f>Таблица1[[#This Row],[Премия]]/$B$5</f>
        <v>0.74107110016420352</v>
      </c>
    </row>
    <row r="36" spans="10:17" x14ac:dyDescent="0.25">
      <c r="J36" s="10">
        <v>44439</v>
      </c>
      <c r="K36" s="7" t="str">
        <f t="shared" si="12"/>
        <v>8_2021</v>
      </c>
      <c r="L36" s="12">
        <v>235565.18</v>
      </c>
      <c r="M36" s="22">
        <f t="shared" si="13"/>
        <v>0.96701633825944167</v>
      </c>
      <c r="N36" s="23">
        <f t="shared" si="14"/>
        <v>3791162.89</v>
      </c>
      <c r="O36" s="13">
        <f t="shared" si="15"/>
        <v>424124.92</v>
      </c>
      <c r="P36" s="3">
        <f>IF((Таблица1[[#This Row],[Сумма за месяц]]-$B$5)&lt;0,0,Таблица1[[#This Row],[Сумма за месяц]]-$B$5)</f>
        <v>180524.91999999998</v>
      </c>
      <c r="Q36" s="16">
        <f>Таблица1[[#This Row],[Премия]]/$B$5</f>
        <v>0.74107110016420352</v>
      </c>
    </row>
    <row r="37" spans="10:17" x14ac:dyDescent="0.25">
      <c r="J37" s="10">
        <v>44454</v>
      </c>
      <c r="K37" s="7" t="str">
        <f t="shared" si="12"/>
        <v>9_2021</v>
      </c>
      <c r="L37" s="12">
        <v>23727</v>
      </c>
      <c r="M37" s="22">
        <f t="shared" si="13"/>
        <v>9.7401477832512309E-2</v>
      </c>
      <c r="N37" s="23">
        <f t="shared" si="14"/>
        <v>3814889.89</v>
      </c>
      <c r="O37" s="13">
        <f t="shared" si="15"/>
        <v>110726.73</v>
      </c>
      <c r="P37" s="3">
        <f>IF((Таблица1[[#This Row],[Сумма за месяц]]-$B$5)&lt;0,0,Таблица1[[#This Row],[Сумма за месяц]]-$B$5)</f>
        <v>0</v>
      </c>
      <c r="Q37" s="16">
        <f>Таблица1[[#This Row],[Премия]]/$B$5</f>
        <v>0</v>
      </c>
    </row>
    <row r="38" spans="10:17" x14ac:dyDescent="0.25">
      <c r="J38" s="10">
        <v>44469</v>
      </c>
      <c r="K38" s="7" t="str">
        <f t="shared" si="12"/>
        <v>9_2021</v>
      </c>
      <c r="L38" s="12">
        <v>86999.73</v>
      </c>
      <c r="M38" s="24">
        <f t="shared" si="13"/>
        <v>0.35714174876847288</v>
      </c>
      <c r="N38" s="25">
        <f t="shared" si="14"/>
        <v>3901889.62</v>
      </c>
      <c r="O38" s="13">
        <f t="shared" si="15"/>
        <v>110726.73</v>
      </c>
      <c r="P38" s="3">
        <f>IF((Таблица1[[#This Row],[Сумма за месяц]]-$B$5)&lt;0,0,Таблица1[[#This Row],[Сумма за месяц]]-$B$5)</f>
        <v>0</v>
      </c>
      <c r="Q38" s="16">
        <f>Таблица1[[#This Row],[Премия]]/$B$5</f>
        <v>0</v>
      </c>
    </row>
    <row r="39" spans="10:17" x14ac:dyDescent="0.25">
      <c r="J39" s="10">
        <v>44484</v>
      </c>
      <c r="K39" s="7" t="str">
        <f t="shared" si="12"/>
        <v>10_2021</v>
      </c>
      <c r="L39" s="12">
        <v>91142</v>
      </c>
      <c r="M39" s="24">
        <f t="shared" si="13"/>
        <v>0.37414614121510675</v>
      </c>
      <c r="N39" s="25">
        <f t="shared" si="14"/>
        <v>3993031.62</v>
      </c>
      <c r="O39" s="13">
        <f t="shared" si="15"/>
        <v>217500</v>
      </c>
      <c r="P39" s="3">
        <f>IF((Таблица1[[#This Row],[Сумма за месяц]]-$B$5)&lt;0,0,Таблица1[[#This Row],[Сумма за месяц]]-$B$5)</f>
        <v>0</v>
      </c>
      <c r="Q39" s="16">
        <f>Таблица1[[#This Row],[Премия]]/$B$5</f>
        <v>0</v>
      </c>
    </row>
    <row r="40" spans="10:17" x14ac:dyDescent="0.25">
      <c r="J40" s="10">
        <v>44498</v>
      </c>
      <c r="K40" s="7" t="str">
        <f t="shared" si="12"/>
        <v>10_2021</v>
      </c>
      <c r="L40" s="12">
        <v>126358</v>
      </c>
      <c r="M40" s="24">
        <f t="shared" si="13"/>
        <v>0.5187110016420361</v>
      </c>
      <c r="N40" s="25">
        <f t="shared" si="14"/>
        <v>4119389.62</v>
      </c>
      <c r="O40" s="13">
        <f t="shared" si="15"/>
        <v>217500</v>
      </c>
      <c r="P40" s="3">
        <f>IF((Таблица1[[#This Row],[Сумма за месяц]]-$B$5)&lt;0,0,Таблица1[[#This Row],[Сумма за месяц]]-$B$5)</f>
        <v>0</v>
      </c>
      <c r="Q40" s="16">
        <f>Таблица1[[#This Row],[Премия]]/$B$5</f>
        <v>0</v>
      </c>
    </row>
    <row r="41" spans="10:17" x14ac:dyDescent="0.25">
      <c r="J41" s="10">
        <v>44515</v>
      </c>
      <c r="K41" s="7" t="str">
        <f>CONCATENATE(MONTH(J41),"_",YEAR(J41))</f>
        <v>11_2021</v>
      </c>
      <c r="L41" s="12">
        <v>78300</v>
      </c>
      <c r="M41" s="19">
        <f>+L41/$B$5</f>
        <v>0.32142857142857145</v>
      </c>
      <c r="N41" s="11">
        <f>+L41+N40</f>
        <v>4197689.62</v>
      </c>
      <c r="O41" s="13">
        <f>SUMIFS(L:L,K:K,K41)</f>
        <v>217500</v>
      </c>
      <c r="P41" s="3">
        <f>IF((Таблица1[[#This Row],[Сумма за месяц]]-$B$5)&lt;0,0,Таблица1[[#This Row],[Сумма за месяц]]-$B$5)</f>
        <v>0</v>
      </c>
      <c r="Q41" s="16">
        <f>Таблица1[[#This Row],[Премия]]/$B$5</f>
        <v>0</v>
      </c>
    </row>
    <row r="42" spans="10:17" x14ac:dyDescent="0.25">
      <c r="J42" s="10">
        <v>44530</v>
      </c>
      <c r="K42" s="7" t="str">
        <f>CONCATENATE(MONTH(J42),"_",YEAR(J42))</f>
        <v>11_2021</v>
      </c>
      <c r="L42" s="12">
        <v>139200</v>
      </c>
      <c r="M42" s="19">
        <f>+L42/$B$5</f>
        <v>0.5714285714285714</v>
      </c>
      <c r="N42" s="11">
        <f>+L42+N41</f>
        <v>4336889.62</v>
      </c>
      <c r="O42" s="13">
        <f>SUMIFS(L:L,K:K,K42)</f>
        <v>217500</v>
      </c>
      <c r="P42" s="3">
        <f>IF((Таблица1[[#This Row],[Сумма за месяц]]-$B$5)&lt;0,0,Таблица1[[#This Row],[Сумма за месяц]]-$B$5)</f>
        <v>0</v>
      </c>
      <c r="Q42" s="16">
        <f>Таблица1[[#This Row],[Премия]]/$B$5</f>
        <v>0</v>
      </c>
    </row>
    <row r="43" spans="10:17" x14ac:dyDescent="0.25">
      <c r="J43" s="10">
        <v>44533</v>
      </c>
      <c r="K43" s="7" t="str">
        <f>CONCATENATE(MONTH(J43),"_",YEAR(J43))</f>
        <v>12_2021</v>
      </c>
      <c r="L43" s="12">
        <v>151475</v>
      </c>
      <c r="M43" s="19">
        <f>+L43/$B$5</f>
        <v>0.62181855500821015</v>
      </c>
      <c r="N43" s="11">
        <f>+L43+N42</f>
        <v>4488364.62</v>
      </c>
      <c r="O43" s="13">
        <f>SUMIFS(L:L,K:K,K43)</f>
        <v>368975</v>
      </c>
      <c r="P43" s="3">
        <f>IF((Таблица1[[#This Row],[Сумма за месяц]]-$B$5)&lt;0,0,Таблица1[[#This Row],[Сумма за месяц]]-$B$5)</f>
        <v>125375</v>
      </c>
      <c r="Q43" s="16">
        <f>Таблица1[[#This Row],[Премия]]/$B$5</f>
        <v>0.51467569786535305</v>
      </c>
    </row>
    <row r="44" spans="10:17" x14ac:dyDescent="0.25">
      <c r="J44" s="10">
        <v>44545</v>
      </c>
      <c r="K44" s="7" t="str">
        <f>CONCATENATE(MONTH(J44),"_",YEAR(J44))</f>
        <v>12_2021</v>
      </c>
      <c r="L44" s="12">
        <v>87000</v>
      </c>
      <c r="M44" s="19">
        <f>+L44/$B$5</f>
        <v>0.35714285714285715</v>
      </c>
      <c r="N44" s="11">
        <f>+L44+N43</f>
        <v>4575364.62</v>
      </c>
      <c r="O44" s="13">
        <f>SUMIFS(L:L,K:K,K44)</f>
        <v>368975</v>
      </c>
      <c r="P44" s="3">
        <f>IF((Таблица1[[#This Row],[Сумма за месяц]]-$B$5)&lt;0,0,Таблица1[[#This Row],[Сумма за месяц]]-$B$5)</f>
        <v>125375</v>
      </c>
      <c r="Q44" s="16">
        <f>Таблица1[[#This Row],[Премия]]/$B$5</f>
        <v>0.51467569786535305</v>
      </c>
    </row>
    <row r="45" spans="10:17" x14ac:dyDescent="0.25">
      <c r="J45" s="10">
        <v>44557</v>
      </c>
      <c r="K45" s="7" t="str">
        <f>CONCATENATE(MONTH(J45),"_",YEAR(J45))</f>
        <v>12_2021</v>
      </c>
      <c r="L45" s="12">
        <v>130500</v>
      </c>
      <c r="M45" s="19">
        <f>+L45/$B$5</f>
        <v>0.5357142857142857</v>
      </c>
      <c r="N45" s="11">
        <f>+L45+N44</f>
        <v>4705864.62</v>
      </c>
      <c r="O45" s="13">
        <f>SUMIFS(L:L,K:K,K45)</f>
        <v>368975</v>
      </c>
      <c r="P45" s="3">
        <f>IF((Таблица1[[#This Row],[Сумма за месяц]]-$B$5)&lt;0,0,Таблица1[[#This Row],[Сумма за месяц]]-$B$5)</f>
        <v>125375</v>
      </c>
      <c r="Q45" s="16">
        <f>Таблица1[[#This Row],[Премия]]/$B$5</f>
        <v>0.51467569786535305</v>
      </c>
    </row>
    <row r="46" spans="10:17" x14ac:dyDescent="0.25">
      <c r="J46" s="10">
        <v>44575</v>
      </c>
      <c r="K46" s="7" t="str">
        <f>CONCATENATE(MONTH(J46),"_",YEAR(J46))</f>
        <v>1_2022</v>
      </c>
      <c r="L46" s="12">
        <v>54375</v>
      </c>
      <c r="M46" s="19">
        <f>+L46/$B$5</f>
        <v>0.22321428571428573</v>
      </c>
      <c r="N46" s="11">
        <f>+L46+N45</f>
        <v>4760239.62</v>
      </c>
      <c r="O46" s="13">
        <f>SUMIFS(L:L,K:K,K46)</f>
        <v>227294</v>
      </c>
      <c r="P46" s="3">
        <f>IF((Таблица1[[#This Row],[Сумма за месяц]]-$B$5)&lt;0,0,Таблица1[[#This Row],[Сумма за месяц]]-$B$5)</f>
        <v>0</v>
      </c>
      <c r="Q46" s="16">
        <f>Таблица1[[#This Row],[Премия]]/$B$5</f>
        <v>0</v>
      </c>
    </row>
    <row r="47" spans="10:17" x14ac:dyDescent="0.25">
      <c r="J47" s="10">
        <v>44592</v>
      </c>
      <c r="K47" s="7" t="str">
        <f>CONCATENATE(MONTH(J47),"_",YEAR(J47))</f>
        <v>1_2022</v>
      </c>
      <c r="L47" s="12">
        <v>172919</v>
      </c>
      <c r="M47" s="19">
        <f>+L47/$B$5</f>
        <v>0.70984811165845652</v>
      </c>
      <c r="N47" s="11">
        <f>+L47+N46</f>
        <v>4933158.62</v>
      </c>
      <c r="O47" s="13">
        <f>SUMIFS(L:L,K:K,K47)</f>
        <v>227294</v>
      </c>
      <c r="P47" s="3">
        <f>IF((Таблица1[[#This Row],[Сумма за месяц]]-$B$5)&lt;0,0,Таблица1[[#This Row],[Сумма за месяц]]-$B$5)</f>
        <v>0</v>
      </c>
      <c r="Q47" s="16">
        <f>Таблица1[[#This Row],[Премия]]/$B$5</f>
        <v>0</v>
      </c>
    </row>
    <row r="48" spans="10:17" x14ac:dyDescent="0.25">
      <c r="J48" s="10">
        <v>44606</v>
      </c>
      <c r="K48" s="7" t="str">
        <f>CONCATENATE(MONTH(J48),"_",YEAR(J48))</f>
        <v>2_2022</v>
      </c>
      <c r="L48" s="12">
        <v>128210</v>
      </c>
      <c r="M48" s="19">
        <f>+L48/$B$5</f>
        <v>0.52631362889983579</v>
      </c>
      <c r="N48" s="11">
        <f>+L48+N47</f>
        <v>5061368.62</v>
      </c>
      <c r="O48" s="13">
        <f>SUMIFS(L:L,K:K,K48)</f>
        <v>442091</v>
      </c>
      <c r="P48" s="3">
        <f>IF((Таблица1[[#This Row],[Сумма за месяц]]-$B$5)&lt;0,0,Таблица1[[#This Row],[Сумма за месяц]]-$B$5)</f>
        <v>198491</v>
      </c>
      <c r="Q48" s="16">
        <f>Таблица1[[#This Row],[Премия]]/$B$5</f>
        <v>0.81482348111658454</v>
      </c>
    </row>
    <row r="49" spans="10:17" x14ac:dyDescent="0.25">
      <c r="J49" s="10">
        <v>44620</v>
      </c>
      <c r="K49" s="7" t="str">
        <f>CONCATENATE(MONTH(J49),"_",YEAR(J49))</f>
        <v>2_2022</v>
      </c>
      <c r="L49" s="12">
        <v>313881</v>
      </c>
      <c r="M49" s="19">
        <f>+L49/$B$5</f>
        <v>1.2885098522167489</v>
      </c>
      <c r="N49" s="11">
        <f>+L49+N48</f>
        <v>5375249.6200000001</v>
      </c>
      <c r="O49" s="13">
        <f>SUMIFS(L:L,K:K,K49)</f>
        <v>442091</v>
      </c>
      <c r="P49" s="3">
        <f>IF((Таблица1[[#This Row],[Сумма за месяц]]-$B$5)&lt;0,0,Таблица1[[#This Row],[Сумма за месяц]]-$B$5)</f>
        <v>198491</v>
      </c>
      <c r="Q49" s="16">
        <f>Таблица1[[#This Row],[Премия]]/$B$5</f>
        <v>0.81482348111658454</v>
      </c>
    </row>
    <row r="50" spans="10:17" x14ac:dyDescent="0.25">
      <c r="J50" s="10">
        <v>44635</v>
      </c>
      <c r="K50" s="7" t="str">
        <f>CONCATENATE(MONTH(J50),"_",YEAR(J50))</f>
        <v>3_2022</v>
      </c>
      <c r="L50" s="12">
        <v>110727</v>
      </c>
      <c r="M50" s="19">
        <f>+L50/$B$5</f>
        <v>0.45454433497536945</v>
      </c>
      <c r="N50" s="11">
        <f>+L50+N49</f>
        <v>5485976.6200000001</v>
      </c>
      <c r="O50" s="13">
        <f>SUMIFS(L:L,K:K,K50)</f>
        <v>243600</v>
      </c>
      <c r="P50" s="3">
        <f>IF((Таблица1[[#This Row],[Сумма за месяц]]-$B$5)&lt;0,0,Таблица1[[#This Row],[Сумма за месяц]]-$B$5)</f>
        <v>0</v>
      </c>
      <c r="Q50" s="16">
        <f>Таблица1[[#This Row],[Премия]]/$B$5</f>
        <v>0</v>
      </c>
    </row>
    <row r="51" spans="10:17" x14ac:dyDescent="0.25">
      <c r="J51" s="10">
        <v>44651</v>
      </c>
      <c r="K51" s="7" t="str">
        <f>CONCATENATE(MONTH(J51),"_",YEAR(J51))</f>
        <v>3_2022</v>
      </c>
      <c r="L51" s="12">
        <v>132873</v>
      </c>
      <c r="M51" s="19">
        <f>+L51/$B$5</f>
        <v>0.5454556650246305</v>
      </c>
      <c r="N51" s="11">
        <f>+L51+N50</f>
        <v>5618849.6200000001</v>
      </c>
      <c r="O51" s="13">
        <f>SUMIFS(L:L,K:K,K51)</f>
        <v>243600</v>
      </c>
      <c r="P51" s="3">
        <f>IF((Таблица1[[#This Row],[Сумма за месяц]]-$B$5)&lt;0,0,Таблица1[[#This Row],[Сумма за месяц]]-$B$5)</f>
        <v>0</v>
      </c>
      <c r="Q51" s="16">
        <f>Таблица1[[#This Row],[Премия]]/$B$5</f>
        <v>0</v>
      </c>
    </row>
    <row r="52" spans="10:17" x14ac:dyDescent="0.25">
      <c r="J52" s="10">
        <v>44666</v>
      </c>
      <c r="K52" s="7" t="str">
        <f>CONCATENATE(MONTH(J52),"_",YEAR(J52))</f>
        <v>4_2022</v>
      </c>
      <c r="L52" s="12">
        <v>127599</v>
      </c>
      <c r="M52" s="19">
        <f>+L52/$B$5</f>
        <v>0.52380541871921182</v>
      </c>
      <c r="N52" s="11">
        <f>+L52+N51</f>
        <v>5746448.6200000001</v>
      </c>
      <c r="O52" s="13">
        <f>SUMIFS(L:L,K:K,K52)</f>
        <v>127599</v>
      </c>
      <c r="P52" s="3">
        <f>IF((Таблица1[[#This Row],[Сумма за месяц]]-$B$5)&lt;0,0,Таблица1[[#This Row],[Сумма за месяц]]-$B$5)</f>
        <v>0</v>
      </c>
      <c r="Q52" s="16">
        <f>Таблица1[[#This Row],[Премия]]/$B$5</f>
        <v>0</v>
      </c>
    </row>
  </sheetData>
  <conditionalFormatting sqref="O1:O1048576">
    <cfRule type="cellIs" dxfId="15" priority="1" operator="lessThan">
      <formula>$B$5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Кузьмичев Александр Михайлович</dc:creator>
  <cp:lastModifiedBy>Кузьмичев Александр Михайлович</cp:lastModifiedBy>
  <dcterms:created xsi:type="dcterms:W3CDTF">2021-03-01T11:27:48Z</dcterms:created>
  <dcterms:modified xsi:type="dcterms:W3CDTF">2022-04-27T10:08:20Z</dcterms:modified>
</cp:coreProperties>
</file>