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8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9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10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Eimear/Desktop/Projects/Body Composition &amp; Obesity/"/>
    </mc:Choice>
  </mc:AlternateContent>
  <xr:revisionPtr revIDLastSave="0" documentId="13_ncr:1_{4BFB824B-A23E-0946-9441-CED423D0C18E}" xr6:coauthVersionLast="36" xr6:coauthVersionMax="36" xr10:uidLastSave="{00000000-0000-0000-0000-000000000000}"/>
  <workbookProtection workbookAlgorithmName="SHA-512" workbookHashValue="2sWdoecDA455oCnM7+vLIcCxweYmL3XaM5l6zb04Mt9hnGY8EVywlQzooE0aD0l32EqfGvU0WRKwK1DK7f2U9g==" workbookSaltValue="DwA2At1i5ta9ohyXWsJWEw==" workbookSpinCount="100000" lockStructure="1"/>
  <bookViews>
    <workbookView xWindow="0" yWindow="0" windowWidth="25600" windowHeight="16000" activeTab="7" xr2:uid="{00000000-000D-0000-FFFF-FFFF00000000}"/>
  </bookViews>
  <sheets>
    <sheet name="Sheet1" sheetId="2" r:id="rId1"/>
    <sheet name="18-24" sheetId="3" r:id="rId2"/>
    <sheet name="25-29" sheetId="4" r:id="rId3"/>
    <sheet name="30-34" sheetId="5" r:id="rId4"/>
    <sheet name="35-39" sheetId="6" r:id="rId5"/>
    <sheet name="40-44" sheetId="7" r:id="rId6"/>
    <sheet name="45-49" sheetId="8" r:id="rId7"/>
    <sheet name="50-54" sheetId="10" r:id="rId8"/>
    <sheet name="55-59" sheetId="11" r:id="rId9"/>
    <sheet name="60-65" sheetId="9" r:id="rId10"/>
  </sheets>
  <definedNames>
    <definedName name="__xlchart.v1.0" hidden="1">'18-24'!$B$1</definedName>
    <definedName name="__xlchart.v1.1" hidden="1">'18-24'!$B$2:$B$27</definedName>
    <definedName name="__xlchart.v1.10" hidden="1">'18-24'!$C$1</definedName>
    <definedName name="__xlchart.v1.11" hidden="1">'18-24'!$C$2:$C$27</definedName>
    <definedName name="__xlchart.v1.12" hidden="1">'18-24'!$D$1</definedName>
    <definedName name="__xlchart.v1.13" hidden="1">'18-24'!$D$2:$D$27</definedName>
    <definedName name="__xlchart.v1.14" hidden="1">'18-24'!$I$1</definedName>
    <definedName name="__xlchart.v1.15" hidden="1">'18-24'!$I$2:$I$27</definedName>
    <definedName name="__xlchart.v1.16" hidden="1">'18-24'!$B$2:$B$27</definedName>
    <definedName name="__xlchart.v1.17" hidden="1">'18-24'!$C$1</definedName>
    <definedName name="__xlchart.v1.18" hidden="1">'18-24'!$C$2:$C$27</definedName>
    <definedName name="__xlchart.v1.19" hidden="1">'18-24'!$D$1</definedName>
    <definedName name="__xlchart.v1.2" hidden="1">'18-24'!$C$1</definedName>
    <definedName name="__xlchart.v1.20" hidden="1">'18-24'!$D$2:$D$27</definedName>
    <definedName name="__xlchart.v1.21" hidden="1">'18-24'!$I$1</definedName>
    <definedName name="__xlchart.v1.22" hidden="1">'18-24'!$I$2:$I$27</definedName>
    <definedName name="__xlchart.v1.23" hidden="1">'18-24'!$B$1</definedName>
    <definedName name="__xlchart.v1.24" hidden="1">'18-24'!$B$2:$B$27</definedName>
    <definedName name="__xlchart.v1.25" hidden="1">'18-24'!$C$1</definedName>
    <definedName name="__xlchart.v1.26" hidden="1">'18-24'!$C$2:$C$27</definedName>
    <definedName name="__xlchart.v1.27" hidden="1">'18-24'!$D$1</definedName>
    <definedName name="__xlchart.v1.28" hidden="1">'18-24'!$D$2:$D$27</definedName>
    <definedName name="__xlchart.v1.29" hidden="1">'18-24'!$I$1</definedName>
    <definedName name="__xlchart.v1.3" hidden="1">'18-24'!$C$2:$C$27</definedName>
    <definedName name="__xlchart.v1.30" hidden="1">'18-24'!$I$2:$I$27</definedName>
    <definedName name="__xlchart.v1.31" hidden="1">'18-24'!$B$1</definedName>
    <definedName name="__xlchart.v1.32" hidden="1">'18-24'!$B$2:$B$27</definedName>
    <definedName name="__xlchart.v1.33" hidden="1">'18-24'!$C$1</definedName>
    <definedName name="__xlchart.v1.34" hidden="1">'18-24'!$C$2:$C$27</definedName>
    <definedName name="__xlchart.v1.35" hidden="1">'18-24'!$D$1</definedName>
    <definedName name="__xlchart.v1.36" hidden="1">'18-24'!$D$2:$D$27</definedName>
    <definedName name="__xlchart.v1.37" hidden="1">'18-24'!$I$1</definedName>
    <definedName name="__xlchart.v1.38" hidden="1">'18-24'!$I$2:$I$27</definedName>
    <definedName name="__xlchart.v1.4" hidden="1">'18-24'!$D$1</definedName>
    <definedName name="__xlchart.v1.5" hidden="1">'18-24'!$D$2:$D$27</definedName>
    <definedName name="__xlchart.v1.6" hidden="1">'18-24'!$I$1</definedName>
    <definedName name="__xlchart.v1.7" hidden="1">'18-24'!$I$2:$I$27</definedName>
    <definedName name="__xlchart.v1.8" hidden="1">'18-24'!$B$1</definedName>
    <definedName name="__xlchart.v1.9" hidden="1">'18-24'!$B$2:$B$27</definedName>
  </definedNames>
  <calcPr calcId="181029"/>
</workbook>
</file>

<file path=xl/calcChain.xml><?xml version="1.0" encoding="utf-8"?>
<calcChain xmlns="http://schemas.openxmlformats.org/spreadsheetml/2006/main">
  <c r="A9" i="9" l="1"/>
  <c r="A15" i="11"/>
  <c r="A32" i="10"/>
  <c r="A11" i="8"/>
  <c r="A27" i="7"/>
  <c r="A53" i="6"/>
  <c r="A40" i="5"/>
  <c r="A60" i="4"/>
  <c r="A79" i="3"/>
  <c r="A303" i="2"/>
  <c r="G303" i="2"/>
  <c r="D303" i="2"/>
  <c r="C303" i="2"/>
  <c r="B303" i="2"/>
  <c r="M303" i="2"/>
  <c r="I283" i="2"/>
  <c r="I284" i="2"/>
  <c r="I285" i="2"/>
  <c r="I286" i="2"/>
  <c r="I287" i="2"/>
  <c r="I288" i="2"/>
  <c r="I289" i="2"/>
  <c r="I290" i="2"/>
  <c r="I291" i="2"/>
  <c r="I292" i="2"/>
  <c r="I293" i="2"/>
  <c r="I295" i="2"/>
  <c r="I296" i="2"/>
  <c r="I297" i="2"/>
  <c r="I298" i="2"/>
  <c r="I299" i="2"/>
  <c r="I300" i="2"/>
  <c r="I301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04" i="2" l="1"/>
  <c r="I205" i="2"/>
  <c r="I206" i="2"/>
  <c r="I207" i="2"/>
  <c r="I208" i="2"/>
  <c r="I209" i="2"/>
  <c r="I210" i="2"/>
  <c r="I211" i="2"/>
  <c r="I212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2" i="2"/>
  <c r="I233" i="2"/>
  <c r="I234" i="2"/>
  <c r="I235" i="2"/>
  <c r="I236" i="2"/>
  <c r="I238" i="2"/>
  <c r="I239" i="2"/>
  <c r="I240" i="2"/>
  <c r="I241" i="2"/>
  <c r="I242" i="2"/>
  <c r="I9" i="9" l="1"/>
  <c r="D9" i="9"/>
  <c r="C9" i="9"/>
  <c r="B9" i="9"/>
  <c r="J9" i="9"/>
  <c r="I15" i="11"/>
  <c r="D15" i="11"/>
  <c r="C15" i="11"/>
  <c r="B15" i="11"/>
  <c r="J15" i="11"/>
  <c r="I32" i="10"/>
  <c r="D32" i="10"/>
  <c r="C32" i="10"/>
  <c r="B32" i="10"/>
  <c r="J32" i="10"/>
  <c r="I11" i="8"/>
  <c r="D11" i="8"/>
  <c r="C11" i="8"/>
  <c r="B11" i="8"/>
  <c r="J11" i="8"/>
  <c r="I27" i="7"/>
  <c r="D27" i="7"/>
  <c r="C27" i="7"/>
  <c r="B27" i="7"/>
  <c r="J27" i="7"/>
  <c r="I53" i="6"/>
  <c r="D53" i="6"/>
  <c r="C53" i="6"/>
  <c r="B53" i="6"/>
  <c r="J53" i="6"/>
  <c r="I40" i="5"/>
  <c r="D40" i="5"/>
  <c r="C40" i="5"/>
  <c r="B40" i="5"/>
  <c r="J40" i="5"/>
  <c r="I60" i="4"/>
  <c r="D60" i="4"/>
  <c r="C60" i="4"/>
  <c r="B60" i="4"/>
  <c r="J60" i="4"/>
  <c r="I79" i="3"/>
  <c r="B79" i="3"/>
  <c r="D79" i="3"/>
  <c r="C79" i="3"/>
  <c r="J79" i="3"/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9" i="2"/>
  <c r="I100" i="2"/>
  <c r="I101" i="2"/>
  <c r="I102" i="2"/>
  <c r="I103" i="2"/>
  <c r="I104" i="2"/>
  <c r="I105" i="2"/>
  <c r="I106" i="2"/>
  <c r="I107" i="2"/>
  <c r="I108" i="2"/>
  <c r="I109" i="2"/>
  <c r="I111" i="2"/>
  <c r="I112" i="2"/>
  <c r="I113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1" i="2"/>
  <c r="I132" i="2"/>
  <c r="I133" i="2"/>
  <c r="I134" i="2"/>
  <c r="I135" i="2"/>
  <c r="I136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5" i="2"/>
  <c r="I156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7" i="2"/>
  <c r="I198" i="2"/>
  <c r="I199" i="2"/>
  <c r="I200" i="2"/>
  <c r="I201" i="2"/>
  <c r="I202" i="2"/>
  <c r="I203" i="2"/>
  <c r="I243" i="2"/>
  <c r="I244" i="2"/>
  <c r="I245" i="2"/>
  <c r="I246" i="2"/>
  <c r="I247" i="2"/>
  <c r="I275" i="2"/>
  <c r="I276" i="2"/>
  <c r="I277" i="2"/>
  <c r="I278" i="2"/>
  <c r="I279" i="2"/>
  <c r="I280" i="2"/>
  <c r="I281" i="2"/>
  <c r="I282" i="2"/>
  <c r="I303" i="2" l="1"/>
</calcChain>
</file>

<file path=xl/sharedStrings.xml><?xml version="1.0" encoding="utf-8"?>
<sst xmlns="http://schemas.openxmlformats.org/spreadsheetml/2006/main" count="1938" uniqueCount="45">
  <si>
    <t>Male</t>
  </si>
  <si>
    <t>BMI</t>
  </si>
  <si>
    <t>Over</t>
  </si>
  <si>
    <t>Female</t>
  </si>
  <si>
    <t>Normal</t>
  </si>
  <si>
    <t>Under</t>
  </si>
  <si>
    <t>Column10</t>
  </si>
  <si>
    <t>Column11</t>
  </si>
  <si>
    <t>Column12</t>
  </si>
  <si>
    <t>Column13</t>
  </si>
  <si>
    <t>Number</t>
  </si>
  <si>
    <t>BF%</t>
  </si>
  <si>
    <t>VF</t>
  </si>
  <si>
    <t>SMM</t>
  </si>
  <si>
    <t>Weight</t>
  </si>
  <si>
    <t>Age</t>
  </si>
  <si>
    <t>Sex</t>
  </si>
  <si>
    <t>YOB</t>
  </si>
  <si>
    <t>90a</t>
  </si>
  <si>
    <t>Std D 7.2</t>
  </si>
  <si>
    <t>Std D 3.5</t>
  </si>
  <si>
    <t>Std D 3.3</t>
  </si>
  <si>
    <t>Std D 1.5</t>
  </si>
  <si>
    <t>Std D 3.1</t>
  </si>
  <si>
    <t>Std D 7.4</t>
  </si>
  <si>
    <t>Std D 3.9</t>
  </si>
  <si>
    <t>Std D 1.4</t>
  </si>
  <si>
    <t>Std D 4.9</t>
  </si>
  <si>
    <t>Std D 8.9</t>
  </si>
  <si>
    <t>Std D 5.2</t>
  </si>
  <si>
    <t>Std D 1.3</t>
  </si>
  <si>
    <t>Std D 4.1</t>
  </si>
  <si>
    <t>Std D 9.4</t>
  </si>
  <si>
    <t>Std D 8.8</t>
  </si>
  <si>
    <t>Std D 4.6</t>
  </si>
  <si>
    <t>Std D 1.6</t>
  </si>
  <si>
    <t>Std D 3.7</t>
  </si>
  <si>
    <t>Std D 7.6</t>
  </si>
  <si>
    <t>Std D 5</t>
  </si>
  <si>
    <t>Std D 9.1</t>
  </si>
  <si>
    <t>Std D 5.1</t>
  </si>
  <si>
    <t>Std D 2.7</t>
  </si>
  <si>
    <t>Std D 4.5</t>
  </si>
  <si>
    <t>Std D 5.7</t>
  </si>
  <si>
    <t>Std D 4.2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</si>
</sst>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  <charset val="1"/>
    </font>
    <font>
      <sz val="10"/>
      <color theme="1"/>
      <name val="Arial"/>
      <family val="2"/>
      <charset val="1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1"/>
    </font>
    <font>
      <b/>
      <sz val="10"/>
      <color theme="0"/>
      <name val="Arial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3" borderId="1" xfId="0" applyFont="1" applyFill="1" applyBorder="1"/>
    <xf numFmtId="0" fontId="3" fillId="0" borderId="1" xfId="0" applyFont="1" applyBorder="1"/>
    <xf numFmtId="0" fontId="4" fillId="0" borderId="0" xfId="0" applyFont="1"/>
    <xf numFmtId="0" fontId="1" fillId="3" borderId="1" xfId="0" applyFont="1" applyFill="1" applyBorder="1"/>
    <xf numFmtId="0" fontId="1" fillId="0" borderId="1" xfId="0" applyFont="1" applyBorder="1"/>
    <xf numFmtId="0" fontId="5" fillId="2" borderId="2" xfId="0" applyFont="1" applyFill="1" applyBorder="1"/>
    <xf numFmtId="0" fontId="2" fillId="2" borderId="2" xfId="0" applyFont="1" applyFill="1" applyBorder="1"/>
    <xf numFmtId="0" fontId="3" fillId="0" borderId="3" xfId="0" applyFont="1" applyBorder="1"/>
    <xf numFmtId="0" fontId="1" fillId="0" borderId="3" xfId="0" applyFont="1" applyBorder="1"/>
    <xf numFmtId="0" fontId="3" fillId="3" borderId="3" xfId="0" applyFont="1" applyFill="1" applyBorder="1"/>
    <xf numFmtId="0" fontId="1" fillId="3" borderId="3" xfId="0" applyFont="1" applyFill="1" applyBorder="1"/>
    <xf numFmtId="0" fontId="0" fillId="0" borderId="3" xfId="0" applyBorder="1"/>
    <xf numFmtId="0" fontId="3" fillId="0" borderId="0" xfId="0" applyFont="1" applyBorder="1"/>
    <xf numFmtId="0" fontId="3" fillId="3" borderId="0" xfId="0" applyFont="1" applyFill="1" applyBorder="1"/>
    <xf numFmtId="164" fontId="3" fillId="0" borderId="3" xfId="0" applyNumberFormat="1" applyFont="1" applyBorder="1"/>
    <xf numFmtId="0" fontId="6" fillId="0" borderId="0" xfId="0" applyFont="1"/>
    <xf numFmtId="164" fontId="1" fillId="0" borderId="3" xfId="0" applyNumberFormat="1" applyFont="1" applyBorder="1"/>
    <xf numFmtId="164" fontId="0" fillId="0" borderId="3" xfId="0" applyNumberFormat="1" applyBorder="1"/>
    <xf numFmtId="164" fontId="3" fillId="3" borderId="3" xfId="0" applyNumberFormat="1" applyFont="1" applyFill="1" applyBorder="1"/>
    <xf numFmtId="164" fontId="1" fillId="3" borderId="3" xfId="0" applyNumberFormat="1" applyFont="1" applyFill="1" applyBorder="1"/>
    <xf numFmtId="0" fontId="0" fillId="0" borderId="0" xfId="0" applyNumberFormat="1"/>
    <xf numFmtId="0" fontId="0" fillId="4" borderId="0" xfId="0" applyFill="1"/>
  </cellXfs>
  <cellStyles count="1">
    <cellStyle name="Normal" xfId="0" builtinId="0"/>
  </cellStyles>
  <dxfs count="333">
    <dxf>
      <border diagonalUp="0" diagonalDown="0" outline="0">
        <left/>
        <right/>
        <top style="thin">
          <color theme="4" tint="0.39997558519241921"/>
        </top>
        <bottom/>
      </border>
    </dxf>
    <dxf>
      <numFmt numFmtId="164" formatCode="0.0"/>
      <border diagonalUp="0" diagonalDown="0" outline="0">
        <left/>
        <right/>
        <top style="thin">
          <color theme="4" tint="0.39997558519241921"/>
        </top>
        <bottom/>
      </border>
    </dxf>
    <dxf>
      <numFmt numFmtId="164" formatCode="0.0"/>
      <border diagonalUp="0" diagonalDown="0">
        <left/>
        <right/>
        <top style="thin">
          <color theme="4" tint="0.39997558519241921"/>
        </top>
        <bottom/>
      </border>
    </dxf>
    <dxf>
      <numFmt numFmtId="164" formatCode="0.0"/>
      <border diagonalUp="0" diagonalDown="0">
        <left/>
        <right/>
        <top style="thin">
          <color theme="4" tint="0.39997558519241921"/>
        </top>
        <bottom/>
      </border>
    </dxf>
    <dxf>
      <numFmt numFmtId="164" formatCode="0.0"/>
      <border diagonalUp="0" diagonalDown="0">
        <left/>
        <right/>
        <top style="thin">
          <color theme="4" tint="0.39997558519241921"/>
        </top>
        <bottom/>
      </border>
    </dxf>
    <dxf>
      <numFmt numFmtId="164" formatCode="0.0"/>
      <border diagonalUp="0" diagonalDown="0">
        <left/>
        <right/>
        <top style="thin">
          <color theme="4" tint="0.39997558519241921"/>
        </top>
        <bottom/>
      </border>
    </dxf>
    <dxf>
      <numFmt numFmtId="164" formatCode="0.0"/>
      <border diagonalUp="0" diagonalDown="0" outline="0">
        <left/>
        <right/>
        <top style="thin">
          <color theme="4" tint="0.39997558519241921"/>
        </top>
        <bottom/>
      </border>
    </dxf>
    <dxf>
      <numFmt numFmtId="164" formatCode="0.0"/>
      <border diagonalUp="0" diagonalDown="0" outline="0">
        <left/>
        <right/>
        <top style="thin">
          <color theme="4" tint="0.39997558519241921"/>
        </top>
        <bottom/>
      </border>
    </dxf>
    <dxf>
      <numFmt numFmtId="164" formatCode="0.0"/>
      <border diagonalUp="0" diagonalDown="0" outline="0">
        <left/>
        <right/>
        <top style="thin">
          <color theme="4" tint="0.39997558519241921"/>
        </top>
        <bottom/>
      </border>
    </dxf>
    <dxf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charset val="1"/>
        <scheme val="none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 outline="0">
        <left/>
        <right/>
        <top style="thin">
          <color theme="4" tint="0.39997558519241921"/>
        </top>
        <bottom/>
      </border>
    </dxf>
    <dxf>
      <numFmt numFmtId="164" formatCode="0.0"/>
      <border diagonalUp="0" diagonalDown="0" outline="0">
        <left/>
        <right/>
        <top style="thin">
          <color theme="4" tint="0.39997558519241921"/>
        </top>
        <bottom/>
      </border>
    </dxf>
    <dxf>
      <numFmt numFmtId="164" formatCode="0.0"/>
      <border diagonalUp="0" diagonalDown="0" outline="0">
        <left/>
        <right/>
        <top style="thin">
          <color theme="4" tint="0.39997558519241921"/>
        </top>
        <bottom/>
      </border>
    </dxf>
    <dxf>
      <numFmt numFmtId="164" formatCode="0.0"/>
      <border diagonalUp="0" diagonalDown="0" outline="0">
        <left/>
        <right/>
        <top style="thin">
          <color theme="4" tint="0.39997558519241921"/>
        </top>
        <bottom/>
      </border>
    </dxf>
    <dxf>
      <numFmt numFmtId="164" formatCode="0.0"/>
      <border diagonalUp="0" diagonalDown="0" outline="0">
        <left/>
        <right/>
        <top style="thin">
          <color theme="4" tint="0.39997558519241921"/>
        </top>
        <bottom/>
      </border>
    </dxf>
    <dxf>
      <numFmt numFmtId="164" formatCode="0.0"/>
      <border diagonalUp="0" diagonalDown="0" outline="0">
        <left/>
        <right/>
        <top style="thin">
          <color theme="4" tint="0.39997558519241921"/>
        </top>
        <bottom/>
      </border>
    </dxf>
    <dxf>
      <numFmt numFmtId="164" formatCode="0.0"/>
      <border diagonalUp="0" diagonalDown="0" outline="0">
        <left/>
        <right/>
        <top style="thin">
          <color theme="4" tint="0.39997558519241921"/>
        </top>
        <bottom/>
      </border>
    </dxf>
    <dxf>
      <numFmt numFmtId="164" formatCode="0.0"/>
      <border diagonalUp="0" diagonalDown="0" outline="0">
        <left/>
        <right/>
        <top style="thin">
          <color theme="4" tint="0.39997558519241921"/>
        </top>
        <bottom/>
      </border>
    </dxf>
    <dxf>
      <numFmt numFmtId="164" formatCode="0.0"/>
      <border diagonalUp="0" diagonalDown="0" outline="0">
        <left/>
        <right/>
        <top style="thin">
          <color theme="4" tint="0.39997558519241921"/>
        </top>
        <bottom/>
      </border>
    </dxf>
    <dxf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charset val="1"/>
        <scheme val="none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charset val="1"/>
        <scheme val="none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 outline="0">
        <left/>
        <right/>
        <top style="thin">
          <color theme="4" tint="0.39997558519241921"/>
        </top>
        <bottom/>
      </border>
    </dxf>
    <dxf>
      <numFmt numFmtId="164" formatCode="0.0"/>
      <border diagonalUp="0" diagonalDown="0" outline="0">
        <left/>
        <right/>
        <top style="thin">
          <color theme="4" tint="0.39997558519241921"/>
        </top>
        <bottom/>
      </border>
    </dxf>
    <dxf>
      <numFmt numFmtId="164" formatCode="0.0"/>
      <border diagonalUp="0" diagonalDown="0" outline="0">
        <left/>
        <right/>
        <top style="thin">
          <color theme="4" tint="0.39997558519241921"/>
        </top>
        <bottom/>
      </border>
    </dxf>
    <dxf>
      <numFmt numFmtId="164" formatCode="0.0"/>
      <border diagonalUp="0" diagonalDown="0" outline="0">
        <left/>
        <right/>
        <top style="thin">
          <color theme="4" tint="0.39997558519241921"/>
        </top>
        <bottom/>
      </border>
    </dxf>
    <dxf>
      <numFmt numFmtId="164" formatCode="0.0"/>
      <border diagonalUp="0" diagonalDown="0" outline="0">
        <left/>
        <right/>
        <top style="thin">
          <color theme="4" tint="0.39997558519241921"/>
        </top>
        <bottom/>
      </border>
    </dxf>
    <dxf>
      <numFmt numFmtId="164" formatCode="0.0"/>
      <border diagonalUp="0" diagonalDown="0" outline="0">
        <left/>
        <right/>
        <top style="thin">
          <color theme="4" tint="0.39997558519241921"/>
        </top>
        <bottom/>
      </border>
    </dxf>
    <dxf>
      <numFmt numFmtId="164" formatCode="0.0"/>
      <border diagonalUp="0" diagonalDown="0" outline="0">
        <left/>
        <right/>
        <top style="thin">
          <color theme="4" tint="0.39997558519241921"/>
        </top>
        <bottom/>
      </border>
    </dxf>
    <dxf>
      <numFmt numFmtId="164" formatCode="0.0"/>
      <border diagonalUp="0" diagonalDown="0" outline="0">
        <left/>
        <right/>
        <top style="thin">
          <color theme="4" tint="0.39997558519241921"/>
        </top>
        <bottom/>
      </border>
    </dxf>
    <dxf>
      <numFmt numFmtId="164" formatCode="0.0"/>
      <border diagonalUp="0" diagonalDown="0" outline="0">
        <left/>
        <right/>
        <top style="thin">
          <color theme="4" tint="0.39997558519241921"/>
        </top>
        <bottom/>
      </border>
    </dxf>
    <dxf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charset val="1"/>
        <scheme val="none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numFmt numFmtId="164" formatCode="0.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numFmt numFmtId="164" formatCode="0.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numFmt numFmtId="164" formatCode="0.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charset val="1"/>
        <scheme val="none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numFmt numFmtId="164" formatCode="0.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numFmt numFmtId="164" formatCode="0.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numFmt numFmtId="164" formatCode="0.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charset val="1"/>
        <scheme val="none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numFmt numFmtId="164" formatCode="0.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numFmt numFmtId="164" formatCode="0.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numFmt numFmtId="164" formatCode="0.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charset val="1"/>
        <scheme val="none"/>
      </font>
      <fill>
        <patternFill patternType="solid">
          <fgColor theme="4"/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numFmt numFmtId="164" formatCode="0.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numFmt numFmtId="164" formatCode="0.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numFmt numFmtId="164" formatCode="0.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charset val="1"/>
        <scheme val="none"/>
      </font>
      <fill>
        <patternFill patternType="solid">
          <fgColor theme="4"/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charset val="1"/>
        <scheme val="none"/>
      </font>
      <fill>
        <patternFill patternType="solid">
          <fgColor theme="4"/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080"/>
      <rgbColor rgb="00DCDCDC"/>
      <rgbColor rgb="00000040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'18-24'!$B$1</c:f>
              <c:strCache>
                <c:ptCount val="1"/>
                <c:pt idx="0">
                  <c:v>BMI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'18-24'!$B$2:$B$78</c:f>
              <c:numCache>
                <c:formatCode>General</c:formatCode>
                <c:ptCount val="63"/>
                <c:pt idx="0">
                  <c:v>26.7</c:v>
                </c:pt>
                <c:pt idx="1">
                  <c:v>24.6</c:v>
                </c:pt>
                <c:pt idx="2">
                  <c:v>21.7</c:v>
                </c:pt>
                <c:pt idx="3">
                  <c:v>25.2</c:v>
                </c:pt>
                <c:pt idx="4">
                  <c:v>20.5</c:v>
                </c:pt>
                <c:pt idx="5">
                  <c:v>21.6</c:v>
                </c:pt>
                <c:pt idx="6">
                  <c:v>21.3</c:v>
                </c:pt>
                <c:pt idx="7">
                  <c:v>24.2</c:v>
                </c:pt>
                <c:pt idx="8">
                  <c:v>30</c:v>
                </c:pt>
                <c:pt idx="9">
                  <c:v>26.6</c:v>
                </c:pt>
                <c:pt idx="10">
                  <c:v>36.799999999999997</c:v>
                </c:pt>
                <c:pt idx="11">
                  <c:v>23.7</c:v>
                </c:pt>
                <c:pt idx="12">
                  <c:v>27.3</c:v>
                </c:pt>
                <c:pt idx="13">
                  <c:v>24.5</c:v>
                </c:pt>
                <c:pt idx="14">
                  <c:v>24.3</c:v>
                </c:pt>
                <c:pt idx="15">
                  <c:v>24.6</c:v>
                </c:pt>
                <c:pt idx="16">
                  <c:v>26.3</c:v>
                </c:pt>
                <c:pt idx="17">
                  <c:v>24.8</c:v>
                </c:pt>
                <c:pt idx="18">
                  <c:v>24.1</c:v>
                </c:pt>
                <c:pt idx="19">
                  <c:v>25.9</c:v>
                </c:pt>
                <c:pt idx="20">
                  <c:v>23.5</c:v>
                </c:pt>
                <c:pt idx="21">
                  <c:v>30.4</c:v>
                </c:pt>
                <c:pt idx="22">
                  <c:v>34.5</c:v>
                </c:pt>
                <c:pt idx="23">
                  <c:v>30.8</c:v>
                </c:pt>
                <c:pt idx="24">
                  <c:v>22.8</c:v>
                </c:pt>
                <c:pt idx="25">
                  <c:v>26.2</c:v>
                </c:pt>
                <c:pt idx="26">
                  <c:v>22.4</c:v>
                </c:pt>
                <c:pt idx="27">
                  <c:v>26.1</c:v>
                </c:pt>
                <c:pt idx="28">
                  <c:v>25.7</c:v>
                </c:pt>
                <c:pt idx="29">
                  <c:v>25.3</c:v>
                </c:pt>
                <c:pt idx="30">
                  <c:v>27.8</c:v>
                </c:pt>
                <c:pt idx="31">
                  <c:v>22.7</c:v>
                </c:pt>
                <c:pt idx="32">
                  <c:v>20.9</c:v>
                </c:pt>
                <c:pt idx="33">
                  <c:v>20.3</c:v>
                </c:pt>
                <c:pt idx="34">
                  <c:v>25.2</c:v>
                </c:pt>
                <c:pt idx="35">
                  <c:v>24.5</c:v>
                </c:pt>
                <c:pt idx="36">
                  <c:v>21.4</c:v>
                </c:pt>
                <c:pt idx="37">
                  <c:v>21.8</c:v>
                </c:pt>
                <c:pt idx="38">
                  <c:v>23.8</c:v>
                </c:pt>
                <c:pt idx="39">
                  <c:v>22.7</c:v>
                </c:pt>
                <c:pt idx="40">
                  <c:v>25.8</c:v>
                </c:pt>
                <c:pt idx="41">
                  <c:v>23.6</c:v>
                </c:pt>
                <c:pt idx="42">
                  <c:v>23.6</c:v>
                </c:pt>
                <c:pt idx="43">
                  <c:v>24.9</c:v>
                </c:pt>
                <c:pt idx="44">
                  <c:v>23.3</c:v>
                </c:pt>
                <c:pt idx="45">
                  <c:v>26.9</c:v>
                </c:pt>
                <c:pt idx="46">
                  <c:v>28.4</c:v>
                </c:pt>
                <c:pt idx="47">
                  <c:v>28</c:v>
                </c:pt>
                <c:pt idx="48">
                  <c:v>26.3</c:v>
                </c:pt>
                <c:pt idx="49">
                  <c:v>22.8</c:v>
                </c:pt>
                <c:pt idx="50">
                  <c:v>22.6</c:v>
                </c:pt>
                <c:pt idx="51">
                  <c:v>25.6</c:v>
                </c:pt>
                <c:pt idx="52">
                  <c:v>25.4</c:v>
                </c:pt>
                <c:pt idx="53">
                  <c:v>24.7</c:v>
                </c:pt>
                <c:pt idx="54">
                  <c:v>27.3</c:v>
                </c:pt>
                <c:pt idx="55">
                  <c:v>25.1</c:v>
                </c:pt>
                <c:pt idx="56">
                  <c:v>25.6</c:v>
                </c:pt>
                <c:pt idx="57">
                  <c:v>20</c:v>
                </c:pt>
                <c:pt idx="58">
                  <c:v>27.1</c:v>
                </c:pt>
                <c:pt idx="59">
                  <c:v>27.1</c:v>
                </c:pt>
                <c:pt idx="60">
                  <c:v>24.9</c:v>
                </c:pt>
                <c:pt idx="61">
                  <c:v>26.3</c:v>
                </c:pt>
                <c:pt idx="62">
                  <c:v>30.3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1C-2649-919D-4B041CB9CED2}"/>
            </c:ext>
          </c:extLst>
        </c:ser>
        <c:ser>
          <c:idx val="1"/>
          <c:order val="1"/>
          <c:tx>
            <c:strRef>
              <c:f>'18-24'!$C$1</c:f>
              <c:strCache>
                <c:ptCount val="1"/>
                <c:pt idx="0">
                  <c:v>BF%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'18-24'!$C$2:$C$78</c:f>
              <c:numCache>
                <c:formatCode>General</c:formatCode>
                <c:ptCount val="63"/>
                <c:pt idx="0">
                  <c:v>16.7</c:v>
                </c:pt>
                <c:pt idx="1">
                  <c:v>15</c:v>
                </c:pt>
                <c:pt idx="2">
                  <c:v>11</c:v>
                </c:pt>
                <c:pt idx="3">
                  <c:v>13.5</c:v>
                </c:pt>
                <c:pt idx="4">
                  <c:v>11.8</c:v>
                </c:pt>
                <c:pt idx="5">
                  <c:v>9.6</c:v>
                </c:pt>
                <c:pt idx="6">
                  <c:v>14.2</c:v>
                </c:pt>
                <c:pt idx="7">
                  <c:v>11.9</c:v>
                </c:pt>
                <c:pt idx="8">
                  <c:v>28.8</c:v>
                </c:pt>
                <c:pt idx="9">
                  <c:v>19.5</c:v>
                </c:pt>
                <c:pt idx="10">
                  <c:v>30.1</c:v>
                </c:pt>
                <c:pt idx="11">
                  <c:v>9.1</c:v>
                </c:pt>
                <c:pt idx="12">
                  <c:v>24.8</c:v>
                </c:pt>
                <c:pt idx="13">
                  <c:v>12.6</c:v>
                </c:pt>
                <c:pt idx="14">
                  <c:v>10.8</c:v>
                </c:pt>
                <c:pt idx="15">
                  <c:v>14.8</c:v>
                </c:pt>
                <c:pt idx="16">
                  <c:v>12.4</c:v>
                </c:pt>
                <c:pt idx="17">
                  <c:v>14.2</c:v>
                </c:pt>
                <c:pt idx="18">
                  <c:v>18.399999999999999</c:v>
                </c:pt>
                <c:pt idx="19">
                  <c:v>10</c:v>
                </c:pt>
                <c:pt idx="20">
                  <c:v>11.8</c:v>
                </c:pt>
                <c:pt idx="21">
                  <c:v>21.7</c:v>
                </c:pt>
                <c:pt idx="22">
                  <c:v>34.5</c:v>
                </c:pt>
                <c:pt idx="23">
                  <c:v>29.5</c:v>
                </c:pt>
                <c:pt idx="24">
                  <c:v>12.5</c:v>
                </c:pt>
                <c:pt idx="25">
                  <c:v>20.8</c:v>
                </c:pt>
                <c:pt idx="26">
                  <c:v>13.4</c:v>
                </c:pt>
                <c:pt idx="27">
                  <c:v>15.8</c:v>
                </c:pt>
                <c:pt idx="28">
                  <c:v>11.2</c:v>
                </c:pt>
                <c:pt idx="29">
                  <c:v>14.6</c:v>
                </c:pt>
                <c:pt idx="30">
                  <c:v>20.5</c:v>
                </c:pt>
                <c:pt idx="31">
                  <c:v>9.1</c:v>
                </c:pt>
                <c:pt idx="32">
                  <c:v>12.1</c:v>
                </c:pt>
                <c:pt idx="33">
                  <c:v>16.100000000000001</c:v>
                </c:pt>
                <c:pt idx="34">
                  <c:v>19.3</c:v>
                </c:pt>
                <c:pt idx="35">
                  <c:v>18.3</c:v>
                </c:pt>
                <c:pt idx="36">
                  <c:v>11.5</c:v>
                </c:pt>
                <c:pt idx="37">
                  <c:v>12.5</c:v>
                </c:pt>
                <c:pt idx="38">
                  <c:v>24.8</c:v>
                </c:pt>
                <c:pt idx="39">
                  <c:v>13.4</c:v>
                </c:pt>
                <c:pt idx="40">
                  <c:v>25.2</c:v>
                </c:pt>
                <c:pt idx="41">
                  <c:v>17.3</c:v>
                </c:pt>
                <c:pt idx="42">
                  <c:v>1.2</c:v>
                </c:pt>
                <c:pt idx="43">
                  <c:v>10.9</c:v>
                </c:pt>
                <c:pt idx="44">
                  <c:v>13.3</c:v>
                </c:pt>
                <c:pt idx="45">
                  <c:v>17.5</c:v>
                </c:pt>
                <c:pt idx="46">
                  <c:v>23.2</c:v>
                </c:pt>
                <c:pt idx="47">
                  <c:v>20</c:v>
                </c:pt>
                <c:pt idx="48">
                  <c:v>12.3</c:v>
                </c:pt>
                <c:pt idx="49">
                  <c:v>15.2</c:v>
                </c:pt>
                <c:pt idx="50">
                  <c:v>11</c:v>
                </c:pt>
                <c:pt idx="51">
                  <c:v>15.8</c:v>
                </c:pt>
                <c:pt idx="52">
                  <c:v>13</c:v>
                </c:pt>
                <c:pt idx="53">
                  <c:v>13.1</c:v>
                </c:pt>
                <c:pt idx="54">
                  <c:v>16</c:v>
                </c:pt>
                <c:pt idx="55">
                  <c:v>17.100000000000001</c:v>
                </c:pt>
                <c:pt idx="56">
                  <c:v>17.2</c:v>
                </c:pt>
                <c:pt idx="57">
                  <c:v>11.8</c:v>
                </c:pt>
                <c:pt idx="58">
                  <c:v>23.5</c:v>
                </c:pt>
                <c:pt idx="59">
                  <c:v>10.8</c:v>
                </c:pt>
                <c:pt idx="60">
                  <c:v>13.7</c:v>
                </c:pt>
                <c:pt idx="61">
                  <c:v>18.5</c:v>
                </c:pt>
                <c:pt idx="62">
                  <c:v>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1C-2649-919D-4B041CB9CED2}"/>
            </c:ext>
          </c:extLst>
        </c:ser>
        <c:ser>
          <c:idx val="2"/>
          <c:order val="2"/>
          <c:tx>
            <c:strRef>
              <c:f>'18-24'!$D$1</c:f>
              <c:strCache>
                <c:ptCount val="1"/>
                <c:pt idx="0">
                  <c:v>VF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'18-24'!$D$2:$D$78</c:f>
              <c:numCache>
                <c:formatCode>General</c:formatCode>
                <c:ptCount val="63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12</c:v>
                </c:pt>
                <c:pt idx="9">
                  <c:v>6</c:v>
                </c:pt>
                <c:pt idx="10">
                  <c:v>15</c:v>
                </c:pt>
                <c:pt idx="11">
                  <c:v>2</c:v>
                </c:pt>
                <c:pt idx="12">
                  <c:v>8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7</c:v>
                </c:pt>
                <c:pt idx="19">
                  <c:v>2</c:v>
                </c:pt>
                <c:pt idx="20">
                  <c:v>3</c:v>
                </c:pt>
                <c:pt idx="21">
                  <c:v>5</c:v>
                </c:pt>
                <c:pt idx="22">
                  <c:v>18</c:v>
                </c:pt>
                <c:pt idx="23">
                  <c:v>12</c:v>
                </c:pt>
                <c:pt idx="24">
                  <c:v>3</c:v>
                </c:pt>
                <c:pt idx="25">
                  <c:v>7</c:v>
                </c:pt>
                <c:pt idx="26">
                  <c:v>4</c:v>
                </c:pt>
                <c:pt idx="27">
                  <c:v>5</c:v>
                </c:pt>
                <c:pt idx="28">
                  <c:v>3</c:v>
                </c:pt>
                <c:pt idx="29">
                  <c:v>5</c:v>
                </c:pt>
                <c:pt idx="30">
                  <c:v>9</c:v>
                </c:pt>
                <c:pt idx="31">
                  <c:v>1</c:v>
                </c:pt>
                <c:pt idx="32">
                  <c:v>3</c:v>
                </c:pt>
                <c:pt idx="33">
                  <c:v>4</c:v>
                </c:pt>
                <c:pt idx="34">
                  <c:v>7</c:v>
                </c:pt>
                <c:pt idx="35">
                  <c:v>6</c:v>
                </c:pt>
                <c:pt idx="36">
                  <c:v>3</c:v>
                </c:pt>
                <c:pt idx="37">
                  <c:v>4</c:v>
                </c:pt>
                <c:pt idx="38">
                  <c:v>8</c:v>
                </c:pt>
                <c:pt idx="39">
                  <c:v>3</c:v>
                </c:pt>
                <c:pt idx="40">
                  <c:v>7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4</c:v>
                </c:pt>
                <c:pt idx="45">
                  <c:v>7</c:v>
                </c:pt>
                <c:pt idx="46">
                  <c:v>12</c:v>
                </c:pt>
                <c:pt idx="47">
                  <c:v>8</c:v>
                </c:pt>
                <c:pt idx="48">
                  <c:v>4</c:v>
                </c:pt>
                <c:pt idx="49">
                  <c:v>3</c:v>
                </c:pt>
                <c:pt idx="50">
                  <c:v>2</c:v>
                </c:pt>
                <c:pt idx="51">
                  <c:v>5</c:v>
                </c:pt>
                <c:pt idx="52">
                  <c:v>3</c:v>
                </c:pt>
                <c:pt idx="53">
                  <c:v>3</c:v>
                </c:pt>
                <c:pt idx="54">
                  <c:v>6</c:v>
                </c:pt>
                <c:pt idx="55">
                  <c:v>5</c:v>
                </c:pt>
                <c:pt idx="56">
                  <c:v>6</c:v>
                </c:pt>
                <c:pt idx="57">
                  <c:v>2</c:v>
                </c:pt>
                <c:pt idx="58">
                  <c:v>8</c:v>
                </c:pt>
                <c:pt idx="59">
                  <c:v>4</c:v>
                </c:pt>
                <c:pt idx="60">
                  <c:v>4</c:v>
                </c:pt>
                <c:pt idx="61">
                  <c:v>6</c:v>
                </c:pt>
                <c:pt idx="6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1C-2649-919D-4B041CB9C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830159"/>
        <c:axId val="609199839"/>
      </c:lineChart>
      <c:catAx>
        <c:axId val="608830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199839"/>
        <c:crosses val="autoZero"/>
        <c:auto val="1"/>
        <c:lblAlgn val="ctr"/>
        <c:lblOffset val="100"/>
        <c:noMultiLvlLbl val="0"/>
      </c:catAx>
      <c:valAx>
        <c:axId val="60919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3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'25-29'!$B$1</c:f>
              <c:strCache>
                <c:ptCount val="1"/>
                <c:pt idx="0">
                  <c:v>BMI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'25-29'!$B$2:$B$59</c:f>
              <c:numCache>
                <c:formatCode>General</c:formatCode>
                <c:ptCount val="58"/>
                <c:pt idx="0">
                  <c:v>24.8</c:v>
                </c:pt>
                <c:pt idx="1">
                  <c:v>23.2</c:v>
                </c:pt>
                <c:pt idx="2">
                  <c:v>26.6</c:v>
                </c:pt>
                <c:pt idx="3">
                  <c:v>29.2</c:v>
                </c:pt>
                <c:pt idx="4">
                  <c:v>28.5</c:v>
                </c:pt>
                <c:pt idx="5">
                  <c:v>23</c:v>
                </c:pt>
                <c:pt idx="6">
                  <c:v>26.3</c:v>
                </c:pt>
                <c:pt idx="7">
                  <c:v>30.9</c:v>
                </c:pt>
                <c:pt idx="8">
                  <c:v>20.9</c:v>
                </c:pt>
                <c:pt idx="9">
                  <c:v>26.9</c:v>
                </c:pt>
                <c:pt idx="10">
                  <c:v>24.6</c:v>
                </c:pt>
                <c:pt idx="11">
                  <c:v>31.9</c:v>
                </c:pt>
                <c:pt idx="12">
                  <c:v>20.5</c:v>
                </c:pt>
                <c:pt idx="13">
                  <c:v>24.2</c:v>
                </c:pt>
                <c:pt idx="14">
                  <c:v>26.2</c:v>
                </c:pt>
                <c:pt idx="15">
                  <c:v>23.5</c:v>
                </c:pt>
                <c:pt idx="16">
                  <c:v>22.3</c:v>
                </c:pt>
                <c:pt idx="17">
                  <c:v>30.5</c:v>
                </c:pt>
                <c:pt idx="18">
                  <c:v>24.8</c:v>
                </c:pt>
                <c:pt idx="19">
                  <c:v>30.2</c:v>
                </c:pt>
                <c:pt idx="20">
                  <c:v>24.6</c:v>
                </c:pt>
                <c:pt idx="21">
                  <c:v>28.5</c:v>
                </c:pt>
                <c:pt idx="22">
                  <c:v>27.4</c:v>
                </c:pt>
                <c:pt idx="23">
                  <c:v>26.3</c:v>
                </c:pt>
                <c:pt idx="24">
                  <c:v>21.8</c:v>
                </c:pt>
                <c:pt idx="25">
                  <c:v>27.1</c:v>
                </c:pt>
                <c:pt idx="26">
                  <c:v>23.5</c:v>
                </c:pt>
                <c:pt idx="27">
                  <c:v>27.5</c:v>
                </c:pt>
                <c:pt idx="28">
                  <c:v>24.1</c:v>
                </c:pt>
                <c:pt idx="29">
                  <c:v>29.4</c:v>
                </c:pt>
                <c:pt idx="30">
                  <c:v>22.1</c:v>
                </c:pt>
                <c:pt idx="31">
                  <c:v>19.8</c:v>
                </c:pt>
                <c:pt idx="32">
                  <c:v>26.9</c:v>
                </c:pt>
                <c:pt idx="33">
                  <c:v>24.1</c:v>
                </c:pt>
                <c:pt idx="34">
                  <c:v>25.2</c:v>
                </c:pt>
                <c:pt idx="35">
                  <c:v>25.6</c:v>
                </c:pt>
                <c:pt idx="36">
                  <c:v>27.2</c:v>
                </c:pt>
                <c:pt idx="37">
                  <c:v>30.3</c:v>
                </c:pt>
                <c:pt idx="38">
                  <c:v>28.1</c:v>
                </c:pt>
                <c:pt idx="39">
                  <c:v>24.8</c:v>
                </c:pt>
                <c:pt idx="40">
                  <c:v>29.4</c:v>
                </c:pt>
                <c:pt idx="41">
                  <c:v>25.7</c:v>
                </c:pt>
                <c:pt idx="42">
                  <c:v>27.7</c:v>
                </c:pt>
                <c:pt idx="43">
                  <c:v>21.9</c:v>
                </c:pt>
                <c:pt idx="44">
                  <c:v>21.9</c:v>
                </c:pt>
                <c:pt idx="45">
                  <c:v>23.7</c:v>
                </c:pt>
                <c:pt idx="46">
                  <c:v>22.9</c:v>
                </c:pt>
                <c:pt idx="47">
                  <c:v>20.2</c:v>
                </c:pt>
                <c:pt idx="48">
                  <c:v>21.2</c:v>
                </c:pt>
                <c:pt idx="49">
                  <c:v>25.5</c:v>
                </c:pt>
                <c:pt idx="50">
                  <c:v>24.3</c:v>
                </c:pt>
                <c:pt idx="51">
                  <c:v>25.3</c:v>
                </c:pt>
                <c:pt idx="52">
                  <c:v>24.5</c:v>
                </c:pt>
                <c:pt idx="53">
                  <c:v>24.1</c:v>
                </c:pt>
                <c:pt idx="54">
                  <c:v>26.4</c:v>
                </c:pt>
                <c:pt idx="55">
                  <c:v>27.5</c:v>
                </c:pt>
                <c:pt idx="56">
                  <c:v>26.5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9-0948-AD77-DFBBC4A935AF}"/>
            </c:ext>
          </c:extLst>
        </c:ser>
        <c:ser>
          <c:idx val="1"/>
          <c:order val="1"/>
          <c:tx>
            <c:strRef>
              <c:f>'25-29'!$C$1</c:f>
              <c:strCache>
                <c:ptCount val="1"/>
                <c:pt idx="0">
                  <c:v>BF%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'25-29'!$C$2:$C$59</c:f>
              <c:numCache>
                <c:formatCode>General</c:formatCode>
                <c:ptCount val="58"/>
                <c:pt idx="0">
                  <c:v>24.3</c:v>
                </c:pt>
                <c:pt idx="1">
                  <c:v>16.8</c:v>
                </c:pt>
                <c:pt idx="2">
                  <c:v>15.8</c:v>
                </c:pt>
                <c:pt idx="3">
                  <c:v>20.6</c:v>
                </c:pt>
                <c:pt idx="4">
                  <c:v>23</c:v>
                </c:pt>
                <c:pt idx="5">
                  <c:v>15.5</c:v>
                </c:pt>
                <c:pt idx="6">
                  <c:v>13</c:v>
                </c:pt>
                <c:pt idx="7">
                  <c:v>42.9</c:v>
                </c:pt>
                <c:pt idx="8">
                  <c:v>13.7</c:v>
                </c:pt>
                <c:pt idx="9">
                  <c:v>14</c:v>
                </c:pt>
                <c:pt idx="10">
                  <c:v>15.6</c:v>
                </c:pt>
                <c:pt idx="11">
                  <c:v>32.6</c:v>
                </c:pt>
                <c:pt idx="12">
                  <c:v>13.5</c:v>
                </c:pt>
                <c:pt idx="13">
                  <c:v>21.2</c:v>
                </c:pt>
                <c:pt idx="14">
                  <c:v>14.8</c:v>
                </c:pt>
                <c:pt idx="15">
                  <c:v>15.3</c:v>
                </c:pt>
                <c:pt idx="16">
                  <c:v>8.8000000000000007</c:v>
                </c:pt>
                <c:pt idx="17">
                  <c:v>26</c:v>
                </c:pt>
                <c:pt idx="18">
                  <c:v>12.7</c:v>
                </c:pt>
                <c:pt idx="19">
                  <c:v>24.1</c:v>
                </c:pt>
                <c:pt idx="20">
                  <c:v>18.5</c:v>
                </c:pt>
                <c:pt idx="21">
                  <c:v>24.2</c:v>
                </c:pt>
                <c:pt idx="22">
                  <c:v>18</c:v>
                </c:pt>
                <c:pt idx="23">
                  <c:v>16.600000000000001</c:v>
                </c:pt>
                <c:pt idx="24">
                  <c:v>12.5</c:v>
                </c:pt>
                <c:pt idx="25">
                  <c:v>13.5</c:v>
                </c:pt>
                <c:pt idx="26">
                  <c:v>7.7</c:v>
                </c:pt>
                <c:pt idx="27">
                  <c:v>13.2</c:v>
                </c:pt>
                <c:pt idx="28">
                  <c:v>12.7</c:v>
                </c:pt>
                <c:pt idx="29">
                  <c:v>29.5</c:v>
                </c:pt>
                <c:pt idx="30">
                  <c:v>11.3</c:v>
                </c:pt>
                <c:pt idx="31">
                  <c:v>10.3</c:v>
                </c:pt>
                <c:pt idx="32">
                  <c:v>21.8</c:v>
                </c:pt>
                <c:pt idx="33">
                  <c:v>24.4</c:v>
                </c:pt>
                <c:pt idx="34">
                  <c:v>9.8000000000000007</c:v>
                </c:pt>
                <c:pt idx="35">
                  <c:v>18.2</c:v>
                </c:pt>
                <c:pt idx="36">
                  <c:v>10.5</c:v>
                </c:pt>
                <c:pt idx="37">
                  <c:v>29</c:v>
                </c:pt>
                <c:pt idx="38">
                  <c:v>20</c:v>
                </c:pt>
                <c:pt idx="39">
                  <c:v>17.7</c:v>
                </c:pt>
                <c:pt idx="40">
                  <c:v>35.700000000000003</c:v>
                </c:pt>
                <c:pt idx="41">
                  <c:v>13</c:v>
                </c:pt>
                <c:pt idx="42">
                  <c:v>14.8</c:v>
                </c:pt>
                <c:pt idx="43">
                  <c:v>15.8</c:v>
                </c:pt>
                <c:pt idx="44">
                  <c:v>10.7</c:v>
                </c:pt>
                <c:pt idx="45">
                  <c:v>17</c:v>
                </c:pt>
                <c:pt idx="46">
                  <c:v>14.7</c:v>
                </c:pt>
                <c:pt idx="47">
                  <c:v>22.3</c:v>
                </c:pt>
                <c:pt idx="48">
                  <c:v>14.7</c:v>
                </c:pt>
                <c:pt idx="49">
                  <c:v>16.3</c:v>
                </c:pt>
                <c:pt idx="50">
                  <c:v>18.2</c:v>
                </c:pt>
                <c:pt idx="51">
                  <c:v>10.8</c:v>
                </c:pt>
                <c:pt idx="52">
                  <c:v>17.2</c:v>
                </c:pt>
                <c:pt idx="53">
                  <c:v>18.399999999999999</c:v>
                </c:pt>
                <c:pt idx="54">
                  <c:v>15.2</c:v>
                </c:pt>
                <c:pt idx="55">
                  <c:v>20</c:v>
                </c:pt>
                <c:pt idx="56">
                  <c:v>21.7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19-0948-AD77-DFBBC4A935AF}"/>
            </c:ext>
          </c:extLst>
        </c:ser>
        <c:ser>
          <c:idx val="2"/>
          <c:order val="2"/>
          <c:tx>
            <c:strRef>
              <c:f>'25-29'!$D$1</c:f>
              <c:strCache>
                <c:ptCount val="1"/>
                <c:pt idx="0">
                  <c:v>VF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'25-29'!$D$2:$D$59</c:f>
              <c:numCache>
                <c:formatCode>General</c:formatCode>
                <c:ptCount val="58"/>
                <c:pt idx="0">
                  <c:v>9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  <c:pt idx="4">
                  <c:v>9</c:v>
                </c:pt>
                <c:pt idx="5">
                  <c:v>4</c:v>
                </c:pt>
                <c:pt idx="6">
                  <c:v>4</c:v>
                </c:pt>
                <c:pt idx="7">
                  <c:v>19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15</c:v>
                </c:pt>
                <c:pt idx="12">
                  <c:v>3</c:v>
                </c:pt>
                <c:pt idx="13">
                  <c:v>8</c:v>
                </c:pt>
                <c:pt idx="14">
                  <c:v>5</c:v>
                </c:pt>
                <c:pt idx="15">
                  <c:v>4</c:v>
                </c:pt>
                <c:pt idx="16">
                  <c:v>2</c:v>
                </c:pt>
                <c:pt idx="17">
                  <c:v>12</c:v>
                </c:pt>
                <c:pt idx="18">
                  <c:v>3</c:v>
                </c:pt>
                <c:pt idx="19">
                  <c:v>10</c:v>
                </c:pt>
                <c:pt idx="20">
                  <c:v>5</c:v>
                </c:pt>
                <c:pt idx="21">
                  <c:v>12</c:v>
                </c:pt>
                <c:pt idx="22">
                  <c:v>6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2</c:v>
                </c:pt>
                <c:pt idx="27">
                  <c:v>5</c:v>
                </c:pt>
                <c:pt idx="28">
                  <c:v>4</c:v>
                </c:pt>
                <c:pt idx="29">
                  <c:v>10</c:v>
                </c:pt>
                <c:pt idx="30">
                  <c:v>2</c:v>
                </c:pt>
                <c:pt idx="31">
                  <c:v>2</c:v>
                </c:pt>
                <c:pt idx="32">
                  <c:v>8</c:v>
                </c:pt>
                <c:pt idx="33">
                  <c:v>8</c:v>
                </c:pt>
                <c:pt idx="34">
                  <c:v>3</c:v>
                </c:pt>
                <c:pt idx="35">
                  <c:v>5</c:v>
                </c:pt>
                <c:pt idx="36">
                  <c:v>4</c:v>
                </c:pt>
                <c:pt idx="37">
                  <c:v>12</c:v>
                </c:pt>
                <c:pt idx="38">
                  <c:v>8</c:v>
                </c:pt>
                <c:pt idx="39">
                  <c:v>5</c:v>
                </c:pt>
                <c:pt idx="40">
                  <c:v>12</c:v>
                </c:pt>
                <c:pt idx="41">
                  <c:v>4</c:v>
                </c:pt>
                <c:pt idx="42">
                  <c:v>3</c:v>
                </c:pt>
                <c:pt idx="43">
                  <c:v>4</c:v>
                </c:pt>
                <c:pt idx="44">
                  <c:v>1</c:v>
                </c:pt>
                <c:pt idx="45">
                  <c:v>4</c:v>
                </c:pt>
                <c:pt idx="46">
                  <c:v>5</c:v>
                </c:pt>
                <c:pt idx="47">
                  <c:v>8</c:v>
                </c:pt>
                <c:pt idx="48">
                  <c:v>4</c:v>
                </c:pt>
                <c:pt idx="49">
                  <c:v>6</c:v>
                </c:pt>
                <c:pt idx="50">
                  <c:v>6</c:v>
                </c:pt>
                <c:pt idx="51">
                  <c:v>3</c:v>
                </c:pt>
                <c:pt idx="52">
                  <c:v>6</c:v>
                </c:pt>
                <c:pt idx="53">
                  <c:v>7</c:v>
                </c:pt>
                <c:pt idx="54">
                  <c:v>4</c:v>
                </c:pt>
                <c:pt idx="55">
                  <c:v>6</c:v>
                </c:pt>
                <c:pt idx="5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19-0948-AD77-DFBBC4A93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6031343"/>
        <c:axId val="682316079"/>
      </c:lineChart>
      <c:catAx>
        <c:axId val="946031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316079"/>
        <c:crosses val="autoZero"/>
        <c:auto val="1"/>
        <c:lblAlgn val="ctr"/>
        <c:lblOffset val="100"/>
        <c:noMultiLvlLbl val="0"/>
      </c:catAx>
      <c:valAx>
        <c:axId val="68231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03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'30-34'!$B$1</c:f>
              <c:strCache>
                <c:ptCount val="1"/>
                <c:pt idx="0">
                  <c:v>BMI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'30-34'!$B$2:$B$39</c:f>
              <c:numCache>
                <c:formatCode>General</c:formatCode>
                <c:ptCount val="38"/>
                <c:pt idx="0">
                  <c:v>23.3</c:v>
                </c:pt>
                <c:pt idx="1">
                  <c:v>35.200000000000003</c:v>
                </c:pt>
                <c:pt idx="2">
                  <c:v>27.4</c:v>
                </c:pt>
                <c:pt idx="3">
                  <c:v>24.9</c:v>
                </c:pt>
                <c:pt idx="4">
                  <c:v>28.2</c:v>
                </c:pt>
                <c:pt idx="5">
                  <c:v>29.2</c:v>
                </c:pt>
                <c:pt idx="6">
                  <c:v>30</c:v>
                </c:pt>
                <c:pt idx="7">
                  <c:v>19.7</c:v>
                </c:pt>
                <c:pt idx="8">
                  <c:v>31.7</c:v>
                </c:pt>
                <c:pt idx="9">
                  <c:v>31.4</c:v>
                </c:pt>
                <c:pt idx="10">
                  <c:v>26.4</c:v>
                </c:pt>
                <c:pt idx="11">
                  <c:v>23.5</c:v>
                </c:pt>
                <c:pt idx="12">
                  <c:v>28.5</c:v>
                </c:pt>
                <c:pt idx="13">
                  <c:v>24.6</c:v>
                </c:pt>
                <c:pt idx="14">
                  <c:v>22.6</c:v>
                </c:pt>
                <c:pt idx="15">
                  <c:v>22.6</c:v>
                </c:pt>
                <c:pt idx="16">
                  <c:v>34</c:v>
                </c:pt>
                <c:pt idx="17">
                  <c:v>43.5</c:v>
                </c:pt>
                <c:pt idx="18">
                  <c:v>26.8</c:v>
                </c:pt>
                <c:pt idx="19">
                  <c:v>24.6</c:v>
                </c:pt>
                <c:pt idx="20">
                  <c:v>36.1</c:v>
                </c:pt>
                <c:pt idx="21">
                  <c:v>29.1</c:v>
                </c:pt>
                <c:pt idx="22">
                  <c:v>25.6</c:v>
                </c:pt>
                <c:pt idx="23">
                  <c:v>26.1</c:v>
                </c:pt>
                <c:pt idx="24">
                  <c:v>25.9</c:v>
                </c:pt>
                <c:pt idx="25">
                  <c:v>26</c:v>
                </c:pt>
                <c:pt idx="26">
                  <c:v>28.3</c:v>
                </c:pt>
                <c:pt idx="27">
                  <c:v>28</c:v>
                </c:pt>
                <c:pt idx="28">
                  <c:v>32.799999999999997</c:v>
                </c:pt>
                <c:pt idx="29">
                  <c:v>28.1</c:v>
                </c:pt>
                <c:pt idx="30">
                  <c:v>26.7</c:v>
                </c:pt>
                <c:pt idx="31">
                  <c:v>26.8</c:v>
                </c:pt>
                <c:pt idx="32">
                  <c:v>30.1</c:v>
                </c:pt>
                <c:pt idx="33">
                  <c:v>39.1</c:v>
                </c:pt>
                <c:pt idx="34">
                  <c:v>26.2</c:v>
                </c:pt>
                <c:pt idx="35">
                  <c:v>27.2</c:v>
                </c:pt>
                <c:pt idx="36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56-8049-83F4-A893F3C27B98}"/>
            </c:ext>
          </c:extLst>
        </c:ser>
        <c:ser>
          <c:idx val="1"/>
          <c:order val="1"/>
          <c:tx>
            <c:strRef>
              <c:f>'30-34'!$C$1</c:f>
              <c:strCache>
                <c:ptCount val="1"/>
                <c:pt idx="0">
                  <c:v>BF%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'30-34'!$C$2:$C$39</c:f>
              <c:numCache>
                <c:formatCode>General</c:formatCode>
                <c:ptCount val="38"/>
                <c:pt idx="0">
                  <c:v>11.6</c:v>
                </c:pt>
                <c:pt idx="1">
                  <c:v>39.299999999999997</c:v>
                </c:pt>
                <c:pt idx="2">
                  <c:v>15.4</c:v>
                </c:pt>
                <c:pt idx="3">
                  <c:v>18.2</c:v>
                </c:pt>
                <c:pt idx="4">
                  <c:v>23.3</c:v>
                </c:pt>
                <c:pt idx="5">
                  <c:v>23.3</c:v>
                </c:pt>
                <c:pt idx="6">
                  <c:v>27.4</c:v>
                </c:pt>
                <c:pt idx="7">
                  <c:v>16.100000000000001</c:v>
                </c:pt>
                <c:pt idx="8">
                  <c:v>26.3</c:v>
                </c:pt>
                <c:pt idx="9">
                  <c:v>29.5</c:v>
                </c:pt>
                <c:pt idx="10">
                  <c:v>23.8</c:v>
                </c:pt>
                <c:pt idx="11">
                  <c:v>27.5</c:v>
                </c:pt>
                <c:pt idx="12">
                  <c:v>25.9</c:v>
                </c:pt>
                <c:pt idx="13">
                  <c:v>17.5</c:v>
                </c:pt>
                <c:pt idx="14">
                  <c:v>7</c:v>
                </c:pt>
                <c:pt idx="15">
                  <c:v>24.8</c:v>
                </c:pt>
                <c:pt idx="16">
                  <c:v>38</c:v>
                </c:pt>
                <c:pt idx="17">
                  <c:v>41.8</c:v>
                </c:pt>
                <c:pt idx="18">
                  <c:v>17</c:v>
                </c:pt>
                <c:pt idx="19">
                  <c:v>18.5</c:v>
                </c:pt>
                <c:pt idx="20">
                  <c:v>40.200000000000003</c:v>
                </c:pt>
                <c:pt idx="21">
                  <c:v>13.4</c:v>
                </c:pt>
                <c:pt idx="22">
                  <c:v>17.899999999999999</c:v>
                </c:pt>
                <c:pt idx="23">
                  <c:v>20.7</c:v>
                </c:pt>
                <c:pt idx="24">
                  <c:v>13.8</c:v>
                </c:pt>
                <c:pt idx="25">
                  <c:v>13.8</c:v>
                </c:pt>
                <c:pt idx="26">
                  <c:v>23.6</c:v>
                </c:pt>
                <c:pt idx="27">
                  <c:v>23.1</c:v>
                </c:pt>
                <c:pt idx="28">
                  <c:v>32.799999999999997</c:v>
                </c:pt>
                <c:pt idx="29">
                  <c:v>21.3</c:v>
                </c:pt>
                <c:pt idx="30">
                  <c:v>25.6</c:v>
                </c:pt>
                <c:pt idx="31">
                  <c:v>23.1</c:v>
                </c:pt>
                <c:pt idx="32">
                  <c:v>27</c:v>
                </c:pt>
                <c:pt idx="33">
                  <c:v>44.8</c:v>
                </c:pt>
                <c:pt idx="34">
                  <c:v>21.1</c:v>
                </c:pt>
                <c:pt idx="35">
                  <c:v>19.899999999999999</c:v>
                </c:pt>
                <c:pt idx="36">
                  <c:v>17.399999999999999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56-8049-83F4-A893F3C27B98}"/>
            </c:ext>
          </c:extLst>
        </c:ser>
        <c:ser>
          <c:idx val="2"/>
          <c:order val="2"/>
          <c:tx>
            <c:strRef>
              <c:f>'30-34'!$D$1</c:f>
              <c:strCache>
                <c:ptCount val="1"/>
                <c:pt idx="0">
                  <c:v>VF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'30-34'!$D$2:$D$39</c:f>
              <c:numCache>
                <c:formatCode>General</c:formatCode>
                <c:ptCount val="38"/>
                <c:pt idx="0">
                  <c:v>3</c:v>
                </c:pt>
                <c:pt idx="1">
                  <c:v>19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4</c:v>
                </c:pt>
                <c:pt idx="8">
                  <c:v>13</c:v>
                </c:pt>
                <c:pt idx="9">
                  <c:v>12</c:v>
                </c:pt>
                <c:pt idx="10">
                  <c:v>9</c:v>
                </c:pt>
                <c:pt idx="11">
                  <c:v>7</c:v>
                </c:pt>
                <c:pt idx="12">
                  <c:v>10</c:v>
                </c:pt>
                <c:pt idx="13">
                  <c:v>5</c:v>
                </c:pt>
                <c:pt idx="14">
                  <c:v>1</c:v>
                </c:pt>
                <c:pt idx="15">
                  <c:v>5</c:v>
                </c:pt>
                <c:pt idx="16">
                  <c:v>20</c:v>
                </c:pt>
                <c:pt idx="17">
                  <c:v>20</c:v>
                </c:pt>
                <c:pt idx="18">
                  <c:v>6</c:v>
                </c:pt>
                <c:pt idx="19">
                  <c:v>6</c:v>
                </c:pt>
                <c:pt idx="20">
                  <c:v>18</c:v>
                </c:pt>
                <c:pt idx="21">
                  <c:v>5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4</c:v>
                </c:pt>
                <c:pt idx="26">
                  <c:v>10</c:v>
                </c:pt>
                <c:pt idx="27">
                  <c:v>8</c:v>
                </c:pt>
                <c:pt idx="28">
                  <c:v>16</c:v>
                </c:pt>
                <c:pt idx="29">
                  <c:v>7</c:v>
                </c:pt>
                <c:pt idx="30">
                  <c:v>9</c:v>
                </c:pt>
                <c:pt idx="31">
                  <c:v>8</c:v>
                </c:pt>
                <c:pt idx="32">
                  <c:v>12</c:v>
                </c:pt>
                <c:pt idx="33">
                  <c:v>20</c:v>
                </c:pt>
                <c:pt idx="34">
                  <c:v>6</c:v>
                </c:pt>
                <c:pt idx="35">
                  <c:v>6</c:v>
                </c:pt>
                <c:pt idx="3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56-8049-83F4-A893F3C27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803279"/>
        <c:axId val="685140751"/>
      </c:lineChart>
      <c:catAx>
        <c:axId val="635803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140751"/>
        <c:crosses val="autoZero"/>
        <c:auto val="1"/>
        <c:lblAlgn val="ctr"/>
        <c:lblOffset val="100"/>
        <c:noMultiLvlLbl val="0"/>
      </c:catAx>
      <c:valAx>
        <c:axId val="68514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80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'35-39'!$B$1</c:f>
              <c:strCache>
                <c:ptCount val="1"/>
                <c:pt idx="0">
                  <c:v>BMI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'35-39'!$B$2:$B$52</c:f>
              <c:numCache>
                <c:formatCode>General</c:formatCode>
                <c:ptCount val="44"/>
                <c:pt idx="0">
                  <c:v>29.2</c:v>
                </c:pt>
                <c:pt idx="1">
                  <c:v>25.6</c:v>
                </c:pt>
                <c:pt idx="2">
                  <c:v>25.2</c:v>
                </c:pt>
                <c:pt idx="3">
                  <c:v>35.5</c:v>
                </c:pt>
                <c:pt idx="4">
                  <c:v>33.1</c:v>
                </c:pt>
                <c:pt idx="5">
                  <c:v>32.1</c:v>
                </c:pt>
                <c:pt idx="6">
                  <c:v>30.7</c:v>
                </c:pt>
                <c:pt idx="7">
                  <c:v>33.5</c:v>
                </c:pt>
                <c:pt idx="8">
                  <c:v>27</c:v>
                </c:pt>
                <c:pt idx="9">
                  <c:v>37.4</c:v>
                </c:pt>
                <c:pt idx="10">
                  <c:v>25.6</c:v>
                </c:pt>
                <c:pt idx="11">
                  <c:v>24.6</c:v>
                </c:pt>
                <c:pt idx="12">
                  <c:v>37.6</c:v>
                </c:pt>
                <c:pt idx="13">
                  <c:v>25.9</c:v>
                </c:pt>
                <c:pt idx="14">
                  <c:v>30</c:v>
                </c:pt>
                <c:pt idx="15">
                  <c:v>30.1</c:v>
                </c:pt>
                <c:pt idx="16">
                  <c:v>27.8</c:v>
                </c:pt>
                <c:pt idx="17">
                  <c:v>22.1</c:v>
                </c:pt>
                <c:pt idx="18">
                  <c:v>23.9</c:v>
                </c:pt>
                <c:pt idx="19">
                  <c:v>28.1</c:v>
                </c:pt>
                <c:pt idx="20">
                  <c:v>27.5</c:v>
                </c:pt>
                <c:pt idx="21">
                  <c:v>25.7</c:v>
                </c:pt>
                <c:pt idx="22">
                  <c:v>24</c:v>
                </c:pt>
                <c:pt idx="23">
                  <c:v>31.4</c:v>
                </c:pt>
                <c:pt idx="24">
                  <c:v>26.4</c:v>
                </c:pt>
                <c:pt idx="25">
                  <c:v>27.3</c:v>
                </c:pt>
                <c:pt idx="26">
                  <c:v>26.4</c:v>
                </c:pt>
                <c:pt idx="27">
                  <c:v>24.2</c:v>
                </c:pt>
                <c:pt idx="28">
                  <c:v>25.2</c:v>
                </c:pt>
                <c:pt idx="29">
                  <c:v>35</c:v>
                </c:pt>
                <c:pt idx="30">
                  <c:v>24.7</c:v>
                </c:pt>
                <c:pt idx="31">
                  <c:v>18.100000000000001</c:v>
                </c:pt>
                <c:pt idx="32">
                  <c:v>31.2</c:v>
                </c:pt>
                <c:pt idx="33">
                  <c:v>26.6</c:v>
                </c:pt>
                <c:pt idx="34">
                  <c:v>27.2</c:v>
                </c:pt>
                <c:pt idx="35">
                  <c:v>28.2</c:v>
                </c:pt>
                <c:pt idx="36">
                  <c:v>32.4</c:v>
                </c:pt>
                <c:pt idx="37">
                  <c:v>32</c:v>
                </c:pt>
                <c:pt idx="38">
                  <c:v>30.9</c:v>
                </c:pt>
                <c:pt idx="39">
                  <c:v>24.7</c:v>
                </c:pt>
                <c:pt idx="40">
                  <c:v>34</c:v>
                </c:pt>
                <c:pt idx="41">
                  <c:v>25.7</c:v>
                </c:pt>
                <c:pt idx="42">
                  <c:v>25.5</c:v>
                </c:pt>
                <c:pt idx="43">
                  <c:v>26.2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DC-F442-9EB1-74CF95931E7A}"/>
            </c:ext>
          </c:extLst>
        </c:ser>
        <c:ser>
          <c:idx val="1"/>
          <c:order val="1"/>
          <c:tx>
            <c:strRef>
              <c:f>'35-39'!$C$1</c:f>
              <c:strCache>
                <c:ptCount val="1"/>
                <c:pt idx="0">
                  <c:v>BF%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'35-39'!$C$2:$C$52</c:f>
              <c:numCache>
                <c:formatCode>General</c:formatCode>
                <c:ptCount val="44"/>
                <c:pt idx="0">
                  <c:v>33.1</c:v>
                </c:pt>
                <c:pt idx="1">
                  <c:v>18.3</c:v>
                </c:pt>
                <c:pt idx="2">
                  <c:v>10.5</c:v>
                </c:pt>
                <c:pt idx="3">
                  <c:v>32.6</c:v>
                </c:pt>
                <c:pt idx="4">
                  <c:v>26</c:v>
                </c:pt>
                <c:pt idx="5">
                  <c:v>39.200000000000003</c:v>
                </c:pt>
                <c:pt idx="6">
                  <c:v>31</c:v>
                </c:pt>
                <c:pt idx="7">
                  <c:v>29.5</c:v>
                </c:pt>
                <c:pt idx="8">
                  <c:v>24.2</c:v>
                </c:pt>
                <c:pt idx="9">
                  <c:v>35.200000000000003</c:v>
                </c:pt>
                <c:pt idx="10">
                  <c:v>16.2</c:v>
                </c:pt>
                <c:pt idx="11">
                  <c:v>20.2</c:v>
                </c:pt>
                <c:pt idx="12">
                  <c:v>44.6</c:v>
                </c:pt>
                <c:pt idx="13">
                  <c:v>17.399999999999999</c:v>
                </c:pt>
                <c:pt idx="14">
                  <c:v>28.3</c:v>
                </c:pt>
                <c:pt idx="15">
                  <c:v>18.2</c:v>
                </c:pt>
                <c:pt idx="16">
                  <c:v>14</c:v>
                </c:pt>
                <c:pt idx="17">
                  <c:v>17.2</c:v>
                </c:pt>
                <c:pt idx="18">
                  <c:v>12.8</c:v>
                </c:pt>
                <c:pt idx="19">
                  <c:v>12.9</c:v>
                </c:pt>
                <c:pt idx="20">
                  <c:v>22.8</c:v>
                </c:pt>
                <c:pt idx="21">
                  <c:v>16.399999999999999</c:v>
                </c:pt>
                <c:pt idx="22">
                  <c:v>14.1</c:v>
                </c:pt>
                <c:pt idx="23">
                  <c:v>33.700000000000003</c:v>
                </c:pt>
                <c:pt idx="24">
                  <c:v>14.5</c:v>
                </c:pt>
                <c:pt idx="25">
                  <c:v>11.9</c:v>
                </c:pt>
                <c:pt idx="26">
                  <c:v>13.2</c:v>
                </c:pt>
                <c:pt idx="27">
                  <c:v>20.3</c:v>
                </c:pt>
                <c:pt idx="28">
                  <c:v>19</c:v>
                </c:pt>
                <c:pt idx="29">
                  <c:v>29</c:v>
                </c:pt>
                <c:pt idx="30">
                  <c:v>13.2</c:v>
                </c:pt>
                <c:pt idx="31">
                  <c:v>22.9</c:v>
                </c:pt>
                <c:pt idx="32">
                  <c:v>32.9</c:v>
                </c:pt>
                <c:pt idx="33">
                  <c:v>21.6</c:v>
                </c:pt>
                <c:pt idx="34">
                  <c:v>19</c:v>
                </c:pt>
                <c:pt idx="35">
                  <c:v>23.6</c:v>
                </c:pt>
                <c:pt idx="36">
                  <c:v>28.5</c:v>
                </c:pt>
                <c:pt idx="37">
                  <c:v>36.4</c:v>
                </c:pt>
                <c:pt idx="38">
                  <c:v>31.8</c:v>
                </c:pt>
                <c:pt idx="39">
                  <c:v>13.8</c:v>
                </c:pt>
                <c:pt idx="40">
                  <c:v>34.700000000000003</c:v>
                </c:pt>
                <c:pt idx="41">
                  <c:v>27.4</c:v>
                </c:pt>
                <c:pt idx="42">
                  <c:v>17.5</c:v>
                </c:pt>
                <c:pt idx="43">
                  <c:v>12.8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DC-F442-9EB1-74CF95931E7A}"/>
            </c:ext>
          </c:extLst>
        </c:ser>
        <c:ser>
          <c:idx val="2"/>
          <c:order val="2"/>
          <c:tx>
            <c:strRef>
              <c:f>'35-39'!$D$1</c:f>
              <c:strCache>
                <c:ptCount val="1"/>
                <c:pt idx="0">
                  <c:v>VF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'35-39'!$D$2:$D$52</c:f>
              <c:numCache>
                <c:formatCode>General</c:formatCode>
                <c:ptCount val="44"/>
                <c:pt idx="0">
                  <c:v>13</c:v>
                </c:pt>
                <c:pt idx="1">
                  <c:v>5</c:v>
                </c:pt>
                <c:pt idx="2">
                  <c:v>3</c:v>
                </c:pt>
                <c:pt idx="3">
                  <c:v>16</c:v>
                </c:pt>
                <c:pt idx="4">
                  <c:v>14</c:v>
                </c:pt>
                <c:pt idx="5">
                  <c:v>20</c:v>
                </c:pt>
                <c:pt idx="6">
                  <c:v>11</c:v>
                </c:pt>
                <c:pt idx="7">
                  <c:v>14</c:v>
                </c:pt>
                <c:pt idx="8">
                  <c:v>9</c:v>
                </c:pt>
                <c:pt idx="9">
                  <c:v>16</c:v>
                </c:pt>
                <c:pt idx="10">
                  <c:v>5</c:v>
                </c:pt>
                <c:pt idx="11">
                  <c:v>7</c:v>
                </c:pt>
                <c:pt idx="12">
                  <c:v>20</c:v>
                </c:pt>
                <c:pt idx="13">
                  <c:v>5</c:v>
                </c:pt>
                <c:pt idx="14">
                  <c:v>12</c:v>
                </c:pt>
                <c:pt idx="15">
                  <c:v>7</c:v>
                </c:pt>
                <c:pt idx="16">
                  <c:v>5</c:v>
                </c:pt>
                <c:pt idx="17">
                  <c:v>7</c:v>
                </c:pt>
                <c:pt idx="18">
                  <c:v>3</c:v>
                </c:pt>
                <c:pt idx="19">
                  <c:v>4</c:v>
                </c:pt>
                <c:pt idx="20">
                  <c:v>7</c:v>
                </c:pt>
                <c:pt idx="21">
                  <c:v>5</c:v>
                </c:pt>
                <c:pt idx="22">
                  <c:v>4</c:v>
                </c:pt>
                <c:pt idx="23">
                  <c:v>16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6</c:v>
                </c:pt>
                <c:pt idx="28">
                  <c:v>7</c:v>
                </c:pt>
                <c:pt idx="29">
                  <c:v>17</c:v>
                </c:pt>
                <c:pt idx="30">
                  <c:v>3</c:v>
                </c:pt>
                <c:pt idx="31">
                  <c:v>8</c:v>
                </c:pt>
                <c:pt idx="32">
                  <c:v>15</c:v>
                </c:pt>
                <c:pt idx="33">
                  <c:v>8</c:v>
                </c:pt>
                <c:pt idx="34">
                  <c:v>7</c:v>
                </c:pt>
                <c:pt idx="35">
                  <c:v>9</c:v>
                </c:pt>
                <c:pt idx="36">
                  <c:v>12</c:v>
                </c:pt>
                <c:pt idx="37">
                  <c:v>17</c:v>
                </c:pt>
                <c:pt idx="38">
                  <c:v>15</c:v>
                </c:pt>
                <c:pt idx="39">
                  <c:v>3</c:v>
                </c:pt>
                <c:pt idx="40">
                  <c:v>16</c:v>
                </c:pt>
                <c:pt idx="41">
                  <c:v>10</c:v>
                </c:pt>
                <c:pt idx="42">
                  <c:v>5</c:v>
                </c:pt>
                <c:pt idx="4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DC-F442-9EB1-74CF95931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1161295"/>
        <c:axId val="682785807"/>
      </c:lineChart>
      <c:catAx>
        <c:axId val="941161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785807"/>
        <c:crosses val="autoZero"/>
        <c:auto val="1"/>
        <c:lblAlgn val="ctr"/>
        <c:lblOffset val="100"/>
        <c:noMultiLvlLbl val="0"/>
      </c:catAx>
      <c:valAx>
        <c:axId val="68278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16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'40-44'!$B$1</c:f>
              <c:strCache>
                <c:ptCount val="1"/>
                <c:pt idx="0">
                  <c:v>BMI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'40-44'!$B$2:$B$26</c:f>
              <c:numCache>
                <c:formatCode>General</c:formatCode>
                <c:ptCount val="5"/>
                <c:pt idx="0">
                  <c:v>28.3</c:v>
                </c:pt>
                <c:pt idx="1">
                  <c:v>23.7</c:v>
                </c:pt>
                <c:pt idx="2">
                  <c:v>25.9</c:v>
                </c:pt>
                <c:pt idx="3">
                  <c:v>28</c:v>
                </c:pt>
                <c:pt idx="4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54-064B-AF4E-8C4CFAA3F1C8}"/>
            </c:ext>
          </c:extLst>
        </c:ser>
        <c:ser>
          <c:idx val="1"/>
          <c:order val="1"/>
          <c:tx>
            <c:strRef>
              <c:f>'40-44'!$C$1</c:f>
              <c:strCache>
                <c:ptCount val="1"/>
                <c:pt idx="0">
                  <c:v>BF%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'40-44'!$C$2:$C$26</c:f>
              <c:numCache>
                <c:formatCode>General</c:formatCode>
                <c:ptCount val="5"/>
                <c:pt idx="0">
                  <c:v>14.3</c:v>
                </c:pt>
                <c:pt idx="1">
                  <c:v>13.2</c:v>
                </c:pt>
                <c:pt idx="2">
                  <c:v>13.4</c:v>
                </c:pt>
                <c:pt idx="3">
                  <c:v>20.3</c:v>
                </c:pt>
                <c:pt idx="4">
                  <c:v>19.899999999999999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54-064B-AF4E-8C4CFAA3F1C8}"/>
            </c:ext>
          </c:extLst>
        </c:ser>
        <c:ser>
          <c:idx val="2"/>
          <c:order val="2"/>
          <c:tx>
            <c:strRef>
              <c:f>'40-44'!$D$1</c:f>
              <c:strCache>
                <c:ptCount val="1"/>
                <c:pt idx="0">
                  <c:v>VF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'40-44'!$D$2:$D$26</c:f>
              <c:numCache>
                <c:formatCode>General</c:formatCode>
                <c:ptCount val="5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54-064B-AF4E-8C4CFAA3F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353839"/>
        <c:axId val="685140351"/>
      </c:lineChart>
      <c:catAx>
        <c:axId val="685353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140351"/>
        <c:crosses val="autoZero"/>
        <c:auto val="1"/>
        <c:lblAlgn val="ctr"/>
        <c:lblOffset val="100"/>
        <c:noMultiLvlLbl val="0"/>
      </c:catAx>
      <c:valAx>
        <c:axId val="68514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35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'45-49'!$B$1</c:f>
              <c:strCache>
                <c:ptCount val="1"/>
                <c:pt idx="0">
                  <c:v>BMI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'45-49'!$B$2:$B$10</c:f>
              <c:numCache>
                <c:formatCode>General</c:formatCode>
                <c:ptCount val="9"/>
                <c:pt idx="0">
                  <c:v>28.5</c:v>
                </c:pt>
                <c:pt idx="1">
                  <c:v>25.2</c:v>
                </c:pt>
                <c:pt idx="2">
                  <c:v>35.5</c:v>
                </c:pt>
                <c:pt idx="3">
                  <c:v>27.6</c:v>
                </c:pt>
                <c:pt idx="4">
                  <c:v>27.5</c:v>
                </c:pt>
                <c:pt idx="5">
                  <c:v>27.8</c:v>
                </c:pt>
                <c:pt idx="6">
                  <c:v>28.1</c:v>
                </c:pt>
                <c:pt idx="7">
                  <c:v>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3D-B44F-82D8-D8C387386ED0}"/>
            </c:ext>
          </c:extLst>
        </c:ser>
        <c:ser>
          <c:idx val="1"/>
          <c:order val="1"/>
          <c:tx>
            <c:strRef>
              <c:f>'45-49'!$C$1</c:f>
              <c:strCache>
                <c:ptCount val="1"/>
                <c:pt idx="0">
                  <c:v>BF%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'45-49'!$C$2:$C$10</c:f>
              <c:numCache>
                <c:formatCode>General</c:formatCode>
                <c:ptCount val="9"/>
                <c:pt idx="0">
                  <c:v>27.4</c:v>
                </c:pt>
                <c:pt idx="1">
                  <c:v>14.5</c:v>
                </c:pt>
                <c:pt idx="2">
                  <c:v>33</c:v>
                </c:pt>
                <c:pt idx="3">
                  <c:v>28.8</c:v>
                </c:pt>
                <c:pt idx="4">
                  <c:v>18.8</c:v>
                </c:pt>
                <c:pt idx="5">
                  <c:v>11.4</c:v>
                </c:pt>
                <c:pt idx="6">
                  <c:v>30.9</c:v>
                </c:pt>
                <c:pt idx="7">
                  <c:v>23.1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3D-B44F-82D8-D8C387386ED0}"/>
            </c:ext>
          </c:extLst>
        </c:ser>
        <c:ser>
          <c:idx val="2"/>
          <c:order val="2"/>
          <c:tx>
            <c:strRef>
              <c:f>'45-49'!$D$1</c:f>
              <c:strCache>
                <c:ptCount val="1"/>
                <c:pt idx="0">
                  <c:v>VF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'45-49'!$D$2:$D$10</c:f>
              <c:numCache>
                <c:formatCode>General</c:formatCode>
                <c:ptCount val="9"/>
                <c:pt idx="0">
                  <c:v>11</c:v>
                </c:pt>
                <c:pt idx="1">
                  <c:v>5</c:v>
                </c:pt>
                <c:pt idx="2">
                  <c:v>18</c:v>
                </c:pt>
                <c:pt idx="3">
                  <c:v>9</c:v>
                </c:pt>
                <c:pt idx="4">
                  <c:v>7</c:v>
                </c:pt>
                <c:pt idx="5">
                  <c:v>5</c:v>
                </c:pt>
                <c:pt idx="6">
                  <c:v>10</c:v>
                </c:pt>
                <c:pt idx="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3D-B44F-82D8-D8C387386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198128"/>
        <c:axId val="571996352"/>
      </c:lineChart>
      <c:catAx>
        <c:axId val="29119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96352"/>
        <c:crosses val="autoZero"/>
        <c:auto val="1"/>
        <c:lblAlgn val="ctr"/>
        <c:lblOffset val="100"/>
        <c:noMultiLvlLbl val="0"/>
      </c:catAx>
      <c:valAx>
        <c:axId val="57199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19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'50-54'!$B$1</c:f>
              <c:strCache>
                <c:ptCount val="1"/>
                <c:pt idx="0">
                  <c:v>BMI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'50-54'!$B$2:$B$31</c:f>
              <c:numCache>
                <c:formatCode>General</c:formatCode>
                <c:ptCount val="27"/>
                <c:pt idx="0">
                  <c:v>24.6</c:v>
                </c:pt>
                <c:pt idx="1">
                  <c:v>31.4</c:v>
                </c:pt>
                <c:pt idx="2">
                  <c:v>33.700000000000003</c:v>
                </c:pt>
                <c:pt idx="3">
                  <c:v>36.799999999999997</c:v>
                </c:pt>
                <c:pt idx="4">
                  <c:v>36.1</c:v>
                </c:pt>
                <c:pt idx="5">
                  <c:v>30.5</c:v>
                </c:pt>
                <c:pt idx="6">
                  <c:v>32.6</c:v>
                </c:pt>
                <c:pt idx="7">
                  <c:v>26.7</c:v>
                </c:pt>
                <c:pt idx="8">
                  <c:v>28.3</c:v>
                </c:pt>
                <c:pt idx="9">
                  <c:v>26.1</c:v>
                </c:pt>
                <c:pt idx="10">
                  <c:v>23.5</c:v>
                </c:pt>
                <c:pt idx="11">
                  <c:v>36.200000000000003</c:v>
                </c:pt>
                <c:pt idx="12">
                  <c:v>32.299999999999997</c:v>
                </c:pt>
                <c:pt idx="13">
                  <c:v>36.9</c:v>
                </c:pt>
                <c:pt idx="14">
                  <c:v>36.5</c:v>
                </c:pt>
                <c:pt idx="15">
                  <c:v>28.5</c:v>
                </c:pt>
                <c:pt idx="16">
                  <c:v>27.4</c:v>
                </c:pt>
                <c:pt idx="17">
                  <c:v>26.5</c:v>
                </c:pt>
                <c:pt idx="18">
                  <c:v>29</c:v>
                </c:pt>
                <c:pt idx="19">
                  <c:v>33</c:v>
                </c:pt>
                <c:pt idx="20">
                  <c:v>29.9</c:v>
                </c:pt>
                <c:pt idx="21">
                  <c:v>28.6</c:v>
                </c:pt>
                <c:pt idx="22">
                  <c:v>27.7</c:v>
                </c:pt>
                <c:pt idx="23">
                  <c:v>36.9</c:v>
                </c:pt>
                <c:pt idx="24">
                  <c:v>36.4</c:v>
                </c:pt>
                <c:pt idx="25">
                  <c:v>27.5</c:v>
                </c:pt>
                <c:pt idx="26">
                  <c:v>34.799999999999997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5-E441-9E9C-164AFCF9FACC}"/>
            </c:ext>
          </c:extLst>
        </c:ser>
        <c:ser>
          <c:idx val="1"/>
          <c:order val="1"/>
          <c:tx>
            <c:strRef>
              <c:f>'50-54'!$C$1</c:f>
              <c:strCache>
                <c:ptCount val="1"/>
                <c:pt idx="0">
                  <c:v>BF%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'50-54'!$C$2:$C$31</c:f>
              <c:numCache>
                <c:formatCode>General</c:formatCode>
                <c:ptCount val="27"/>
                <c:pt idx="0">
                  <c:v>14.6</c:v>
                </c:pt>
                <c:pt idx="1">
                  <c:v>34.4</c:v>
                </c:pt>
                <c:pt idx="2">
                  <c:v>33</c:v>
                </c:pt>
                <c:pt idx="3">
                  <c:v>41.3</c:v>
                </c:pt>
                <c:pt idx="4">
                  <c:v>35.6</c:v>
                </c:pt>
                <c:pt idx="5">
                  <c:v>25.6</c:v>
                </c:pt>
                <c:pt idx="6">
                  <c:v>34.5</c:v>
                </c:pt>
                <c:pt idx="7">
                  <c:v>23.3</c:v>
                </c:pt>
                <c:pt idx="8">
                  <c:v>29.3</c:v>
                </c:pt>
                <c:pt idx="9">
                  <c:v>23.9</c:v>
                </c:pt>
                <c:pt idx="10">
                  <c:v>18.2</c:v>
                </c:pt>
                <c:pt idx="11">
                  <c:v>46.4</c:v>
                </c:pt>
                <c:pt idx="12">
                  <c:v>30.9</c:v>
                </c:pt>
                <c:pt idx="13">
                  <c:v>41.5</c:v>
                </c:pt>
                <c:pt idx="14">
                  <c:v>38.6</c:v>
                </c:pt>
                <c:pt idx="15">
                  <c:v>28.3</c:v>
                </c:pt>
                <c:pt idx="16">
                  <c:v>26.7</c:v>
                </c:pt>
                <c:pt idx="17">
                  <c:v>21.8</c:v>
                </c:pt>
                <c:pt idx="18">
                  <c:v>24.5</c:v>
                </c:pt>
                <c:pt idx="19">
                  <c:v>25.8</c:v>
                </c:pt>
                <c:pt idx="20">
                  <c:v>36.4</c:v>
                </c:pt>
                <c:pt idx="21">
                  <c:v>26.3</c:v>
                </c:pt>
                <c:pt idx="22">
                  <c:v>28.3</c:v>
                </c:pt>
                <c:pt idx="23">
                  <c:v>39.5</c:v>
                </c:pt>
                <c:pt idx="24">
                  <c:v>37.1</c:v>
                </c:pt>
                <c:pt idx="25">
                  <c:v>28.7</c:v>
                </c:pt>
                <c:pt idx="26">
                  <c:v>40.700000000000003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E5-E441-9E9C-164AFCF9FACC}"/>
            </c:ext>
          </c:extLst>
        </c:ser>
        <c:ser>
          <c:idx val="2"/>
          <c:order val="2"/>
          <c:tx>
            <c:strRef>
              <c:f>'50-54'!$D$1</c:f>
              <c:strCache>
                <c:ptCount val="1"/>
                <c:pt idx="0">
                  <c:v>VF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'50-54'!$D$2:$D$31</c:f>
              <c:numCache>
                <c:formatCode>General</c:formatCode>
                <c:ptCount val="27"/>
                <c:pt idx="0">
                  <c:v>5</c:v>
                </c:pt>
                <c:pt idx="1">
                  <c:v>15</c:v>
                </c:pt>
                <c:pt idx="2">
                  <c:v>14</c:v>
                </c:pt>
                <c:pt idx="3">
                  <c:v>20</c:v>
                </c:pt>
                <c:pt idx="4">
                  <c:v>20</c:v>
                </c:pt>
                <c:pt idx="5">
                  <c:v>13</c:v>
                </c:pt>
                <c:pt idx="6">
                  <c:v>16</c:v>
                </c:pt>
                <c:pt idx="7">
                  <c:v>9</c:v>
                </c:pt>
                <c:pt idx="8">
                  <c:v>11</c:v>
                </c:pt>
                <c:pt idx="9">
                  <c:v>9</c:v>
                </c:pt>
                <c:pt idx="10">
                  <c:v>6</c:v>
                </c:pt>
                <c:pt idx="11">
                  <c:v>20</c:v>
                </c:pt>
                <c:pt idx="12">
                  <c:v>14</c:v>
                </c:pt>
                <c:pt idx="13">
                  <c:v>20</c:v>
                </c:pt>
                <c:pt idx="14">
                  <c:v>20</c:v>
                </c:pt>
                <c:pt idx="15">
                  <c:v>13</c:v>
                </c:pt>
                <c:pt idx="16">
                  <c:v>8</c:v>
                </c:pt>
                <c:pt idx="17">
                  <c:v>8</c:v>
                </c:pt>
                <c:pt idx="18">
                  <c:v>10</c:v>
                </c:pt>
                <c:pt idx="19">
                  <c:v>14</c:v>
                </c:pt>
                <c:pt idx="20">
                  <c:v>15</c:v>
                </c:pt>
                <c:pt idx="21">
                  <c:v>12</c:v>
                </c:pt>
                <c:pt idx="22">
                  <c:v>10</c:v>
                </c:pt>
                <c:pt idx="23">
                  <c:v>20</c:v>
                </c:pt>
                <c:pt idx="24">
                  <c:v>20</c:v>
                </c:pt>
                <c:pt idx="25">
                  <c:v>8</c:v>
                </c:pt>
                <c:pt idx="2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E5-E441-9E9C-164AFCF9F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1436463"/>
        <c:axId val="711518063"/>
      </c:lineChart>
      <c:catAx>
        <c:axId val="711436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518063"/>
        <c:crosses val="autoZero"/>
        <c:auto val="1"/>
        <c:lblAlgn val="ctr"/>
        <c:lblOffset val="100"/>
        <c:noMultiLvlLbl val="0"/>
      </c:catAx>
      <c:valAx>
        <c:axId val="71151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43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'55-59'!$B$1</c:f>
              <c:strCache>
                <c:ptCount val="1"/>
                <c:pt idx="0">
                  <c:v>BMI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'55-59'!$B$2:$B$14</c:f>
              <c:numCache>
                <c:formatCode>General</c:formatCode>
                <c:ptCount val="13"/>
                <c:pt idx="0">
                  <c:v>25.1</c:v>
                </c:pt>
                <c:pt idx="1">
                  <c:v>25</c:v>
                </c:pt>
                <c:pt idx="2">
                  <c:v>21.4</c:v>
                </c:pt>
                <c:pt idx="3">
                  <c:v>26.2</c:v>
                </c:pt>
                <c:pt idx="4">
                  <c:v>25.9</c:v>
                </c:pt>
                <c:pt idx="5">
                  <c:v>26.9</c:v>
                </c:pt>
                <c:pt idx="6">
                  <c:v>22.1</c:v>
                </c:pt>
                <c:pt idx="7">
                  <c:v>30.1</c:v>
                </c:pt>
                <c:pt idx="8">
                  <c:v>24.9</c:v>
                </c:pt>
                <c:pt idx="9">
                  <c:v>35.1</c:v>
                </c:pt>
                <c:pt idx="10">
                  <c:v>33.9</c:v>
                </c:pt>
                <c:pt idx="11">
                  <c:v>31.7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E2-CA46-BC7F-CCCD22138079}"/>
            </c:ext>
          </c:extLst>
        </c:ser>
        <c:ser>
          <c:idx val="1"/>
          <c:order val="1"/>
          <c:tx>
            <c:strRef>
              <c:f>'55-59'!$C$1</c:f>
              <c:strCache>
                <c:ptCount val="1"/>
                <c:pt idx="0">
                  <c:v>BF%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'55-59'!$C$2:$C$14</c:f>
              <c:numCache>
                <c:formatCode>General</c:formatCode>
                <c:ptCount val="13"/>
                <c:pt idx="0">
                  <c:v>19.5</c:v>
                </c:pt>
                <c:pt idx="1">
                  <c:v>23.9</c:v>
                </c:pt>
                <c:pt idx="2">
                  <c:v>14.7</c:v>
                </c:pt>
                <c:pt idx="3">
                  <c:v>17.8</c:v>
                </c:pt>
                <c:pt idx="4">
                  <c:v>24.8</c:v>
                </c:pt>
                <c:pt idx="5">
                  <c:v>21.7</c:v>
                </c:pt>
                <c:pt idx="6">
                  <c:v>16.2</c:v>
                </c:pt>
                <c:pt idx="7">
                  <c:v>27.6</c:v>
                </c:pt>
                <c:pt idx="8">
                  <c:v>19.3</c:v>
                </c:pt>
                <c:pt idx="9">
                  <c:v>34.1</c:v>
                </c:pt>
                <c:pt idx="10">
                  <c:v>30.7</c:v>
                </c:pt>
                <c:pt idx="11">
                  <c:v>35.5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E2-CA46-BC7F-CCCD22138079}"/>
            </c:ext>
          </c:extLst>
        </c:ser>
        <c:ser>
          <c:idx val="2"/>
          <c:order val="2"/>
          <c:tx>
            <c:strRef>
              <c:f>'55-59'!$D$1</c:f>
              <c:strCache>
                <c:ptCount val="1"/>
                <c:pt idx="0">
                  <c:v>VF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'55-59'!$D$2:$D$14</c:f>
              <c:numCache>
                <c:formatCode>General</c:formatCode>
                <c:ptCount val="13"/>
                <c:pt idx="0">
                  <c:v>6</c:v>
                </c:pt>
                <c:pt idx="1">
                  <c:v>8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9</c:v>
                </c:pt>
                <c:pt idx="6">
                  <c:v>5</c:v>
                </c:pt>
                <c:pt idx="7">
                  <c:v>11</c:v>
                </c:pt>
                <c:pt idx="8">
                  <c:v>6</c:v>
                </c:pt>
                <c:pt idx="9">
                  <c:v>20</c:v>
                </c:pt>
                <c:pt idx="10">
                  <c:v>12</c:v>
                </c:pt>
                <c:pt idx="1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E2-CA46-BC7F-CCCD22138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7783215"/>
        <c:axId val="711142831"/>
      </c:lineChart>
      <c:catAx>
        <c:axId val="70778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142831"/>
        <c:crosses val="autoZero"/>
        <c:auto val="1"/>
        <c:lblAlgn val="ctr"/>
        <c:lblOffset val="100"/>
        <c:noMultiLvlLbl val="0"/>
      </c:catAx>
      <c:valAx>
        <c:axId val="71114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78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'60-65'!$B$1</c:f>
              <c:strCache>
                <c:ptCount val="1"/>
                <c:pt idx="0">
                  <c:v>BMI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'60-65'!$B$2:$B$8</c:f>
              <c:numCache>
                <c:formatCode>General</c:formatCode>
                <c:ptCount val="7"/>
                <c:pt idx="0">
                  <c:v>29.1</c:v>
                </c:pt>
                <c:pt idx="1">
                  <c:v>25.2</c:v>
                </c:pt>
                <c:pt idx="2">
                  <c:v>33.6</c:v>
                </c:pt>
                <c:pt idx="3">
                  <c:v>25.1</c:v>
                </c:pt>
                <c:pt idx="4">
                  <c:v>30.4</c:v>
                </c:pt>
                <c:pt idx="5">
                  <c:v>30.8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A-0D41-81C7-AF41F154D06B}"/>
            </c:ext>
          </c:extLst>
        </c:ser>
        <c:ser>
          <c:idx val="1"/>
          <c:order val="1"/>
          <c:tx>
            <c:strRef>
              <c:f>'60-65'!$C$1</c:f>
              <c:strCache>
                <c:ptCount val="1"/>
                <c:pt idx="0">
                  <c:v>BF%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'60-65'!$C$2:$C$8</c:f>
              <c:numCache>
                <c:formatCode>General</c:formatCode>
                <c:ptCount val="7"/>
                <c:pt idx="0">
                  <c:v>21</c:v>
                </c:pt>
                <c:pt idx="1">
                  <c:v>21.9</c:v>
                </c:pt>
                <c:pt idx="2">
                  <c:v>36.6</c:v>
                </c:pt>
                <c:pt idx="3">
                  <c:v>27.4</c:v>
                </c:pt>
                <c:pt idx="4">
                  <c:v>28.4</c:v>
                </c:pt>
                <c:pt idx="5">
                  <c:v>29.8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BA-0D41-81C7-AF41F154D06B}"/>
            </c:ext>
          </c:extLst>
        </c:ser>
        <c:ser>
          <c:idx val="2"/>
          <c:order val="2"/>
          <c:tx>
            <c:strRef>
              <c:f>'60-65'!$D$1</c:f>
              <c:strCache>
                <c:ptCount val="1"/>
                <c:pt idx="0">
                  <c:v>VF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'60-65'!$D$2:$D$8</c:f>
              <c:numCache>
                <c:formatCode>General</c:formatCode>
                <c:ptCount val="7"/>
                <c:pt idx="0">
                  <c:v>8</c:v>
                </c:pt>
                <c:pt idx="1">
                  <c:v>8</c:v>
                </c:pt>
                <c:pt idx="2">
                  <c:v>19</c:v>
                </c:pt>
                <c:pt idx="3">
                  <c:v>9</c:v>
                </c:pt>
                <c:pt idx="4">
                  <c:v>12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BA-0D41-81C7-AF41F154D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734255"/>
        <c:axId val="685128911"/>
      </c:lineChart>
      <c:catAx>
        <c:axId val="636734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128911"/>
        <c:crosses val="autoZero"/>
        <c:auto val="1"/>
        <c:lblAlgn val="ctr"/>
        <c:lblOffset val="100"/>
        <c:noMultiLvlLbl val="0"/>
      </c:catAx>
      <c:valAx>
        <c:axId val="68512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73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171450</xdr:colOff>
      <xdr:row>0</xdr:row>
      <xdr:rowOff>76200</xdr:rowOff>
    </xdr:from>
    <xdr:to>
      <xdr:col>17</xdr:col>
      <xdr:colOff>25400</xdr:colOff>
      <xdr:row>26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2A1030-5FC2-9B4A-B565-90BCCA2B3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44450</xdr:colOff>
      <xdr:row>0</xdr:row>
      <xdr:rowOff>25400</xdr:rowOff>
    </xdr:from>
    <xdr:to>
      <xdr:col>17</xdr:col>
      <xdr:colOff>584200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56FA86-90EE-C543-8182-35C7D85F3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44450</xdr:colOff>
      <xdr:row>0</xdr:row>
      <xdr:rowOff>50800</xdr:rowOff>
    </xdr:from>
    <xdr:to>
      <xdr:col>17</xdr:col>
      <xdr:colOff>673100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017127-3D17-4141-8372-3C6412AE6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31750</xdr:colOff>
      <xdr:row>0</xdr:row>
      <xdr:rowOff>38100</xdr:rowOff>
    </xdr:from>
    <xdr:to>
      <xdr:col>18</xdr:col>
      <xdr:colOff>457200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34093D-5245-0E4E-89CF-7F91D0084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120650</xdr:colOff>
      <xdr:row>0</xdr:row>
      <xdr:rowOff>50800</xdr:rowOff>
    </xdr:from>
    <xdr:to>
      <xdr:col>17</xdr:col>
      <xdr:colOff>330200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C31CCB-3772-BF45-ACEC-F905E47BB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0</xdr:row>
      <xdr:rowOff>38100</xdr:rowOff>
    </xdr:from>
    <xdr:to>
      <xdr:col>17</xdr:col>
      <xdr:colOff>152400</xdr:colOff>
      <xdr:row>24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5614A1-806E-5F4C-894A-6F4510179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44450</xdr:colOff>
      <xdr:row>0</xdr:row>
      <xdr:rowOff>0</xdr:rowOff>
    </xdr:from>
    <xdr:to>
      <xdr:col>17</xdr:col>
      <xdr:colOff>317500</xdr:colOff>
      <xdr:row>32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79377E-31E0-4044-8235-3AA734AB99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31750</xdr:colOff>
      <xdr:row>0</xdr:row>
      <xdr:rowOff>50800</xdr:rowOff>
    </xdr:from>
    <xdr:to>
      <xdr:col>17</xdr:col>
      <xdr:colOff>114300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FA9081-7DCE-2C4C-90B7-FCF58F3EA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31750</xdr:colOff>
      <xdr:row>0</xdr:row>
      <xdr:rowOff>38100</xdr:rowOff>
    </xdr:from>
    <xdr:to>
      <xdr:col>17</xdr:col>
      <xdr:colOff>736600</xdr:colOff>
      <xdr:row>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4FF5B7-0732-2D49-BA77-3130FEDFC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303" totalsRowCount="1">
  <autoFilter ref="A1:M302" xr:uid="{00000000-0009-0000-0100-000001000000}"/>
  <tableColumns count="13">
    <tableColumn id="1" xr3:uid="{00000000-0010-0000-0000-000001000000}" name="Number" totalsRowFunction="count"/>
    <tableColumn id="2" xr3:uid="{00000000-0010-0000-0000-000002000000}" name="BMI" totalsRowFunction="average"/>
    <tableColumn id="3" xr3:uid="{00000000-0010-0000-0000-000003000000}" name="BF%" totalsRowFunction="average"/>
    <tableColumn id="4" xr3:uid="{00000000-0010-0000-0000-000004000000}" name="VF" totalsRowFunction="average"/>
    <tableColumn id="5" xr3:uid="{00000000-0010-0000-0000-000005000000}" name="SMM"/>
    <tableColumn id="6" xr3:uid="{00000000-0010-0000-0000-000006000000}" name="Weight"/>
    <tableColumn id="7" xr3:uid="{00000000-0010-0000-0000-000007000000}" name="YOB" totalsRowFunction="average"/>
    <tableColumn id="8" xr3:uid="{00000000-0010-0000-0000-000008000000}" name="Sex"/>
    <tableColumn id="9" xr3:uid="{00000000-0010-0000-0000-000009000000}" name="Age" totalsRowFunction="average" dataDxfId="319">
      <calculatedColumnFormula>(120-G2)</calculatedColumnFormula>
    </tableColumn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 totalsRowFunction="count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1:J9" totalsRowCount="1" headerRowDxfId="13" headerRowBorderDxfId="12" tableBorderDxfId="11" totalsRowBorderDxfId="10">
  <autoFilter ref="A1:J8" xr:uid="{00000000-0009-0000-0100-00000A000000}"/>
  <tableColumns count="10">
    <tableColumn id="1" xr3:uid="{00000000-0010-0000-0900-000001000000}" name="Number" totalsRowFunction="count" totalsRowDxfId="9"/>
    <tableColumn id="2" xr3:uid="{00000000-0010-0000-0900-000002000000}" name="BMI" totalsRowFunction="average" totalsRowDxfId="8"/>
    <tableColumn id="3" xr3:uid="{00000000-0010-0000-0900-000003000000}" name="BF%" totalsRowFunction="average" totalsRowDxfId="7"/>
    <tableColumn id="4" xr3:uid="{00000000-0010-0000-0900-000004000000}" name="VF" totalsRowFunction="average" totalsRowDxfId="6"/>
    <tableColumn id="5" xr3:uid="{00000000-0010-0000-0900-000005000000}" name="SMM" totalsRowDxfId="5"/>
    <tableColumn id="6" xr3:uid="{00000000-0010-0000-0900-000006000000}" name="Weight" totalsRowDxfId="4"/>
    <tableColumn id="7" xr3:uid="{00000000-0010-0000-0900-000007000000}" name="YOB" totalsRowDxfId="3"/>
    <tableColumn id="8" xr3:uid="{00000000-0010-0000-0900-000008000000}" name="Sex" totalsRowDxfId="2"/>
    <tableColumn id="9" xr3:uid="{00000000-0010-0000-0900-000009000000}" name="Age" totalsRowFunction="average" totalsRowDxfId="1"/>
    <tableColumn id="10" xr3:uid="{00000000-0010-0000-0900-00000A000000}" name="Column10" totalsRowFunction="count" totalsRow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J79" totalsRowCount="1" headerRowDxfId="300" dataDxfId="298" headerRowBorderDxfId="299" tableBorderDxfId="297" totalsRowBorderDxfId="296">
  <autoFilter ref="A1:J78" xr:uid="{00000000-0009-0000-0100-000002000000}">
    <filterColumn colId="7">
      <filters>
        <filter val="Male"/>
      </filters>
    </filterColumn>
  </autoFilter>
  <tableColumns count="10">
    <tableColumn id="1" xr3:uid="{00000000-0010-0000-0100-000001000000}" name="Number" totalsRowFunction="count" dataDxfId="295" totalsRowDxfId="294"/>
    <tableColumn id="2" xr3:uid="{00000000-0010-0000-0100-000002000000}" name="BMI" totalsRowFunction="average" dataDxfId="293" totalsRowDxfId="292"/>
    <tableColumn id="3" xr3:uid="{00000000-0010-0000-0100-000003000000}" name="BF%" totalsRowFunction="average" dataDxfId="291" totalsRowDxfId="290"/>
    <tableColumn id="4" xr3:uid="{00000000-0010-0000-0100-000004000000}" name="VF" totalsRowFunction="average" dataDxfId="289" totalsRowDxfId="288"/>
    <tableColumn id="5" xr3:uid="{00000000-0010-0000-0100-000005000000}" name="SMM" dataDxfId="287" totalsRowDxfId="286"/>
    <tableColumn id="6" xr3:uid="{00000000-0010-0000-0100-000006000000}" name="Weight" dataDxfId="285" totalsRowDxfId="284"/>
    <tableColumn id="7" xr3:uid="{00000000-0010-0000-0100-000007000000}" name="YOB" dataDxfId="283" totalsRowDxfId="282"/>
    <tableColumn id="8" xr3:uid="{00000000-0010-0000-0100-000008000000}" name="Sex" dataDxfId="281" totalsRowDxfId="280"/>
    <tableColumn id="9" xr3:uid="{00000000-0010-0000-0100-000009000000}" name="Age" totalsRowFunction="average" dataDxfId="279" totalsRowDxfId="278"/>
    <tableColumn id="10" xr3:uid="{00000000-0010-0000-0100-00000A000000}" name="Column10" totalsRowFunction="count" dataDxfId="277" totalsRowDxfId="27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J60" totalsRowCount="1" headerRowDxfId="259" dataDxfId="257" headerRowBorderDxfId="258" tableBorderDxfId="256" totalsRowBorderDxfId="255">
  <autoFilter ref="A1:J59" xr:uid="{00000000-0009-0000-0100-000003000000}"/>
  <tableColumns count="10">
    <tableColumn id="1" xr3:uid="{00000000-0010-0000-0200-000001000000}" name="Number" totalsRowFunction="count" dataDxfId="254" totalsRowDxfId="253"/>
    <tableColumn id="2" xr3:uid="{00000000-0010-0000-0200-000002000000}" name="BMI" totalsRowFunction="average" dataDxfId="252" totalsRowDxfId="251"/>
    <tableColumn id="3" xr3:uid="{00000000-0010-0000-0200-000003000000}" name="BF%" totalsRowFunction="average" dataDxfId="250" totalsRowDxfId="249"/>
    <tableColumn id="4" xr3:uid="{00000000-0010-0000-0200-000004000000}" name="VF" totalsRowFunction="average" dataDxfId="248" totalsRowDxfId="247"/>
    <tableColumn id="5" xr3:uid="{00000000-0010-0000-0200-000005000000}" name="SMM" dataDxfId="246" totalsRowDxfId="245"/>
    <tableColumn id="6" xr3:uid="{00000000-0010-0000-0200-000006000000}" name="Weight" dataDxfId="244" totalsRowDxfId="243"/>
    <tableColumn id="7" xr3:uid="{00000000-0010-0000-0200-000007000000}" name="YOB" dataDxfId="242" totalsRowDxfId="241"/>
    <tableColumn id="8" xr3:uid="{00000000-0010-0000-0200-000008000000}" name="Sex" dataDxfId="240" totalsRowDxfId="239"/>
    <tableColumn id="9" xr3:uid="{00000000-0010-0000-0200-000009000000}" name="Age" totalsRowFunction="average" dataDxfId="238" totalsRowDxfId="237"/>
    <tableColumn id="10" xr3:uid="{00000000-0010-0000-0200-00000A000000}" name="Column10" totalsRowFunction="count" dataDxfId="236" totalsRowDxfId="23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:J40" totalsRowCount="1" headerRowDxfId="218" dataDxfId="216" headerRowBorderDxfId="217" tableBorderDxfId="215" totalsRowBorderDxfId="214">
  <autoFilter ref="A1:J39" xr:uid="{00000000-0009-0000-0100-000004000000}"/>
  <tableColumns count="10">
    <tableColumn id="1" xr3:uid="{00000000-0010-0000-0300-000001000000}" name="Number" totalsRowFunction="count" dataDxfId="213" totalsRowDxfId="212"/>
    <tableColumn id="2" xr3:uid="{00000000-0010-0000-0300-000002000000}" name="BMI" totalsRowFunction="average" dataDxfId="211" totalsRowDxfId="210"/>
    <tableColumn id="3" xr3:uid="{00000000-0010-0000-0300-000003000000}" name="BF%" totalsRowFunction="average" dataDxfId="209" totalsRowDxfId="208"/>
    <tableColumn id="4" xr3:uid="{00000000-0010-0000-0300-000004000000}" name="VF" totalsRowFunction="average" dataDxfId="207" totalsRowDxfId="206"/>
    <tableColumn id="5" xr3:uid="{00000000-0010-0000-0300-000005000000}" name="SMM" dataDxfId="205" totalsRowDxfId="204"/>
    <tableColumn id="6" xr3:uid="{00000000-0010-0000-0300-000006000000}" name="Weight" dataDxfId="203" totalsRowDxfId="202"/>
    <tableColumn id="7" xr3:uid="{00000000-0010-0000-0300-000007000000}" name="YOB" dataDxfId="201" totalsRowDxfId="200"/>
    <tableColumn id="8" xr3:uid="{00000000-0010-0000-0300-000008000000}" name="Sex" dataDxfId="199" totalsRowDxfId="198"/>
    <tableColumn id="9" xr3:uid="{00000000-0010-0000-0300-000009000000}" name="Age" totalsRowFunction="average" dataDxfId="197" totalsRowDxfId="196"/>
    <tableColumn id="10" xr3:uid="{00000000-0010-0000-0300-00000A000000}" name="Column10" totalsRowFunction="count" dataDxfId="195" totalsRowDxfId="19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1:J53" totalsRowCount="1" headerRowDxfId="179" dataDxfId="177" headerRowBorderDxfId="178" tableBorderDxfId="176" totalsRowBorderDxfId="175">
  <autoFilter ref="A1:J52" xr:uid="{00000000-0009-0000-0100-000005000000}">
    <filterColumn colId="7">
      <filters>
        <filter val="Male"/>
      </filters>
    </filterColumn>
  </autoFilter>
  <tableColumns count="10">
    <tableColumn id="1" xr3:uid="{00000000-0010-0000-0400-000001000000}" name="Number" totalsRowFunction="count" dataDxfId="174" totalsRowDxfId="173"/>
    <tableColumn id="2" xr3:uid="{00000000-0010-0000-0400-000002000000}" name="BMI" totalsRowFunction="average" dataDxfId="172" totalsRowDxfId="171"/>
    <tableColumn id="3" xr3:uid="{00000000-0010-0000-0400-000003000000}" name="BF%" totalsRowFunction="average" dataDxfId="170" totalsRowDxfId="169"/>
    <tableColumn id="4" xr3:uid="{00000000-0010-0000-0400-000004000000}" name="VF" totalsRowFunction="average" dataDxfId="168" totalsRowDxfId="167"/>
    <tableColumn id="5" xr3:uid="{00000000-0010-0000-0400-000005000000}" name="SMM" dataDxfId="166" totalsRowDxfId="165"/>
    <tableColumn id="6" xr3:uid="{00000000-0010-0000-0400-000006000000}" name="Weight" dataDxfId="164" totalsRowDxfId="163"/>
    <tableColumn id="7" xr3:uid="{00000000-0010-0000-0400-000007000000}" name="YOB" dataDxfId="162" totalsRowDxfId="161"/>
    <tableColumn id="8" xr3:uid="{00000000-0010-0000-0400-000008000000}" name="Sex" dataDxfId="160" totalsRowDxfId="159"/>
    <tableColumn id="9" xr3:uid="{00000000-0010-0000-0400-000009000000}" name="Age" totalsRowFunction="average" dataDxfId="158" totalsRowDxfId="157"/>
    <tableColumn id="10" xr3:uid="{00000000-0010-0000-0400-00000A000000}" name="Column10" totalsRowFunction="count" dataDxfId="156" totalsRowDxfId="15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1:J27" totalsRowCount="1" headerRowDxfId="140" dataDxfId="138" headerRowBorderDxfId="139" tableBorderDxfId="137" totalsRowBorderDxfId="136">
  <autoFilter ref="A1:J26" xr:uid="{00000000-0009-0000-0100-000006000000}">
    <filterColumn colId="2">
      <filters>
        <filter val="13.2"/>
        <filter val="13.4"/>
        <filter val="14.3"/>
        <filter val="19.9"/>
        <filter val="20.3"/>
      </filters>
    </filterColumn>
    <filterColumn colId="7">
      <filters>
        <filter val="Male"/>
      </filters>
    </filterColumn>
  </autoFilter>
  <tableColumns count="10">
    <tableColumn id="1" xr3:uid="{00000000-0010-0000-0500-000001000000}" name="Number" totalsRowFunction="count" dataDxfId="135" totalsRowDxfId="134"/>
    <tableColumn id="2" xr3:uid="{00000000-0010-0000-0500-000002000000}" name="BMI" totalsRowFunction="average" dataDxfId="133" totalsRowDxfId="132"/>
    <tableColumn id="3" xr3:uid="{00000000-0010-0000-0500-000003000000}" name="BF%" totalsRowFunction="average" dataDxfId="131" totalsRowDxfId="130"/>
    <tableColumn id="4" xr3:uid="{00000000-0010-0000-0500-000004000000}" name="VF" totalsRowFunction="average" dataDxfId="129" totalsRowDxfId="128"/>
    <tableColumn id="5" xr3:uid="{00000000-0010-0000-0500-000005000000}" name="SMM" dataDxfId="127" totalsRowDxfId="126"/>
    <tableColumn id="6" xr3:uid="{00000000-0010-0000-0500-000006000000}" name="Weight" dataDxfId="125" totalsRowDxfId="124"/>
    <tableColumn id="7" xr3:uid="{00000000-0010-0000-0500-000007000000}" name="YOB" dataDxfId="123" totalsRowDxfId="122"/>
    <tableColumn id="8" xr3:uid="{00000000-0010-0000-0500-000008000000}" name="Sex" dataDxfId="121" totalsRowDxfId="120"/>
    <tableColumn id="9" xr3:uid="{00000000-0010-0000-0500-000009000000}" name="Age" totalsRowFunction="average" dataDxfId="119" totalsRowDxfId="118"/>
    <tableColumn id="10" xr3:uid="{00000000-0010-0000-0500-00000A000000}" name="Column10" totalsRowFunction="count" dataDxfId="117" totalsRowDxfId="11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1:J11" totalsRowCount="1" headerRowDxfId="101" headerRowBorderDxfId="100" tableBorderDxfId="99" totalsRowBorderDxfId="98">
  <autoFilter ref="A1:J10" xr:uid="{00000000-0009-0000-0100-000007000000}"/>
  <tableColumns count="10">
    <tableColumn id="1" xr3:uid="{00000000-0010-0000-0600-000001000000}" name="Number" totalsRowFunction="count" totalsRowDxfId="97"/>
    <tableColumn id="2" xr3:uid="{00000000-0010-0000-0600-000002000000}" name="BMI" totalsRowFunction="average" totalsRowDxfId="96"/>
    <tableColumn id="3" xr3:uid="{00000000-0010-0000-0600-000003000000}" name="BF%" totalsRowFunction="average" totalsRowDxfId="95"/>
    <tableColumn id="4" xr3:uid="{00000000-0010-0000-0600-000004000000}" name="VF" totalsRowFunction="average" totalsRowDxfId="94"/>
    <tableColumn id="5" xr3:uid="{00000000-0010-0000-0600-000005000000}" name="SMM" totalsRowDxfId="93"/>
    <tableColumn id="6" xr3:uid="{00000000-0010-0000-0600-000006000000}" name="Weight" totalsRowDxfId="92"/>
    <tableColumn id="7" xr3:uid="{00000000-0010-0000-0600-000007000000}" name="YOB" totalsRowDxfId="91"/>
    <tableColumn id="8" xr3:uid="{00000000-0010-0000-0600-000008000000}" name="Sex" totalsRowDxfId="90"/>
    <tableColumn id="9" xr3:uid="{00000000-0010-0000-0600-000009000000}" name="Age" totalsRowFunction="average" totalsRowDxfId="89"/>
    <tableColumn id="10" xr3:uid="{00000000-0010-0000-0600-00000A000000}" name="Column10" totalsRowFunction="count" totalsRowDxfId="8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1:J32" totalsRowCount="1" headerRowDxfId="73" dataDxfId="71" headerRowBorderDxfId="72" tableBorderDxfId="70" totalsRowBorderDxfId="69">
  <autoFilter ref="A1:J31" xr:uid="{00000000-0009-0000-0100-000008000000}">
    <filterColumn colId="7">
      <filters>
        <filter val="Male"/>
      </filters>
    </filterColumn>
  </autoFilter>
  <tableColumns count="10">
    <tableColumn id="1" xr3:uid="{00000000-0010-0000-0700-000001000000}" name="Number" totalsRowFunction="count" dataDxfId="68" totalsRowDxfId="67"/>
    <tableColumn id="2" xr3:uid="{00000000-0010-0000-0700-000002000000}" name="BMI" totalsRowFunction="average" dataDxfId="66" totalsRowDxfId="65"/>
    <tableColumn id="3" xr3:uid="{00000000-0010-0000-0700-000003000000}" name="BF%" totalsRowFunction="average" dataDxfId="64" totalsRowDxfId="63"/>
    <tableColumn id="4" xr3:uid="{00000000-0010-0000-0700-000004000000}" name="VF" totalsRowFunction="average" dataDxfId="62" totalsRowDxfId="61"/>
    <tableColumn id="5" xr3:uid="{00000000-0010-0000-0700-000005000000}" name="SMM" dataDxfId="60" totalsRowDxfId="59"/>
    <tableColumn id="6" xr3:uid="{00000000-0010-0000-0700-000006000000}" name="Weight" dataDxfId="58" totalsRowDxfId="57"/>
    <tableColumn id="7" xr3:uid="{00000000-0010-0000-0700-000007000000}" name="YOB" dataDxfId="56" totalsRowDxfId="55"/>
    <tableColumn id="8" xr3:uid="{00000000-0010-0000-0700-000008000000}" name="Sex" dataDxfId="54" totalsRowDxfId="53"/>
    <tableColumn id="9" xr3:uid="{00000000-0010-0000-0700-000009000000}" name="Age" totalsRowFunction="average" dataDxfId="52" totalsRowDxfId="51"/>
    <tableColumn id="10" xr3:uid="{00000000-0010-0000-0700-00000A000000}" name="Column10" totalsRowFunction="count" dataDxfId="50" totalsRowDxfId="4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1:J15" totalsRowCount="1" headerRowDxfId="34" headerRowBorderDxfId="33" tableBorderDxfId="32" totalsRowBorderDxfId="31">
  <autoFilter ref="A1:J14" xr:uid="{00000000-0009-0000-0100-000009000000}"/>
  <tableColumns count="10">
    <tableColumn id="1" xr3:uid="{00000000-0010-0000-0800-000001000000}" name="Number" totalsRowFunction="count" totalsRowDxfId="30"/>
    <tableColumn id="2" xr3:uid="{00000000-0010-0000-0800-000002000000}" name="BMI" totalsRowFunction="average" totalsRowDxfId="29"/>
    <tableColumn id="3" xr3:uid="{00000000-0010-0000-0800-000003000000}" name="BF%" totalsRowFunction="average" totalsRowDxfId="28"/>
    <tableColumn id="4" xr3:uid="{00000000-0010-0000-0800-000004000000}" name="VF" totalsRowFunction="average" totalsRowDxfId="27"/>
    <tableColumn id="5" xr3:uid="{00000000-0010-0000-0800-000005000000}" name="SMM" totalsRowDxfId="26"/>
    <tableColumn id="6" xr3:uid="{00000000-0010-0000-0800-000006000000}" name="Weight" totalsRowDxfId="25"/>
    <tableColumn id="7" xr3:uid="{00000000-0010-0000-0800-000007000000}" name="YOB" totalsRowDxfId="24"/>
    <tableColumn id="8" xr3:uid="{00000000-0010-0000-0800-000008000000}" name="Sex" totalsRowDxfId="23"/>
    <tableColumn id="9" xr3:uid="{00000000-0010-0000-0800-000009000000}" name="Age" totalsRowFunction="average" totalsRowDxfId="22"/>
    <tableColumn id="10" xr3:uid="{00000000-0010-0000-0800-00000A000000}" name="Column10" totalsRowFunction="count" totalsRowDxfId="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3"/>
  <sheetViews>
    <sheetView zoomScale="75" workbookViewId="0">
      <selection activeCell="C17" sqref="C17"/>
    </sheetView>
  </sheetViews>
  <sheetFormatPr baseColWidth="10" defaultRowHeight="13" x14ac:dyDescent="0.15"/>
  <cols>
    <col min="10" max="13" width="11.33203125" customWidth="1"/>
  </cols>
  <sheetData>
    <row r="1" spans="1:13" x14ac:dyDescent="0.15">
      <c r="A1" s="3" t="s">
        <v>10</v>
      </c>
      <c r="B1" s="3" t="s">
        <v>1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17</v>
      </c>
      <c r="H1" s="3" t="s">
        <v>16</v>
      </c>
      <c r="I1" s="3" t="s">
        <v>15</v>
      </c>
      <c r="J1" t="s">
        <v>6</v>
      </c>
      <c r="K1" t="s">
        <v>7</v>
      </c>
      <c r="L1" t="s">
        <v>8</v>
      </c>
      <c r="M1" t="s">
        <v>9</v>
      </c>
    </row>
    <row r="2" spans="1:13" x14ac:dyDescent="0.15">
      <c r="A2">
        <v>1</v>
      </c>
      <c r="B2">
        <v>23.3</v>
      </c>
      <c r="C2" s="3">
        <v>11.6</v>
      </c>
      <c r="D2">
        <v>3</v>
      </c>
      <c r="E2" s="3" t="s">
        <v>2</v>
      </c>
      <c r="F2" s="3" t="s">
        <v>4</v>
      </c>
      <c r="G2">
        <v>89</v>
      </c>
      <c r="H2" s="3" t="s">
        <v>0</v>
      </c>
      <c r="I2">
        <f t="shared" ref="I2:I65" si="0">(120-G2)</f>
        <v>31</v>
      </c>
    </row>
    <row r="3" spans="1:13" x14ac:dyDescent="0.15">
      <c r="A3">
        <v>2</v>
      </c>
      <c r="B3">
        <v>26.7</v>
      </c>
      <c r="C3">
        <v>16.7</v>
      </c>
      <c r="D3">
        <v>6</v>
      </c>
      <c r="E3" s="3" t="s">
        <v>2</v>
      </c>
      <c r="F3" s="3" t="s">
        <v>4</v>
      </c>
      <c r="G3">
        <v>98</v>
      </c>
      <c r="H3" s="3" t="s">
        <v>0</v>
      </c>
      <c r="I3">
        <f t="shared" si="0"/>
        <v>22</v>
      </c>
    </row>
    <row r="4" spans="1:13" x14ac:dyDescent="0.15">
      <c r="A4">
        <v>3</v>
      </c>
      <c r="B4">
        <v>29.5</v>
      </c>
      <c r="C4">
        <v>26.8</v>
      </c>
      <c r="D4">
        <v>14</v>
      </c>
      <c r="E4" s="3" t="s">
        <v>2</v>
      </c>
      <c r="F4" s="3" t="s">
        <v>2</v>
      </c>
      <c r="G4">
        <v>65</v>
      </c>
      <c r="H4" s="3" t="s">
        <v>0</v>
      </c>
      <c r="I4">
        <f t="shared" si="0"/>
        <v>55</v>
      </c>
    </row>
    <row r="5" spans="1:13" x14ac:dyDescent="0.15">
      <c r="A5">
        <v>4</v>
      </c>
      <c r="B5">
        <v>24.8</v>
      </c>
      <c r="C5">
        <v>24.3</v>
      </c>
      <c r="D5">
        <v>9</v>
      </c>
      <c r="E5" s="3" t="s">
        <v>2</v>
      </c>
      <c r="F5" s="3" t="s">
        <v>2</v>
      </c>
      <c r="G5">
        <v>91</v>
      </c>
      <c r="H5" s="3" t="s">
        <v>3</v>
      </c>
      <c r="I5">
        <f t="shared" si="0"/>
        <v>29</v>
      </c>
    </row>
    <row r="6" spans="1:13" x14ac:dyDescent="0.15">
      <c r="A6">
        <v>5</v>
      </c>
      <c r="B6">
        <v>26.2</v>
      </c>
      <c r="C6">
        <v>27.2</v>
      </c>
      <c r="D6">
        <v>7</v>
      </c>
      <c r="E6" s="3" t="s">
        <v>2</v>
      </c>
      <c r="F6" s="3" t="s">
        <v>2</v>
      </c>
      <c r="G6">
        <v>99</v>
      </c>
      <c r="H6" s="3" t="s">
        <v>3</v>
      </c>
      <c r="I6">
        <f t="shared" si="0"/>
        <v>21</v>
      </c>
    </row>
    <row r="7" spans="1:13" x14ac:dyDescent="0.15">
      <c r="A7">
        <v>6</v>
      </c>
      <c r="B7">
        <v>28.5</v>
      </c>
      <c r="C7">
        <v>27.4</v>
      </c>
      <c r="D7">
        <v>11</v>
      </c>
      <c r="E7" s="3" t="s">
        <v>2</v>
      </c>
      <c r="F7" s="3" t="s">
        <v>2</v>
      </c>
      <c r="G7">
        <v>74</v>
      </c>
      <c r="H7" s="3" t="s">
        <v>0</v>
      </c>
      <c r="I7">
        <f t="shared" si="0"/>
        <v>46</v>
      </c>
    </row>
    <row r="8" spans="1:13" x14ac:dyDescent="0.15">
      <c r="A8">
        <v>7</v>
      </c>
      <c r="B8">
        <v>23.2</v>
      </c>
      <c r="C8">
        <v>16.8</v>
      </c>
      <c r="D8">
        <v>5</v>
      </c>
      <c r="E8" s="3" t="s">
        <v>4</v>
      </c>
      <c r="F8" s="3" t="s">
        <v>4</v>
      </c>
      <c r="G8">
        <v>91</v>
      </c>
      <c r="H8" s="3" t="s">
        <v>0</v>
      </c>
      <c r="I8">
        <f t="shared" si="0"/>
        <v>29</v>
      </c>
    </row>
    <row r="9" spans="1:13" x14ac:dyDescent="0.15">
      <c r="A9">
        <v>8</v>
      </c>
      <c r="B9">
        <v>35.200000000000003</v>
      </c>
      <c r="C9">
        <v>39.299999999999997</v>
      </c>
      <c r="D9">
        <v>19</v>
      </c>
      <c r="E9" s="3" t="s">
        <v>2</v>
      </c>
      <c r="F9" s="3" t="s">
        <v>2</v>
      </c>
      <c r="G9">
        <v>88</v>
      </c>
      <c r="H9" s="3" t="s">
        <v>0</v>
      </c>
      <c r="I9">
        <f t="shared" si="0"/>
        <v>32</v>
      </c>
    </row>
    <row r="10" spans="1:13" x14ac:dyDescent="0.15">
      <c r="A10">
        <v>9</v>
      </c>
      <c r="B10">
        <v>27.4</v>
      </c>
      <c r="C10">
        <v>15.4</v>
      </c>
      <c r="D10">
        <v>6</v>
      </c>
      <c r="E10" s="3" t="s">
        <v>2</v>
      </c>
      <c r="F10" s="3" t="s">
        <v>2</v>
      </c>
      <c r="G10">
        <v>87</v>
      </c>
      <c r="H10" s="3" t="s">
        <v>0</v>
      </c>
      <c r="I10">
        <f t="shared" si="0"/>
        <v>33</v>
      </c>
    </row>
    <row r="11" spans="1:13" x14ac:dyDescent="0.15">
      <c r="A11">
        <v>10</v>
      </c>
      <c r="B11">
        <v>26.6</v>
      </c>
      <c r="C11">
        <v>15.8</v>
      </c>
      <c r="D11">
        <v>5</v>
      </c>
      <c r="E11" s="3" t="s">
        <v>2</v>
      </c>
      <c r="F11" s="3" t="s">
        <v>2</v>
      </c>
      <c r="G11">
        <v>93</v>
      </c>
      <c r="H11" s="3" t="s">
        <v>0</v>
      </c>
      <c r="I11">
        <f t="shared" si="0"/>
        <v>27</v>
      </c>
    </row>
    <row r="12" spans="1:13" x14ac:dyDescent="0.15">
      <c r="A12">
        <v>11</v>
      </c>
      <c r="B12">
        <v>28.3</v>
      </c>
      <c r="C12">
        <v>35.299999999999997</v>
      </c>
      <c r="D12">
        <v>12</v>
      </c>
      <c r="E12" s="3" t="s">
        <v>2</v>
      </c>
      <c r="F12" s="3" t="s">
        <v>2</v>
      </c>
      <c r="G12">
        <v>84</v>
      </c>
      <c r="H12" s="3" t="s">
        <v>3</v>
      </c>
      <c r="I12">
        <f t="shared" si="0"/>
        <v>36</v>
      </c>
    </row>
    <row r="13" spans="1:13" x14ac:dyDescent="0.15">
      <c r="A13">
        <v>12</v>
      </c>
      <c r="B13">
        <v>29.2</v>
      </c>
      <c r="C13">
        <v>33.1</v>
      </c>
      <c r="D13">
        <v>13</v>
      </c>
      <c r="E13" s="3" t="s">
        <v>4</v>
      </c>
      <c r="F13" s="3" t="s">
        <v>2</v>
      </c>
      <c r="G13">
        <v>83</v>
      </c>
      <c r="H13" s="3" t="s">
        <v>0</v>
      </c>
      <c r="I13">
        <f t="shared" si="0"/>
        <v>37</v>
      </c>
    </row>
    <row r="14" spans="1:13" x14ac:dyDescent="0.15">
      <c r="A14">
        <v>13</v>
      </c>
      <c r="B14">
        <v>25.6</v>
      </c>
      <c r="C14">
        <v>18.3</v>
      </c>
      <c r="D14">
        <v>5</v>
      </c>
      <c r="E14" s="3" t="s">
        <v>2</v>
      </c>
      <c r="F14" s="3" t="s">
        <v>2</v>
      </c>
      <c r="G14">
        <v>82</v>
      </c>
      <c r="H14" s="3" t="s">
        <v>0</v>
      </c>
      <c r="I14">
        <f t="shared" si="0"/>
        <v>38</v>
      </c>
    </row>
    <row r="15" spans="1:13" x14ac:dyDescent="0.15">
      <c r="A15">
        <v>14</v>
      </c>
      <c r="B15">
        <v>25.2</v>
      </c>
      <c r="C15">
        <v>10.5</v>
      </c>
      <c r="D15">
        <v>3</v>
      </c>
      <c r="E15" s="3" t="s">
        <v>2</v>
      </c>
      <c r="F15" s="3" t="s">
        <v>4</v>
      </c>
      <c r="G15">
        <v>81</v>
      </c>
      <c r="H15" s="3" t="s">
        <v>0</v>
      </c>
      <c r="I15">
        <f t="shared" si="0"/>
        <v>39</v>
      </c>
    </row>
    <row r="16" spans="1:13" x14ac:dyDescent="0.15">
      <c r="A16">
        <v>15</v>
      </c>
      <c r="B16">
        <v>35.5</v>
      </c>
      <c r="C16">
        <v>32.6</v>
      </c>
      <c r="D16">
        <v>16</v>
      </c>
      <c r="E16" s="3" t="s">
        <v>2</v>
      </c>
      <c r="F16" s="3" t="s">
        <v>2</v>
      </c>
      <c r="G16">
        <v>85</v>
      </c>
      <c r="H16" s="3" t="s">
        <v>0</v>
      </c>
      <c r="I16">
        <f t="shared" si="0"/>
        <v>35</v>
      </c>
    </row>
    <row r="17" spans="1:9" x14ac:dyDescent="0.15">
      <c r="A17">
        <v>16</v>
      </c>
      <c r="B17">
        <v>25.7</v>
      </c>
      <c r="C17">
        <v>21.6</v>
      </c>
      <c r="D17">
        <v>7</v>
      </c>
      <c r="E17" s="3" t="s">
        <v>4</v>
      </c>
      <c r="F17" s="3" t="s">
        <v>2</v>
      </c>
      <c r="G17">
        <v>79</v>
      </c>
      <c r="H17" s="3" t="s">
        <v>0</v>
      </c>
      <c r="I17">
        <f t="shared" si="0"/>
        <v>41</v>
      </c>
    </row>
    <row r="18" spans="1:9" x14ac:dyDescent="0.15">
      <c r="A18">
        <v>17</v>
      </c>
      <c r="B18">
        <v>28.4</v>
      </c>
      <c r="C18">
        <v>23.5</v>
      </c>
      <c r="D18">
        <v>9</v>
      </c>
      <c r="E18" s="3" t="s">
        <v>2</v>
      </c>
      <c r="F18" s="3" t="s">
        <v>2</v>
      </c>
      <c r="G18">
        <v>78</v>
      </c>
      <c r="H18" s="3" t="s">
        <v>0</v>
      </c>
      <c r="I18">
        <f t="shared" si="0"/>
        <v>42</v>
      </c>
    </row>
    <row r="19" spans="1:9" x14ac:dyDescent="0.15">
      <c r="A19">
        <v>18</v>
      </c>
      <c r="B19">
        <v>24.6</v>
      </c>
      <c r="C19">
        <v>15</v>
      </c>
      <c r="D19">
        <v>3</v>
      </c>
      <c r="E19" s="3" t="s">
        <v>2</v>
      </c>
      <c r="F19" s="3" t="s">
        <v>4</v>
      </c>
      <c r="G19">
        <v>96</v>
      </c>
      <c r="H19" s="3" t="s">
        <v>0</v>
      </c>
      <c r="I19">
        <f t="shared" si="0"/>
        <v>24</v>
      </c>
    </row>
    <row r="20" spans="1:9" x14ac:dyDescent="0.15">
      <c r="A20">
        <v>19</v>
      </c>
      <c r="B20">
        <v>24.9</v>
      </c>
      <c r="C20">
        <v>18.2</v>
      </c>
      <c r="D20">
        <v>7</v>
      </c>
      <c r="E20" s="3" t="s">
        <v>2</v>
      </c>
      <c r="F20" s="3" t="s">
        <v>4</v>
      </c>
      <c r="G20">
        <v>88</v>
      </c>
      <c r="H20" s="3" t="s">
        <v>0</v>
      </c>
      <c r="I20">
        <f t="shared" si="0"/>
        <v>32</v>
      </c>
    </row>
    <row r="21" spans="1:9" x14ac:dyDescent="0.15">
      <c r="A21">
        <v>20</v>
      </c>
      <c r="B21">
        <v>28.2</v>
      </c>
      <c r="C21">
        <v>23.3</v>
      </c>
      <c r="D21">
        <v>9</v>
      </c>
      <c r="E21" s="3" t="s">
        <v>2</v>
      </c>
      <c r="F21" s="3" t="s">
        <v>2</v>
      </c>
      <c r="G21">
        <v>90</v>
      </c>
      <c r="H21" s="3" t="s">
        <v>0</v>
      </c>
      <c r="I21">
        <f t="shared" si="0"/>
        <v>30</v>
      </c>
    </row>
    <row r="22" spans="1:9" x14ac:dyDescent="0.15">
      <c r="A22">
        <v>21</v>
      </c>
      <c r="B22">
        <v>40.299999999999997</v>
      </c>
      <c r="C22">
        <v>49.2</v>
      </c>
      <c r="D22">
        <v>20</v>
      </c>
      <c r="E22" s="3" t="s">
        <v>2</v>
      </c>
      <c r="F22" s="3" t="s">
        <v>2</v>
      </c>
      <c r="G22">
        <v>70</v>
      </c>
      <c r="H22" s="3" t="s">
        <v>3</v>
      </c>
      <c r="I22">
        <f t="shared" si="0"/>
        <v>50</v>
      </c>
    </row>
    <row r="23" spans="1:9" x14ac:dyDescent="0.15">
      <c r="A23">
        <v>22</v>
      </c>
      <c r="B23">
        <v>21.7</v>
      </c>
      <c r="C23">
        <v>11</v>
      </c>
      <c r="D23">
        <v>3</v>
      </c>
      <c r="E23" s="3" t="s">
        <v>4</v>
      </c>
      <c r="F23" s="3" t="s">
        <v>4</v>
      </c>
      <c r="G23">
        <v>0</v>
      </c>
      <c r="H23" s="3" t="s">
        <v>0</v>
      </c>
      <c r="I23">
        <v>20</v>
      </c>
    </row>
    <row r="24" spans="1:9" x14ac:dyDescent="0.15">
      <c r="A24">
        <v>23</v>
      </c>
      <c r="B24">
        <v>24.6</v>
      </c>
      <c r="C24">
        <v>14.6</v>
      </c>
      <c r="D24">
        <v>5</v>
      </c>
      <c r="E24" s="3" t="s">
        <v>2</v>
      </c>
      <c r="F24" s="3" t="s">
        <v>4</v>
      </c>
      <c r="G24">
        <v>68</v>
      </c>
      <c r="H24" s="3" t="s">
        <v>0</v>
      </c>
      <c r="I24">
        <f t="shared" si="0"/>
        <v>52</v>
      </c>
    </row>
    <row r="25" spans="1:9" x14ac:dyDescent="0.15">
      <c r="A25">
        <v>24</v>
      </c>
      <c r="B25">
        <v>28</v>
      </c>
      <c r="C25">
        <v>33.6</v>
      </c>
      <c r="D25">
        <v>10</v>
      </c>
      <c r="E25" s="3" t="s">
        <v>2</v>
      </c>
      <c r="F25" s="3" t="s">
        <v>2</v>
      </c>
      <c r="G25">
        <v>97</v>
      </c>
      <c r="H25" s="3" t="s">
        <v>3</v>
      </c>
      <c r="I25">
        <f t="shared" si="0"/>
        <v>23</v>
      </c>
    </row>
    <row r="26" spans="1:9" x14ac:dyDescent="0.15">
      <c r="A26">
        <v>25</v>
      </c>
      <c r="B26">
        <v>29.1</v>
      </c>
      <c r="C26">
        <v>21</v>
      </c>
      <c r="D26">
        <v>8</v>
      </c>
      <c r="E26" s="3" t="s">
        <v>2</v>
      </c>
      <c r="F26" s="3" t="s">
        <v>2</v>
      </c>
      <c r="G26">
        <v>56</v>
      </c>
      <c r="H26" s="3" t="s">
        <v>0</v>
      </c>
      <c r="I26">
        <f t="shared" si="0"/>
        <v>64</v>
      </c>
    </row>
    <row r="27" spans="1:9" x14ac:dyDescent="0.15">
      <c r="A27">
        <v>26</v>
      </c>
      <c r="B27">
        <v>33.1</v>
      </c>
      <c r="C27">
        <v>26</v>
      </c>
      <c r="D27">
        <v>14</v>
      </c>
      <c r="E27" s="3" t="s">
        <v>2</v>
      </c>
      <c r="F27" s="3" t="s">
        <v>2</v>
      </c>
      <c r="G27">
        <v>81</v>
      </c>
      <c r="H27" s="3" t="s">
        <v>0</v>
      </c>
      <c r="I27">
        <f t="shared" si="0"/>
        <v>39</v>
      </c>
    </row>
    <row r="28" spans="1:9" x14ac:dyDescent="0.15">
      <c r="A28">
        <v>27</v>
      </c>
      <c r="B28">
        <v>29</v>
      </c>
      <c r="C28">
        <v>28.9</v>
      </c>
      <c r="D28">
        <v>12</v>
      </c>
      <c r="E28" s="3" t="s">
        <v>2</v>
      </c>
      <c r="F28" s="3" t="s">
        <v>2</v>
      </c>
      <c r="G28">
        <v>76</v>
      </c>
      <c r="H28" s="3" t="s">
        <v>0</v>
      </c>
      <c r="I28">
        <f t="shared" si="0"/>
        <v>44</v>
      </c>
    </row>
    <row r="29" spans="1:9" x14ac:dyDescent="0.15">
      <c r="A29">
        <v>28</v>
      </c>
      <c r="B29">
        <v>29.1</v>
      </c>
      <c r="C29">
        <v>24.3</v>
      </c>
      <c r="D29">
        <v>11</v>
      </c>
      <c r="E29" s="3" t="s">
        <v>5</v>
      </c>
      <c r="F29" s="3" t="s">
        <v>2</v>
      </c>
      <c r="G29">
        <v>97</v>
      </c>
      <c r="H29" s="3" t="s">
        <v>3</v>
      </c>
      <c r="I29">
        <f t="shared" si="0"/>
        <v>23</v>
      </c>
    </row>
    <row r="30" spans="1:9" x14ac:dyDescent="0.15">
      <c r="A30">
        <v>29</v>
      </c>
      <c r="B30">
        <v>25.1</v>
      </c>
      <c r="C30">
        <v>19.5</v>
      </c>
      <c r="D30">
        <v>6</v>
      </c>
      <c r="E30" s="3" t="s">
        <v>4</v>
      </c>
      <c r="F30" s="3" t="s">
        <v>4</v>
      </c>
      <c r="G30">
        <v>62</v>
      </c>
      <c r="H30" s="3" t="s">
        <v>0</v>
      </c>
      <c r="I30">
        <f t="shared" si="0"/>
        <v>58</v>
      </c>
    </row>
    <row r="31" spans="1:9" x14ac:dyDescent="0.15">
      <c r="A31">
        <v>30</v>
      </c>
      <c r="B31">
        <v>29.2</v>
      </c>
      <c r="C31">
        <v>20.6</v>
      </c>
      <c r="D31">
        <v>8</v>
      </c>
      <c r="E31" s="3" t="s">
        <v>2</v>
      </c>
      <c r="F31" s="3" t="s">
        <v>2</v>
      </c>
      <c r="G31">
        <v>92</v>
      </c>
      <c r="H31" s="3" t="s">
        <v>0</v>
      </c>
      <c r="I31">
        <f t="shared" si="0"/>
        <v>28</v>
      </c>
    </row>
    <row r="32" spans="1:9" x14ac:dyDescent="0.15">
      <c r="A32">
        <v>31</v>
      </c>
      <c r="B32">
        <v>28.5</v>
      </c>
      <c r="C32">
        <v>23</v>
      </c>
      <c r="D32">
        <v>9</v>
      </c>
      <c r="E32" s="3" t="s">
        <v>2</v>
      </c>
      <c r="F32" s="3" t="s">
        <v>2</v>
      </c>
      <c r="G32">
        <v>95</v>
      </c>
      <c r="H32" s="3" t="s">
        <v>0</v>
      </c>
      <c r="I32">
        <f t="shared" si="0"/>
        <v>25</v>
      </c>
    </row>
    <row r="33" spans="1:9" x14ac:dyDescent="0.15">
      <c r="A33">
        <v>32</v>
      </c>
      <c r="B33">
        <v>23</v>
      </c>
      <c r="C33">
        <v>15.5</v>
      </c>
      <c r="D33">
        <v>4</v>
      </c>
      <c r="E33" s="3" t="s">
        <v>2</v>
      </c>
      <c r="F33" s="3" t="s">
        <v>4</v>
      </c>
      <c r="G33">
        <v>95</v>
      </c>
      <c r="H33" s="3" t="s">
        <v>3</v>
      </c>
      <c r="I33">
        <f t="shared" si="0"/>
        <v>25</v>
      </c>
    </row>
    <row r="34" spans="1:9" x14ac:dyDescent="0.15">
      <c r="A34">
        <v>33</v>
      </c>
      <c r="B34">
        <v>24.5</v>
      </c>
      <c r="C34">
        <v>26.6</v>
      </c>
      <c r="D34">
        <v>6</v>
      </c>
      <c r="E34" s="3" t="s">
        <v>4</v>
      </c>
      <c r="F34" s="3" t="s">
        <v>4</v>
      </c>
      <c r="G34">
        <v>96</v>
      </c>
      <c r="H34" s="3" t="s">
        <v>3</v>
      </c>
      <c r="I34">
        <f t="shared" si="0"/>
        <v>24</v>
      </c>
    </row>
    <row r="35" spans="1:9" x14ac:dyDescent="0.15">
      <c r="A35">
        <v>34</v>
      </c>
      <c r="B35">
        <v>25.2</v>
      </c>
      <c r="C35">
        <v>13.5</v>
      </c>
      <c r="D35">
        <v>3</v>
      </c>
      <c r="E35" s="3" t="s">
        <v>2</v>
      </c>
      <c r="F35" s="3" t="s">
        <v>4</v>
      </c>
      <c r="G35">
        <v>96</v>
      </c>
      <c r="H35" s="3" t="s">
        <v>0</v>
      </c>
      <c r="I35">
        <f t="shared" si="0"/>
        <v>24</v>
      </c>
    </row>
    <row r="36" spans="1:9" x14ac:dyDescent="0.15">
      <c r="A36">
        <v>35</v>
      </c>
      <c r="B36">
        <v>30.8</v>
      </c>
      <c r="C36">
        <v>27.1</v>
      </c>
      <c r="D36">
        <v>14</v>
      </c>
      <c r="E36" s="3" t="s">
        <v>2</v>
      </c>
      <c r="F36" s="3" t="s">
        <v>2</v>
      </c>
      <c r="G36">
        <v>80</v>
      </c>
      <c r="H36" s="3" t="s">
        <v>0</v>
      </c>
      <c r="I36">
        <f t="shared" si="0"/>
        <v>40</v>
      </c>
    </row>
    <row r="37" spans="1:9" x14ac:dyDescent="0.15">
      <c r="A37">
        <v>36</v>
      </c>
      <c r="B37">
        <v>26.3</v>
      </c>
      <c r="C37">
        <v>13</v>
      </c>
      <c r="D37">
        <v>4</v>
      </c>
      <c r="E37" s="3" t="s">
        <v>2</v>
      </c>
      <c r="F37" s="3" t="s">
        <v>2</v>
      </c>
      <c r="G37">
        <v>91</v>
      </c>
      <c r="H37" s="3" t="s">
        <v>0</v>
      </c>
      <c r="I37">
        <f t="shared" si="0"/>
        <v>29</v>
      </c>
    </row>
    <row r="38" spans="1:9" x14ac:dyDescent="0.15">
      <c r="A38">
        <v>37</v>
      </c>
      <c r="B38">
        <v>30.9</v>
      </c>
      <c r="C38">
        <v>42.9</v>
      </c>
      <c r="D38">
        <v>19</v>
      </c>
      <c r="E38" s="3" t="s">
        <v>4</v>
      </c>
      <c r="F38" s="3" t="s">
        <v>2</v>
      </c>
      <c r="G38">
        <v>92</v>
      </c>
      <c r="H38" s="3" t="s">
        <v>3</v>
      </c>
      <c r="I38">
        <f t="shared" si="0"/>
        <v>28</v>
      </c>
    </row>
    <row r="39" spans="1:9" x14ac:dyDescent="0.15">
      <c r="A39">
        <v>38</v>
      </c>
      <c r="B39">
        <v>32.1</v>
      </c>
      <c r="C39">
        <v>39.200000000000003</v>
      </c>
      <c r="D39">
        <v>20</v>
      </c>
      <c r="E39" s="3" t="s">
        <v>4</v>
      </c>
      <c r="F39" s="3" t="s">
        <v>2</v>
      </c>
      <c r="G39">
        <v>82</v>
      </c>
      <c r="H39" s="3" t="s">
        <v>0</v>
      </c>
      <c r="I39">
        <f t="shared" si="0"/>
        <v>38</v>
      </c>
    </row>
    <row r="40" spans="1:9" x14ac:dyDescent="0.15">
      <c r="A40">
        <v>39</v>
      </c>
      <c r="B40">
        <v>30.7</v>
      </c>
      <c r="C40">
        <v>31</v>
      </c>
      <c r="D40">
        <v>11</v>
      </c>
      <c r="E40" s="3" t="s">
        <v>2</v>
      </c>
      <c r="F40" s="3" t="s">
        <v>2</v>
      </c>
      <c r="G40">
        <v>82</v>
      </c>
      <c r="H40" s="3" t="s">
        <v>0</v>
      </c>
      <c r="I40">
        <f t="shared" si="0"/>
        <v>38</v>
      </c>
    </row>
    <row r="41" spans="1:9" x14ac:dyDescent="0.15">
      <c r="A41">
        <v>40</v>
      </c>
      <c r="B41">
        <v>26.6</v>
      </c>
      <c r="C41">
        <v>22.1</v>
      </c>
      <c r="D41">
        <v>8</v>
      </c>
      <c r="E41" s="3" t="s">
        <v>2</v>
      </c>
      <c r="F41" s="3" t="s">
        <v>2</v>
      </c>
      <c r="G41">
        <v>77</v>
      </c>
      <c r="H41" s="3" t="s">
        <v>0</v>
      </c>
      <c r="I41">
        <f t="shared" si="0"/>
        <v>43</v>
      </c>
    </row>
    <row r="42" spans="1:9" x14ac:dyDescent="0.15">
      <c r="A42">
        <v>41</v>
      </c>
      <c r="B42">
        <v>20.9</v>
      </c>
      <c r="C42">
        <v>13.7</v>
      </c>
      <c r="D42">
        <v>4</v>
      </c>
      <c r="E42" s="3" t="s">
        <v>4</v>
      </c>
      <c r="F42" s="3" t="s">
        <v>4</v>
      </c>
      <c r="G42">
        <v>93</v>
      </c>
      <c r="H42" s="3" t="s">
        <v>0</v>
      </c>
      <c r="I42">
        <f t="shared" si="0"/>
        <v>27</v>
      </c>
    </row>
    <row r="43" spans="1:9" x14ac:dyDescent="0.15">
      <c r="A43">
        <v>42</v>
      </c>
      <c r="B43">
        <v>35.799999999999997</v>
      </c>
      <c r="C43">
        <v>40.5</v>
      </c>
      <c r="D43">
        <v>18</v>
      </c>
      <c r="E43" s="3" t="s">
        <v>2</v>
      </c>
      <c r="F43" s="3" t="s">
        <v>2</v>
      </c>
      <c r="G43">
        <v>65</v>
      </c>
      <c r="H43" s="3" t="s">
        <v>0</v>
      </c>
      <c r="I43">
        <f t="shared" si="0"/>
        <v>55</v>
      </c>
    </row>
    <row r="44" spans="1:9" x14ac:dyDescent="0.15">
      <c r="A44">
        <v>43</v>
      </c>
      <c r="B44">
        <v>25.2</v>
      </c>
      <c r="C44">
        <v>14.5</v>
      </c>
      <c r="D44">
        <v>5</v>
      </c>
      <c r="E44" s="3" t="s">
        <v>2</v>
      </c>
      <c r="F44" s="3" t="s">
        <v>2</v>
      </c>
      <c r="G44">
        <v>74</v>
      </c>
      <c r="H44" s="3" t="s">
        <v>0</v>
      </c>
      <c r="I44">
        <f t="shared" si="0"/>
        <v>46</v>
      </c>
    </row>
    <row r="45" spans="1:9" x14ac:dyDescent="0.15">
      <c r="A45">
        <v>44</v>
      </c>
      <c r="B45">
        <v>29.2</v>
      </c>
      <c r="C45">
        <v>24.5</v>
      </c>
      <c r="D45">
        <v>9</v>
      </c>
      <c r="E45" s="3" t="s">
        <v>2</v>
      </c>
      <c r="F45" s="3" t="s">
        <v>2</v>
      </c>
      <c r="G45">
        <v>76</v>
      </c>
      <c r="H45" s="3" t="s">
        <v>0</v>
      </c>
      <c r="I45">
        <f t="shared" si="0"/>
        <v>44</v>
      </c>
    </row>
    <row r="46" spans="1:9" x14ac:dyDescent="0.15">
      <c r="A46">
        <v>45</v>
      </c>
      <c r="B46">
        <v>35.5</v>
      </c>
      <c r="C46">
        <v>33</v>
      </c>
      <c r="D46">
        <v>18</v>
      </c>
      <c r="E46" s="3" t="s">
        <v>2</v>
      </c>
      <c r="F46" s="3" t="s">
        <v>2</v>
      </c>
      <c r="G46">
        <v>71</v>
      </c>
      <c r="H46" s="3" t="s">
        <v>0</v>
      </c>
      <c r="I46">
        <f t="shared" si="0"/>
        <v>49</v>
      </c>
    </row>
    <row r="47" spans="1:9" x14ac:dyDescent="0.15">
      <c r="A47">
        <v>46</v>
      </c>
      <c r="B47">
        <v>27.1</v>
      </c>
      <c r="C47">
        <v>21.8</v>
      </c>
      <c r="D47">
        <v>9</v>
      </c>
      <c r="E47" s="3" t="s">
        <v>2</v>
      </c>
      <c r="F47" s="3" t="s">
        <v>2</v>
      </c>
      <c r="G47">
        <v>79</v>
      </c>
      <c r="H47" s="3" t="s">
        <v>0</v>
      </c>
      <c r="I47">
        <f t="shared" si="0"/>
        <v>41</v>
      </c>
    </row>
    <row r="48" spans="1:9" x14ac:dyDescent="0.15">
      <c r="A48">
        <v>47</v>
      </c>
      <c r="B48">
        <v>31.4</v>
      </c>
      <c r="C48">
        <v>34.4</v>
      </c>
      <c r="D48">
        <v>15</v>
      </c>
      <c r="E48" s="3" t="s">
        <v>2</v>
      </c>
      <c r="F48" s="3" t="s">
        <v>2</v>
      </c>
      <c r="G48">
        <v>69</v>
      </c>
      <c r="H48" s="3" t="s">
        <v>0</v>
      </c>
      <c r="I48">
        <f t="shared" si="0"/>
        <v>51</v>
      </c>
    </row>
    <row r="49" spans="1:9" x14ac:dyDescent="0.15">
      <c r="A49">
        <v>48</v>
      </c>
      <c r="B49">
        <v>25</v>
      </c>
      <c r="C49">
        <v>23.9</v>
      </c>
      <c r="D49">
        <v>8</v>
      </c>
      <c r="E49" s="3" t="s">
        <v>4</v>
      </c>
      <c r="F49" s="3" t="s">
        <v>2</v>
      </c>
      <c r="G49">
        <v>61</v>
      </c>
      <c r="H49" s="3" t="s">
        <v>0</v>
      </c>
      <c r="I49">
        <f t="shared" si="0"/>
        <v>59</v>
      </c>
    </row>
    <row r="50" spans="1:9" x14ac:dyDescent="0.15">
      <c r="A50">
        <v>49</v>
      </c>
      <c r="B50">
        <v>21.4</v>
      </c>
      <c r="C50">
        <v>23.6</v>
      </c>
      <c r="D50">
        <v>5</v>
      </c>
      <c r="E50" s="3" t="s">
        <v>4</v>
      </c>
      <c r="F50" s="3" t="s">
        <v>4</v>
      </c>
      <c r="G50">
        <v>99</v>
      </c>
      <c r="H50" s="3" t="s">
        <v>3</v>
      </c>
      <c r="I50">
        <f t="shared" si="0"/>
        <v>21</v>
      </c>
    </row>
    <row r="51" spans="1:9" x14ac:dyDescent="0.15">
      <c r="A51">
        <v>50</v>
      </c>
      <c r="B51">
        <v>33.700000000000003</v>
      </c>
      <c r="C51">
        <v>33</v>
      </c>
      <c r="D51">
        <v>14</v>
      </c>
      <c r="E51" s="3" t="s">
        <v>2</v>
      </c>
      <c r="F51" s="3" t="s">
        <v>2</v>
      </c>
      <c r="G51">
        <v>70</v>
      </c>
      <c r="H51" s="3" t="s">
        <v>0</v>
      </c>
      <c r="I51">
        <f t="shared" si="0"/>
        <v>50</v>
      </c>
    </row>
    <row r="52" spans="1:9" x14ac:dyDescent="0.15">
      <c r="A52">
        <v>51</v>
      </c>
      <c r="B52">
        <v>33.5</v>
      </c>
      <c r="C52">
        <v>29.5</v>
      </c>
      <c r="D52">
        <v>14</v>
      </c>
      <c r="E52" s="3" t="s">
        <v>2</v>
      </c>
      <c r="F52" s="3" t="s">
        <v>2</v>
      </c>
      <c r="G52">
        <v>85</v>
      </c>
      <c r="H52" s="3" t="s">
        <v>0</v>
      </c>
      <c r="I52">
        <f t="shared" si="0"/>
        <v>35</v>
      </c>
    </row>
    <row r="53" spans="1:9" x14ac:dyDescent="0.15">
      <c r="A53">
        <v>52</v>
      </c>
      <c r="B53">
        <v>23.3</v>
      </c>
      <c r="C53">
        <v>24.1</v>
      </c>
      <c r="D53">
        <v>7</v>
      </c>
      <c r="E53" s="3" t="s">
        <v>4</v>
      </c>
      <c r="F53" s="3" t="s">
        <v>4</v>
      </c>
      <c r="G53">
        <v>99</v>
      </c>
      <c r="H53" s="3" t="s">
        <v>3</v>
      </c>
      <c r="I53">
        <f t="shared" si="0"/>
        <v>21</v>
      </c>
    </row>
    <row r="54" spans="1:9" x14ac:dyDescent="0.15">
      <c r="A54">
        <v>53</v>
      </c>
      <c r="B54">
        <v>20.5</v>
      </c>
      <c r="C54">
        <v>11.8</v>
      </c>
      <c r="D54">
        <v>3</v>
      </c>
      <c r="E54" s="3" t="s">
        <v>4</v>
      </c>
      <c r="F54" s="3" t="s">
        <v>4</v>
      </c>
      <c r="G54" s="3">
        <v>1</v>
      </c>
      <c r="H54" s="3" t="s">
        <v>0</v>
      </c>
      <c r="I54">
        <v>19</v>
      </c>
    </row>
    <row r="55" spans="1:9" x14ac:dyDescent="0.15">
      <c r="A55">
        <v>54</v>
      </c>
      <c r="B55">
        <v>29.2</v>
      </c>
      <c r="C55">
        <v>23.3</v>
      </c>
      <c r="D55">
        <v>9</v>
      </c>
      <c r="E55" s="3" t="s">
        <v>2</v>
      </c>
      <c r="F55" s="3" t="s">
        <v>2</v>
      </c>
      <c r="G55">
        <v>88</v>
      </c>
      <c r="H55" s="3" t="s">
        <v>0</v>
      </c>
      <c r="I55">
        <f t="shared" si="0"/>
        <v>32</v>
      </c>
    </row>
    <row r="56" spans="1:9" x14ac:dyDescent="0.15">
      <c r="A56">
        <v>55</v>
      </c>
      <c r="B56">
        <v>21.4</v>
      </c>
      <c r="C56">
        <v>25.5</v>
      </c>
      <c r="D56">
        <v>6</v>
      </c>
      <c r="E56" s="3" t="s">
        <v>4</v>
      </c>
      <c r="F56" s="3" t="s">
        <v>4</v>
      </c>
      <c r="G56">
        <v>81</v>
      </c>
      <c r="H56" s="3" t="s">
        <v>3</v>
      </c>
      <c r="I56">
        <f t="shared" si="0"/>
        <v>39</v>
      </c>
    </row>
    <row r="57" spans="1:9" x14ac:dyDescent="0.15">
      <c r="A57">
        <v>56</v>
      </c>
      <c r="B57">
        <v>26</v>
      </c>
      <c r="C57">
        <v>31.6</v>
      </c>
      <c r="D57">
        <v>10</v>
      </c>
      <c r="E57" s="3" t="s">
        <v>4</v>
      </c>
      <c r="F57" s="3" t="s">
        <v>2</v>
      </c>
      <c r="G57">
        <v>99</v>
      </c>
      <c r="H57" s="3" t="s">
        <v>3</v>
      </c>
      <c r="I57">
        <f t="shared" si="0"/>
        <v>21</v>
      </c>
    </row>
    <row r="58" spans="1:9" x14ac:dyDescent="0.15">
      <c r="A58">
        <v>57</v>
      </c>
      <c r="B58">
        <v>36.799999999999997</v>
      </c>
      <c r="C58">
        <v>41.3</v>
      </c>
      <c r="D58">
        <v>20</v>
      </c>
      <c r="E58" s="3" t="s">
        <v>2</v>
      </c>
      <c r="F58" s="3" t="s">
        <v>2</v>
      </c>
      <c r="G58">
        <v>67</v>
      </c>
      <c r="H58" s="3" t="s">
        <v>0</v>
      </c>
      <c r="I58">
        <f t="shared" si="0"/>
        <v>53</v>
      </c>
    </row>
    <row r="59" spans="1:9" x14ac:dyDescent="0.15">
      <c r="A59">
        <v>58</v>
      </c>
      <c r="B59">
        <v>21.6</v>
      </c>
      <c r="C59">
        <v>9.6</v>
      </c>
      <c r="D59">
        <v>2</v>
      </c>
      <c r="E59" s="3" t="s">
        <v>4</v>
      </c>
      <c r="F59" s="3" t="s">
        <v>4</v>
      </c>
      <c r="G59">
        <v>98</v>
      </c>
      <c r="H59" s="3" t="s">
        <v>0</v>
      </c>
      <c r="I59">
        <f t="shared" si="0"/>
        <v>22</v>
      </c>
    </row>
    <row r="60" spans="1:9" x14ac:dyDescent="0.15">
      <c r="A60">
        <v>59</v>
      </c>
      <c r="B60">
        <v>21.3</v>
      </c>
      <c r="C60">
        <v>14.2</v>
      </c>
      <c r="D60">
        <v>3</v>
      </c>
      <c r="E60" s="3" t="s">
        <v>4</v>
      </c>
      <c r="F60" s="3" t="s">
        <v>4</v>
      </c>
      <c r="G60">
        <v>99</v>
      </c>
      <c r="H60" s="3" t="s">
        <v>0</v>
      </c>
      <c r="I60">
        <f t="shared" si="0"/>
        <v>21</v>
      </c>
    </row>
    <row r="61" spans="1:9" x14ac:dyDescent="0.15">
      <c r="A61">
        <v>60</v>
      </c>
      <c r="B61">
        <v>30</v>
      </c>
      <c r="C61">
        <v>27.4</v>
      </c>
      <c r="D61">
        <v>9</v>
      </c>
      <c r="E61" s="3" t="s">
        <v>2</v>
      </c>
      <c r="F61" s="3" t="s">
        <v>2</v>
      </c>
      <c r="G61">
        <v>86</v>
      </c>
      <c r="H61" s="3" t="s">
        <v>0</v>
      </c>
      <c r="I61">
        <f t="shared" si="0"/>
        <v>34</v>
      </c>
    </row>
    <row r="62" spans="1:9" x14ac:dyDescent="0.15">
      <c r="A62">
        <v>61</v>
      </c>
      <c r="B62">
        <v>27</v>
      </c>
      <c r="C62">
        <v>24.2</v>
      </c>
      <c r="D62">
        <v>9</v>
      </c>
      <c r="E62" s="3" t="s">
        <v>2</v>
      </c>
      <c r="F62" s="3" t="s">
        <v>2</v>
      </c>
      <c r="G62">
        <v>83</v>
      </c>
      <c r="H62" s="3" t="s">
        <v>0</v>
      </c>
      <c r="I62">
        <f t="shared" si="0"/>
        <v>37</v>
      </c>
    </row>
    <row r="63" spans="1:9" x14ac:dyDescent="0.15">
      <c r="A63">
        <v>62</v>
      </c>
      <c r="B63">
        <v>25.2</v>
      </c>
      <c r="C63">
        <v>21.9</v>
      </c>
      <c r="D63">
        <v>8</v>
      </c>
      <c r="E63" s="3" t="s">
        <v>4</v>
      </c>
      <c r="F63" s="3" t="s">
        <v>4</v>
      </c>
      <c r="G63">
        <v>60</v>
      </c>
      <c r="H63" s="3" t="s">
        <v>0</v>
      </c>
      <c r="I63">
        <f t="shared" si="0"/>
        <v>60</v>
      </c>
    </row>
    <row r="64" spans="1:9" x14ac:dyDescent="0.15">
      <c r="A64">
        <v>63</v>
      </c>
      <c r="B64">
        <v>37.4</v>
      </c>
      <c r="C64">
        <v>35.200000000000003</v>
      </c>
      <c r="D64">
        <v>16</v>
      </c>
      <c r="E64" s="3" t="s">
        <v>2</v>
      </c>
      <c r="F64" s="3" t="s">
        <v>2</v>
      </c>
      <c r="G64">
        <v>85</v>
      </c>
      <c r="H64" s="3" t="s">
        <v>0</v>
      </c>
      <c r="I64">
        <f t="shared" si="0"/>
        <v>35</v>
      </c>
    </row>
    <row r="65" spans="1:9" x14ac:dyDescent="0.15">
      <c r="A65">
        <v>64</v>
      </c>
      <c r="B65">
        <v>26.9</v>
      </c>
      <c r="C65">
        <v>14</v>
      </c>
      <c r="D65">
        <v>4</v>
      </c>
      <c r="E65" s="3" t="s">
        <v>2</v>
      </c>
      <c r="F65" s="3" t="s">
        <v>2</v>
      </c>
      <c r="G65">
        <v>95</v>
      </c>
      <c r="H65" s="3" t="s">
        <v>0</v>
      </c>
      <c r="I65">
        <f t="shared" si="0"/>
        <v>25</v>
      </c>
    </row>
    <row r="66" spans="1:9" x14ac:dyDescent="0.15">
      <c r="A66">
        <v>65</v>
      </c>
      <c r="B66">
        <v>19.7</v>
      </c>
      <c r="C66">
        <v>16.100000000000001</v>
      </c>
      <c r="D66">
        <v>4</v>
      </c>
      <c r="E66" s="3" t="s">
        <v>5</v>
      </c>
      <c r="F66" s="3" t="s">
        <v>4</v>
      </c>
      <c r="G66">
        <v>90</v>
      </c>
      <c r="H66" s="3" t="s">
        <v>0</v>
      </c>
      <c r="I66">
        <f t="shared" ref="I66:I129" si="1">(120-G66)</f>
        <v>30</v>
      </c>
    </row>
    <row r="67" spans="1:9" x14ac:dyDescent="0.15">
      <c r="A67">
        <v>66</v>
      </c>
      <c r="B67">
        <v>36.1</v>
      </c>
      <c r="C67">
        <v>35.6</v>
      </c>
      <c r="D67">
        <v>20</v>
      </c>
      <c r="E67" s="3" t="s">
        <v>2</v>
      </c>
      <c r="F67" s="3" t="s">
        <v>2</v>
      </c>
      <c r="G67">
        <v>69</v>
      </c>
      <c r="H67" s="3" t="s">
        <v>0</v>
      </c>
      <c r="I67">
        <f t="shared" si="1"/>
        <v>51</v>
      </c>
    </row>
    <row r="68" spans="1:9" x14ac:dyDescent="0.15">
      <c r="A68">
        <v>67</v>
      </c>
      <c r="B68">
        <v>22.2</v>
      </c>
      <c r="C68">
        <v>18.600000000000001</v>
      </c>
      <c r="D68">
        <v>4</v>
      </c>
      <c r="E68" s="3" t="s">
        <v>2</v>
      </c>
      <c r="F68" s="3" t="s">
        <v>4</v>
      </c>
      <c r="G68">
        <v>96</v>
      </c>
      <c r="H68" s="3" t="s">
        <v>3</v>
      </c>
      <c r="I68">
        <f t="shared" si="1"/>
        <v>24</v>
      </c>
    </row>
    <row r="69" spans="1:9" x14ac:dyDescent="0.15">
      <c r="A69">
        <v>68</v>
      </c>
      <c r="B69">
        <v>24.6</v>
      </c>
      <c r="C69">
        <v>15.6</v>
      </c>
      <c r="D69">
        <v>4</v>
      </c>
      <c r="E69" s="3" t="s">
        <v>2</v>
      </c>
      <c r="F69" s="3" t="s">
        <v>4</v>
      </c>
      <c r="G69">
        <v>94</v>
      </c>
      <c r="H69" s="3" t="s">
        <v>0</v>
      </c>
      <c r="I69">
        <f t="shared" si="1"/>
        <v>26</v>
      </c>
    </row>
    <row r="70" spans="1:9" x14ac:dyDescent="0.15">
      <c r="A70">
        <v>69</v>
      </c>
      <c r="B70">
        <v>24.2</v>
      </c>
      <c r="C70">
        <v>11.9</v>
      </c>
      <c r="D70">
        <v>3</v>
      </c>
      <c r="E70" s="3" t="s">
        <v>2</v>
      </c>
      <c r="F70" s="3" t="s">
        <v>4</v>
      </c>
      <c r="G70">
        <v>96</v>
      </c>
      <c r="H70" s="3" t="s">
        <v>0</v>
      </c>
      <c r="I70">
        <f t="shared" si="1"/>
        <v>24</v>
      </c>
    </row>
    <row r="71" spans="1:9" x14ac:dyDescent="0.15">
      <c r="A71">
        <v>70</v>
      </c>
      <c r="B71">
        <v>30.8</v>
      </c>
      <c r="C71">
        <v>38</v>
      </c>
      <c r="D71">
        <v>16</v>
      </c>
      <c r="E71" s="3" t="s">
        <v>2</v>
      </c>
      <c r="F71" s="3" t="s">
        <v>2</v>
      </c>
      <c r="G71">
        <v>82</v>
      </c>
      <c r="H71" s="3" t="s">
        <v>3</v>
      </c>
      <c r="I71">
        <f t="shared" si="1"/>
        <v>38</v>
      </c>
    </row>
    <row r="72" spans="1:9" x14ac:dyDescent="0.15">
      <c r="A72">
        <v>71</v>
      </c>
      <c r="B72">
        <v>30.5</v>
      </c>
      <c r="C72">
        <v>25.6</v>
      </c>
      <c r="D72">
        <v>13</v>
      </c>
      <c r="E72" s="3" t="s">
        <v>2</v>
      </c>
      <c r="F72" s="3" t="s">
        <v>2</v>
      </c>
      <c r="G72">
        <v>68</v>
      </c>
      <c r="H72" s="3" t="s">
        <v>0</v>
      </c>
      <c r="I72">
        <f t="shared" si="1"/>
        <v>52</v>
      </c>
    </row>
    <row r="73" spans="1:9" x14ac:dyDescent="0.15">
      <c r="A73">
        <v>72</v>
      </c>
      <c r="B73">
        <v>29.5</v>
      </c>
      <c r="C73">
        <v>37.700000000000003</v>
      </c>
      <c r="D73">
        <v>14</v>
      </c>
      <c r="E73" s="3" t="s">
        <v>2</v>
      </c>
      <c r="F73" s="3" t="s">
        <v>2</v>
      </c>
      <c r="G73">
        <v>79</v>
      </c>
      <c r="H73" s="3" t="s">
        <v>3</v>
      </c>
      <c r="I73">
        <f t="shared" si="1"/>
        <v>41</v>
      </c>
    </row>
    <row r="74" spans="1:9" x14ac:dyDescent="0.15">
      <c r="A74">
        <v>73</v>
      </c>
      <c r="B74">
        <v>31.7</v>
      </c>
      <c r="C74">
        <v>26.3</v>
      </c>
      <c r="D74">
        <v>13</v>
      </c>
      <c r="E74" s="3" t="s">
        <v>2</v>
      </c>
      <c r="F74" s="3" t="s">
        <v>2</v>
      </c>
      <c r="G74">
        <v>89</v>
      </c>
      <c r="H74" s="3" t="s">
        <v>0</v>
      </c>
      <c r="I74">
        <f t="shared" si="1"/>
        <v>31</v>
      </c>
    </row>
    <row r="75" spans="1:9" x14ac:dyDescent="0.15">
      <c r="A75">
        <v>74</v>
      </c>
      <c r="B75">
        <v>21.4</v>
      </c>
      <c r="C75">
        <v>14.7</v>
      </c>
      <c r="D75">
        <v>3</v>
      </c>
      <c r="E75" s="3" t="s">
        <v>4</v>
      </c>
      <c r="F75" s="3" t="s">
        <v>4</v>
      </c>
      <c r="G75">
        <v>62</v>
      </c>
      <c r="H75" s="3" t="s">
        <v>0</v>
      </c>
      <c r="I75">
        <f t="shared" si="1"/>
        <v>58</v>
      </c>
    </row>
    <row r="76" spans="1:9" x14ac:dyDescent="0.15">
      <c r="A76">
        <v>75</v>
      </c>
      <c r="B76">
        <v>25.6</v>
      </c>
      <c r="C76">
        <v>16.2</v>
      </c>
      <c r="D76">
        <v>5</v>
      </c>
      <c r="E76" s="3" t="s">
        <v>2</v>
      </c>
      <c r="F76" s="3" t="s">
        <v>2</v>
      </c>
      <c r="G76">
        <v>84</v>
      </c>
      <c r="H76" s="3" t="s">
        <v>0</v>
      </c>
      <c r="I76">
        <f t="shared" si="1"/>
        <v>36</v>
      </c>
    </row>
    <row r="77" spans="1:9" x14ac:dyDescent="0.15">
      <c r="A77">
        <v>76</v>
      </c>
      <c r="B77">
        <v>31.9</v>
      </c>
      <c r="C77">
        <v>32.6</v>
      </c>
      <c r="D77">
        <v>15</v>
      </c>
      <c r="E77" s="3" t="s">
        <v>2</v>
      </c>
      <c r="F77" s="3" t="s">
        <v>2</v>
      </c>
      <c r="G77">
        <v>91</v>
      </c>
      <c r="H77" s="3" t="s">
        <v>0</v>
      </c>
      <c r="I77">
        <f t="shared" si="1"/>
        <v>29</v>
      </c>
    </row>
    <row r="78" spans="1:9" x14ac:dyDescent="0.15">
      <c r="A78">
        <v>77</v>
      </c>
      <c r="B78">
        <v>20.5</v>
      </c>
      <c r="C78">
        <v>13.5</v>
      </c>
      <c r="D78">
        <v>3</v>
      </c>
      <c r="E78" s="3" t="s">
        <v>4</v>
      </c>
      <c r="F78" s="3" t="s">
        <v>4</v>
      </c>
      <c r="G78">
        <v>92</v>
      </c>
      <c r="H78" s="3" t="s">
        <v>0</v>
      </c>
      <c r="I78">
        <f t="shared" si="1"/>
        <v>28</v>
      </c>
    </row>
    <row r="79" spans="1:9" x14ac:dyDescent="0.15">
      <c r="A79">
        <v>78</v>
      </c>
      <c r="B79">
        <v>32.6</v>
      </c>
      <c r="C79">
        <v>34.5</v>
      </c>
      <c r="D79">
        <v>16</v>
      </c>
      <c r="E79" s="3" t="s">
        <v>2</v>
      </c>
      <c r="F79" s="3" t="s">
        <v>2</v>
      </c>
      <c r="G79">
        <v>66</v>
      </c>
      <c r="H79" s="3" t="s">
        <v>0</v>
      </c>
      <c r="I79">
        <f t="shared" si="1"/>
        <v>54</v>
      </c>
    </row>
    <row r="80" spans="1:9" x14ac:dyDescent="0.15">
      <c r="A80">
        <v>79</v>
      </c>
      <c r="B80">
        <v>30</v>
      </c>
      <c r="C80">
        <v>28.8</v>
      </c>
      <c r="D80">
        <v>12</v>
      </c>
      <c r="E80" s="3" t="s">
        <v>2</v>
      </c>
      <c r="F80" s="3" t="s">
        <v>2</v>
      </c>
      <c r="G80">
        <v>98</v>
      </c>
      <c r="H80" s="3" t="s">
        <v>0</v>
      </c>
      <c r="I80">
        <f t="shared" si="1"/>
        <v>22</v>
      </c>
    </row>
    <row r="81" spans="1:9" x14ac:dyDescent="0.15">
      <c r="A81">
        <v>80</v>
      </c>
      <c r="B81">
        <v>24.2</v>
      </c>
      <c r="C81">
        <v>21.2</v>
      </c>
      <c r="D81">
        <v>8</v>
      </c>
      <c r="E81" s="3" t="s">
        <v>4</v>
      </c>
      <c r="F81" s="3" t="s">
        <v>4</v>
      </c>
      <c r="G81">
        <v>94</v>
      </c>
      <c r="H81" s="3" t="s">
        <v>0</v>
      </c>
      <c r="I81">
        <f t="shared" si="1"/>
        <v>26</v>
      </c>
    </row>
    <row r="82" spans="1:9" x14ac:dyDescent="0.15">
      <c r="A82">
        <v>81</v>
      </c>
      <c r="B82">
        <v>24.6</v>
      </c>
      <c r="C82">
        <v>20.2</v>
      </c>
      <c r="D82">
        <v>7</v>
      </c>
      <c r="E82" s="3" t="s">
        <v>4</v>
      </c>
      <c r="F82" s="3" t="s">
        <v>5</v>
      </c>
      <c r="G82">
        <v>83</v>
      </c>
      <c r="H82" s="3" t="s">
        <v>0</v>
      </c>
      <c r="I82">
        <f t="shared" si="1"/>
        <v>37</v>
      </c>
    </row>
    <row r="83" spans="1:9" x14ac:dyDescent="0.15">
      <c r="A83">
        <v>82</v>
      </c>
      <c r="B83">
        <v>26.6</v>
      </c>
      <c r="C83">
        <v>19.5</v>
      </c>
      <c r="D83">
        <v>6</v>
      </c>
      <c r="E83" s="3" t="s">
        <v>2</v>
      </c>
      <c r="F83" s="3" t="s">
        <v>2</v>
      </c>
      <c r="G83">
        <v>99</v>
      </c>
      <c r="H83" s="3" t="s">
        <v>0</v>
      </c>
      <c r="I83">
        <f t="shared" si="1"/>
        <v>21</v>
      </c>
    </row>
    <row r="84" spans="1:9" x14ac:dyDescent="0.15">
      <c r="A84">
        <v>83</v>
      </c>
      <c r="B84">
        <v>36.799999999999997</v>
      </c>
      <c r="C84">
        <v>30.1</v>
      </c>
      <c r="D84">
        <v>15</v>
      </c>
      <c r="E84" s="3" t="s">
        <v>2</v>
      </c>
      <c r="F84" s="3" t="s">
        <v>2</v>
      </c>
      <c r="G84">
        <v>96</v>
      </c>
      <c r="H84" s="3" t="s">
        <v>0</v>
      </c>
      <c r="I84">
        <f t="shared" si="1"/>
        <v>24</v>
      </c>
    </row>
    <row r="85" spans="1:9" x14ac:dyDescent="0.15">
      <c r="A85">
        <v>84</v>
      </c>
      <c r="B85">
        <v>37.6</v>
      </c>
      <c r="C85">
        <v>44.6</v>
      </c>
      <c r="D85">
        <v>20</v>
      </c>
      <c r="E85" s="3" t="s">
        <v>2</v>
      </c>
      <c r="F85" s="3" t="s">
        <v>2</v>
      </c>
      <c r="G85">
        <v>81</v>
      </c>
      <c r="H85" s="3" t="s">
        <v>0</v>
      </c>
      <c r="I85">
        <f t="shared" si="1"/>
        <v>39</v>
      </c>
    </row>
    <row r="86" spans="1:9" x14ac:dyDescent="0.15">
      <c r="A86">
        <v>85</v>
      </c>
      <c r="B86">
        <v>25.9</v>
      </c>
      <c r="C86">
        <v>17.399999999999999</v>
      </c>
      <c r="D86">
        <v>5</v>
      </c>
      <c r="E86" s="3" t="s">
        <v>2</v>
      </c>
      <c r="F86" s="3" t="s">
        <v>2</v>
      </c>
      <c r="G86">
        <v>84</v>
      </c>
      <c r="H86" s="3" t="s">
        <v>0</v>
      </c>
      <c r="I86">
        <f t="shared" si="1"/>
        <v>36</v>
      </c>
    </row>
    <row r="87" spans="1:9" x14ac:dyDescent="0.15">
      <c r="A87">
        <v>86</v>
      </c>
      <c r="B87">
        <v>33.6</v>
      </c>
      <c r="C87">
        <v>36.6</v>
      </c>
      <c r="D87">
        <v>19</v>
      </c>
      <c r="E87" s="3" t="s">
        <v>2</v>
      </c>
      <c r="F87" s="3" t="s">
        <v>2</v>
      </c>
      <c r="G87">
        <v>60</v>
      </c>
      <c r="H87" s="3" t="s">
        <v>0</v>
      </c>
      <c r="I87">
        <f t="shared" si="1"/>
        <v>60</v>
      </c>
    </row>
    <row r="88" spans="1:9" x14ac:dyDescent="0.15">
      <c r="A88">
        <v>87</v>
      </c>
      <c r="B88">
        <v>26.2</v>
      </c>
      <c r="C88">
        <v>14.8</v>
      </c>
      <c r="D88">
        <v>5</v>
      </c>
      <c r="E88" s="3" t="s">
        <v>2</v>
      </c>
      <c r="F88" s="3" t="s">
        <v>2</v>
      </c>
      <c r="G88">
        <v>94</v>
      </c>
      <c r="H88" s="3" t="s">
        <v>0</v>
      </c>
      <c r="I88">
        <f t="shared" si="1"/>
        <v>26</v>
      </c>
    </row>
    <row r="89" spans="1:9" x14ac:dyDescent="0.15">
      <c r="A89">
        <v>88</v>
      </c>
      <c r="B89">
        <v>23.7</v>
      </c>
      <c r="C89">
        <v>9.1</v>
      </c>
      <c r="D89">
        <v>2</v>
      </c>
      <c r="E89" s="3" t="s">
        <v>2</v>
      </c>
      <c r="F89" s="3" t="s">
        <v>4</v>
      </c>
      <c r="G89">
        <v>97</v>
      </c>
      <c r="H89" s="3" t="s">
        <v>0</v>
      </c>
      <c r="I89">
        <f t="shared" si="1"/>
        <v>23</v>
      </c>
    </row>
    <row r="90" spans="1:9" x14ac:dyDescent="0.15">
      <c r="A90">
        <v>89</v>
      </c>
      <c r="B90">
        <v>27.3</v>
      </c>
      <c r="C90">
        <v>24.8</v>
      </c>
      <c r="D90" s="3">
        <v>8</v>
      </c>
      <c r="E90" s="3" t="s">
        <v>2</v>
      </c>
      <c r="F90" s="3" t="s">
        <v>2</v>
      </c>
      <c r="G90">
        <v>99</v>
      </c>
      <c r="H90" s="3" t="s">
        <v>0</v>
      </c>
      <c r="I90">
        <f t="shared" si="1"/>
        <v>21</v>
      </c>
    </row>
    <row r="91" spans="1:9" x14ac:dyDescent="0.15">
      <c r="A91">
        <v>90</v>
      </c>
      <c r="B91">
        <v>26.7</v>
      </c>
      <c r="C91">
        <v>23.3</v>
      </c>
      <c r="D91">
        <v>9</v>
      </c>
      <c r="E91" s="3" t="s">
        <v>4</v>
      </c>
      <c r="F91" s="3" t="s">
        <v>2</v>
      </c>
      <c r="G91">
        <v>69</v>
      </c>
      <c r="H91" s="3" t="s">
        <v>0</v>
      </c>
      <c r="I91">
        <f t="shared" si="1"/>
        <v>51</v>
      </c>
    </row>
    <row r="92" spans="1:9" x14ac:dyDescent="0.15">
      <c r="A92" s="3" t="s">
        <v>18</v>
      </c>
      <c r="B92">
        <v>28.3</v>
      </c>
      <c r="C92">
        <v>29.3</v>
      </c>
      <c r="D92">
        <v>11</v>
      </c>
      <c r="E92" s="3" t="s">
        <v>2</v>
      </c>
      <c r="F92" s="3" t="s">
        <v>2</v>
      </c>
      <c r="G92">
        <v>69</v>
      </c>
      <c r="H92" s="3" t="s">
        <v>0</v>
      </c>
      <c r="I92">
        <f t="shared" si="1"/>
        <v>51</v>
      </c>
    </row>
    <row r="93" spans="1:9" x14ac:dyDescent="0.15">
      <c r="A93">
        <v>91</v>
      </c>
      <c r="B93">
        <v>24.5</v>
      </c>
      <c r="C93">
        <v>12.6</v>
      </c>
      <c r="D93">
        <v>4</v>
      </c>
      <c r="E93" s="3" t="s">
        <v>2</v>
      </c>
      <c r="F93" s="3" t="s">
        <v>4</v>
      </c>
      <c r="G93">
        <v>99</v>
      </c>
      <c r="H93" s="3" t="s">
        <v>0</v>
      </c>
      <c r="I93">
        <f t="shared" si="1"/>
        <v>21</v>
      </c>
    </row>
    <row r="94" spans="1:9" x14ac:dyDescent="0.15">
      <c r="A94">
        <v>92</v>
      </c>
      <c r="B94">
        <v>24.3</v>
      </c>
      <c r="C94">
        <v>10.8</v>
      </c>
      <c r="D94">
        <v>4</v>
      </c>
      <c r="E94" s="3" t="s">
        <v>2</v>
      </c>
      <c r="F94" s="3" t="s">
        <v>4</v>
      </c>
      <c r="G94">
        <v>98</v>
      </c>
      <c r="H94" s="3" t="s">
        <v>0</v>
      </c>
      <c r="I94">
        <f t="shared" si="1"/>
        <v>22</v>
      </c>
    </row>
    <row r="95" spans="1:9" x14ac:dyDescent="0.15">
      <c r="A95">
        <v>93</v>
      </c>
      <c r="B95">
        <v>21</v>
      </c>
      <c r="C95">
        <v>23.2</v>
      </c>
      <c r="D95">
        <v>5</v>
      </c>
      <c r="E95" s="3" t="s">
        <v>4</v>
      </c>
      <c r="F95" s="3" t="s">
        <v>4</v>
      </c>
      <c r="G95">
        <v>97</v>
      </c>
      <c r="H95" s="3" t="s">
        <v>3</v>
      </c>
      <c r="I95">
        <f t="shared" si="1"/>
        <v>23</v>
      </c>
    </row>
    <row r="96" spans="1:9" x14ac:dyDescent="0.15">
      <c r="A96">
        <v>94</v>
      </c>
      <c r="B96">
        <v>30</v>
      </c>
      <c r="C96">
        <v>28.3</v>
      </c>
      <c r="D96">
        <v>12</v>
      </c>
      <c r="E96" s="3" t="s">
        <v>2</v>
      </c>
      <c r="F96" s="3" t="s">
        <v>2</v>
      </c>
      <c r="G96">
        <v>84</v>
      </c>
      <c r="H96" s="3" t="s">
        <v>0</v>
      </c>
      <c r="I96">
        <f t="shared" si="1"/>
        <v>36</v>
      </c>
    </row>
    <row r="97" spans="1:9" x14ac:dyDescent="0.15">
      <c r="A97">
        <v>95</v>
      </c>
      <c r="B97">
        <v>26.3</v>
      </c>
      <c r="C97">
        <v>33.200000000000003</v>
      </c>
      <c r="D97">
        <v>13</v>
      </c>
      <c r="E97" s="3" t="s">
        <v>4</v>
      </c>
      <c r="F97" s="3" t="s">
        <v>2</v>
      </c>
      <c r="G97">
        <v>69</v>
      </c>
      <c r="H97" s="3" t="s">
        <v>3</v>
      </c>
      <c r="I97">
        <f t="shared" si="1"/>
        <v>51</v>
      </c>
    </row>
    <row r="98" spans="1:9" x14ac:dyDescent="0.15">
      <c r="A98">
        <v>96</v>
      </c>
      <c r="B98">
        <v>24.6</v>
      </c>
      <c r="C98">
        <v>14.8</v>
      </c>
      <c r="D98">
        <v>5</v>
      </c>
      <c r="E98" s="3" t="s">
        <v>2</v>
      </c>
      <c r="F98" s="3" t="s">
        <v>4</v>
      </c>
      <c r="G98">
        <v>0</v>
      </c>
      <c r="H98" s="3" t="s">
        <v>0</v>
      </c>
      <c r="I98">
        <v>20</v>
      </c>
    </row>
    <row r="99" spans="1:9" x14ac:dyDescent="0.15">
      <c r="A99">
        <v>97</v>
      </c>
      <c r="B99">
        <v>23.5</v>
      </c>
      <c r="C99">
        <v>15.3</v>
      </c>
      <c r="D99">
        <v>4</v>
      </c>
      <c r="E99" s="3" t="s">
        <v>4</v>
      </c>
      <c r="F99" s="3" t="s">
        <v>4</v>
      </c>
      <c r="G99">
        <v>94</v>
      </c>
      <c r="H99" s="3" t="s">
        <v>0</v>
      </c>
      <c r="I99">
        <f t="shared" si="1"/>
        <v>26</v>
      </c>
    </row>
    <row r="100" spans="1:9" x14ac:dyDescent="0.15">
      <c r="A100">
        <v>98</v>
      </c>
      <c r="B100">
        <v>26.3</v>
      </c>
      <c r="C100">
        <v>12.4</v>
      </c>
      <c r="D100">
        <v>4</v>
      </c>
      <c r="E100" s="3" t="s">
        <v>2</v>
      </c>
      <c r="F100" s="3" t="s">
        <v>2</v>
      </c>
      <c r="G100">
        <v>96</v>
      </c>
      <c r="H100" s="3" t="s">
        <v>0</v>
      </c>
      <c r="I100">
        <f t="shared" si="1"/>
        <v>24</v>
      </c>
    </row>
    <row r="101" spans="1:9" x14ac:dyDescent="0.15">
      <c r="A101">
        <v>99</v>
      </c>
      <c r="B101">
        <v>25.1</v>
      </c>
      <c r="C101">
        <v>27.4</v>
      </c>
      <c r="D101">
        <v>9</v>
      </c>
      <c r="E101" s="3" t="s">
        <v>4</v>
      </c>
      <c r="F101" s="3" t="s">
        <v>4</v>
      </c>
      <c r="G101">
        <v>60</v>
      </c>
      <c r="H101" s="3" t="s">
        <v>0</v>
      </c>
      <c r="I101">
        <f t="shared" si="1"/>
        <v>60</v>
      </c>
    </row>
    <row r="102" spans="1:9" x14ac:dyDescent="0.15">
      <c r="A102">
        <v>100</v>
      </c>
      <c r="B102">
        <v>31.4</v>
      </c>
      <c r="C102">
        <v>29.5</v>
      </c>
      <c r="D102">
        <v>12</v>
      </c>
      <c r="E102" s="3" t="s">
        <v>2</v>
      </c>
      <c r="F102" s="3" t="s">
        <v>2</v>
      </c>
      <c r="G102">
        <v>90</v>
      </c>
      <c r="H102" s="3" t="s">
        <v>0</v>
      </c>
      <c r="I102">
        <f t="shared" si="1"/>
        <v>30</v>
      </c>
    </row>
    <row r="103" spans="1:9" x14ac:dyDescent="0.15">
      <c r="A103">
        <v>101</v>
      </c>
      <c r="B103">
        <v>32.6</v>
      </c>
      <c r="C103">
        <v>39.799999999999997</v>
      </c>
      <c r="D103">
        <v>16</v>
      </c>
      <c r="E103" s="3" t="s">
        <v>2</v>
      </c>
      <c r="F103" s="3" t="s">
        <v>2</v>
      </c>
      <c r="G103">
        <v>76</v>
      </c>
      <c r="H103" s="3" t="s">
        <v>3</v>
      </c>
      <c r="I103">
        <f t="shared" si="1"/>
        <v>44</v>
      </c>
    </row>
    <row r="104" spans="1:9" x14ac:dyDescent="0.15">
      <c r="A104">
        <v>102</v>
      </c>
      <c r="B104">
        <v>22.3</v>
      </c>
      <c r="C104">
        <v>8.8000000000000007</v>
      </c>
      <c r="D104">
        <v>2</v>
      </c>
      <c r="E104" s="3" t="s">
        <v>4</v>
      </c>
      <c r="F104" s="3" t="s">
        <v>4</v>
      </c>
      <c r="G104">
        <v>91</v>
      </c>
      <c r="H104" s="3" t="s">
        <v>0</v>
      </c>
      <c r="I104">
        <f t="shared" si="1"/>
        <v>29</v>
      </c>
    </row>
    <row r="105" spans="1:9" x14ac:dyDescent="0.15">
      <c r="A105">
        <v>103</v>
      </c>
      <c r="B105">
        <v>26.4</v>
      </c>
      <c r="C105">
        <v>23.8</v>
      </c>
      <c r="D105">
        <v>9</v>
      </c>
      <c r="E105" s="3" t="s">
        <v>4</v>
      </c>
      <c r="F105" s="3" t="s">
        <v>2</v>
      </c>
      <c r="G105">
        <v>86</v>
      </c>
      <c r="H105" s="3" t="s">
        <v>0</v>
      </c>
      <c r="I105">
        <f t="shared" si="1"/>
        <v>34</v>
      </c>
    </row>
    <row r="106" spans="1:9" x14ac:dyDescent="0.15">
      <c r="A106">
        <v>104</v>
      </c>
      <c r="B106">
        <v>23.5</v>
      </c>
      <c r="C106">
        <v>27.5</v>
      </c>
      <c r="D106">
        <v>7</v>
      </c>
      <c r="E106" s="3" t="s">
        <v>4</v>
      </c>
      <c r="F106" s="3" t="s">
        <v>4</v>
      </c>
      <c r="G106">
        <v>87</v>
      </c>
      <c r="H106" s="3" t="s">
        <v>3</v>
      </c>
      <c r="I106">
        <f t="shared" si="1"/>
        <v>33</v>
      </c>
    </row>
    <row r="107" spans="1:9" x14ac:dyDescent="0.15">
      <c r="A107">
        <v>105</v>
      </c>
      <c r="B107">
        <v>28.5</v>
      </c>
      <c r="C107">
        <v>25.9</v>
      </c>
      <c r="D107">
        <v>10</v>
      </c>
      <c r="E107" s="3" t="s">
        <v>2</v>
      </c>
      <c r="F107" s="3" t="s">
        <v>2</v>
      </c>
      <c r="G107">
        <v>88</v>
      </c>
      <c r="H107" s="3" t="s">
        <v>0</v>
      </c>
      <c r="I107">
        <f t="shared" si="1"/>
        <v>32</v>
      </c>
    </row>
    <row r="108" spans="1:9" x14ac:dyDescent="0.15">
      <c r="A108">
        <v>106</v>
      </c>
      <c r="B108">
        <v>24.6</v>
      </c>
      <c r="C108">
        <v>17.5</v>
      </c>
      <c r="D108">
        <v>5</v>
      </c>
      <c r="E108" s="3" t="s">
        <v>2</v>
      </c>
      <c r="F108" s="3" t="s">
        <v>4</v>
      </c>
      <c r="G108">
        <v>90</v>
      </c>
      <c r="H108" s="3" t="s">
        <v>0</v>
      </c>
      <c r="I108">
        <f t="shared" si="1"/>
        <v>30</v>
      </c>
    </row>
    <row r="109" spans="1:9" x14ac:dyDescent="0.15">
      <c r="A109">
        <v>107</v>
      </c>
      <c r="B109">
        <v>26.2</v>
      </c>
      <c r="C109">
        <v>17.8</v>
      </c>
      <c r="D109">
        <v>6</v>
      </c>
      <c r="E109" s="3" t="s">
        <v>2</v>
      </c>
      <c r="F109" s="3" t="s">
        <v>2</v>
      </c>
      <c r="G109">
        <v>65</v>
      </c>
      <c r="H109" s="3" t="s">
        <v>0</v>
      </c>
      <c r="I109">
        <f t="shared" si="1"/>
        <v>55</v>
      </c>
    </row>
    <row r="110" spans="1:9" x14ac:dyDescent="0.15">
      <c r="A110">
        <v>108</v>
      </c>
      <c r="B110">
        <v>24.8</v>
      </c>
      <c r="C110">
        <v>14.2</v>
      </c>
      <c r="D110">
        <v>4</v>
      </c>
      <c r="E110" s="3" t="s">
        <v>2</v>
      </c>
      <c r="F110" s="3" t="s">
        <v>4</v>
      </c>
      <c r="G110">
        <v>0</v>
      </c>
      <c r="H110" s="3" t="s">
        <v>0</v>
      </c>
      <c r="I110">
        <v>20</v>
      </c>
    </row>
    <row r="111" spans="1:9" x14ac:dyDescent="0.15">
      <c r="A111">
        <v>109</v>
      </c>
      <c r="B111">
        <v>24.1</v>
      </c>
      <c r="C111">
        <v>18.399999999999999</v>
      </c>
      <c r="D111">
        <v>7</v>
      </c>
      <c r="E111" s="3" t="s">
        <v>4</v>
      </c>
      <c r="F111" s="3" t="s">
        <v>4</v>
      </c>
      <c r="G111">
        <v>99</v>
      </c>
      <c r="H111" s="3" t="s">
        <v>0</v>
      </c>
      <c r="I111">
        <f t="shared" si="1"/>
        <v>21</v>
      </c>
    </row>
    <row r="112" spans="1:9" x14ac:dyDescent="0.15">
      <c r="A112">
        <v>110</v>
      </c>
      <c r="B112">
        <v>30.5</v>
      </c>
      <c r="C112">
        <v>26</v>
      </c>
      <c r="D112">
        <v>12</v>
      </c>
      <c r="E112" s="3" t="s">
        <v>2</v>
      </c>
      <c r="F112" s="3" t="s">
        <v>2</v>
      </c>
      <c r="G112">
        <v>94</v>
      </c>
      <c r="H112" s="3" t="s">
        <v>0</v>
      </c>
      <c r="I112">
        <f t="shared" si="1"/>
        <v>26</v>
      </c>
    </row>
    <row r="113" spans="1:9" x14ac:dyDescent="0.15">
      <c r="A113">
        <v>111</v>
      </c>
      <c r="B113">
        <v>25.9</v>
      </c>
      <c r="C113">
        <v>10</v>
      </c>
      <c r="D113">
        <v>2</v>
      </c>
      <c r="E113" s="3" t="s">
        <v>2</v>
      </c>
      <c r="F113" s="3" t="s">
        <v>2</v>
      </c>
      <c r="G113">
        <v>99</v>
      </c>
      <c r="H113" s="3" t="s">
        <v>0</v>
      </c>
      <c r="I113">
        <f t="shared" si="1"/>
        <v>21</v>
      </c>
    </row>
    <row r="114" spans="1:9" x14ac:dyDescent="0.15">
      <c r="A114">
        <v>112</v>
      </c>
      <c r="B114">
        <v>23.5</v>
      </c>
      <c r="C114">
        <v>11.8</v>
      </c>
      <c r="D114">
        <v>3</v>
      </c>
      <c r="E114" s="3" t="s">
        <v>2</v>
      </c>
      <c r="F114" s="3" t="s">
        <v>4</v>
      </c>
      <c r="G114">
        <v>0</v>
      </c>
      <c r="H114" s="3" t="s">
        <v>0</v>
      </c>
      <c r="I114">
        <v>20</v>
      </c>
    </row>
    <row r="115" spans="1:9" x14ac:dyDescent="0.15">
      <c r="A115">
        <v>113</v>
      </c>
      <c r="B115">
        <v>30.1</v>
      </c>
      <c r="C115">
        <v>18.2</v>
      </c>
      <c r="D115">
        <v>7</v>
      </c>
      <c r="E115" s="3" t="s">
        <v>2</v>
      </c>
      <c r="F115" s="3" t="s">
        <v>2</v>
      </c>
      <c r="G115">
        <v>85</v>
      </c>
      <c r="H115" s="3" t="s">
        <v>0</v>
      </c>
      <c r="I115">
        <f t="shared" si="1"/>
        <v>35</v>
      </c>
    </row>
    <row r="116" spans="1:9" x14ac:dyDescent="0.15">
      <c r="A116">
        <v>114</v>
      </c>
      <c r="B116">
        <v>22.6</v>
      </c>
      <c r="C116">
        <v>7</v>
      </c>
      <c r="D116">
        <v>1</v>
      </c>
      <c r="E116" s="3" t="s">
        <v>2</v>
      </c>
      <c r="F116" s="3" t="s">
        <v>4</v>
      </c>
      <c r="G116">
        <v>88</v>
      </c>
      <c r="H116" s="3" t="s">
        <v>0</v>
      </c>
      <c r="I116">
        <f t="shared" si="1"/>
        <v>32</v>
      </c>
    </row>
    <row r="117" spans="1:9" x14ac:dyDescent="0.15">
      <c r="A117">
        <v>115</v>
      </c>
      <c r="B117">
        <v>24.8</v>
      </c>
      <c r="C117">
        <v>12.7</v>
      </c>
      <c r="D117">
        <v>3</v>
      </c>
      <c r="E117" s="3" t="s">
        <v>2</v>
      </c>
      <c r="F117" s="3" t="s">
        <v>4</v>
      </c>
      <c r="G117">
        <v>93</v>
      </c>
      <c r="H117" s="3" t="s">
        <v>0</v>
      </c>
      <c r="I117">
        <f t="shared" si="1"/>
        <v>27</v>
      </c>
    </row>
    <row r="118" spans="1:9" x14ac:dyDescent="0.15">
      <c r="A118">
        <v>116</v>
      </c>
      <c r="B118">
        <v>22.6</v>
      </c>
      <c r="C118">
        <v>24.8</v>
      </c>
      <c r="D118">
        <v>5</v>
      </c>
      <c r="E118" s="3" t="s">
        <v>4</v>
      </c>
      <c r="F118" s="3" t="s">
        <v>4</v>
      </c>
      <c r="G118">
        <v>87</v>
      </c>
      <c r="H118" s="3" t="s">
        <v>3</v>
      </c>
      <c r="I118">
        <f t="shared" si="1"/>
        <v>33</v>
      </c>
    </row>
    <row r="119" spans="1:9" x14ac:dyDescent="0.15">
      <c r="A119">
        <v>117</v>
      </c>
      <c r="B119">
        <v>25.9</v>
      </c>
      <c r="C119">
        <v>24.8</v>
      </c>
      <c r="D119">
        <v>10</v>
      </c>
      <c r="E119" s="3" t="s">
        <v>4</v>
      </c>
      <c r="F119" s="3" t="s">
        <v>2</v>
      </c>
      <c r="G119">
        <v>63</v>
      </c>
      <c r="H119" s="3" t="s">
        <v>0</v>
      </c>
      <c r="I119">
        <f t="shared" si="1"/>
        <v>57</v>
      </c>
    </row>
    <row r="120" spans="1:9" x14ac:dyDescent="0.15">
      <c r="A120">
        <v>118</v>
      </c>
      <c r="B120">
        <v>30.4</v>
      </c>
      <c r="C120">
        <v>21.7</v>
      </c>
      <c r="D120">
        <v>5</v>
      </c>
      <c r="E120" s="3" t="s">
        <v>2</v>
      </c>
      <c r="F120" s="3" t="s">
        <v>2</v>
      </c>
      <c r="G120">
        <v>99</v>
      </c>
      <c r="H120" s="3" t="s">
        <v>0</v>
      </c>
      <c r="I120">
        <f t="shared" si="1"/>
        <v>21</v>
      </c>
    </row>
    <row r="121" spans="1:9" x14ac:dyDescent="0.15">
      <c r="A121">
        <v>119</v>
      </c>
      <c r="B121">
        <v>30.4</v>
      </c>
      <c r="C121">
        <v>28.4</v>
      </c>
      <c r="D121">
        <v>12</v>
      </c>
      <c r="E121" s="3" t="s">
        <v>4</v>
      </c>
      <c r="F121" s="3" t="s">
        <v>2</v>
      </c>
      <c r="G121">
        <v>60</v>
      </c>
      <c r="H121" s="3" t="s">
        <v>0</v>
      </c>
      <c r="I121">
        <f t="shared" si="1"/>
        <v>60</v>
      </c>
    </row>
    <row r="122" spans="1:9" x14ac:dyDescent="0.15">
      <c r="A122">
        <v>120</v>
      </c>
      <c r="B122">
        <v>27.8</v>
      </c>
      <c r="C122">
        <v>14</v>
      </c>
      <c r="D122">
        <v>5</v>
      </c>
      <c r="E122" s="3" t="s">
        <v>2</v>
      </c>
      <c r="F122" s="3" t="s">
        <v>2</v>
      </c>
      <c r="G122">
        <v>82</v>
      </c>
      <c r="H122" s="3" t="s">
        <v>0</v>
      </c>
      <c r="I122">
        <f t="shared" si="1"/>
        <v>38</v>
      </c>
    </row>
    <row r="123" spans="1:9" x14ac:dyDescent="0.15">
      <c r="A123">
        <v>121</v>
      </c>
      <c r="B123">
        <v>22.1</v>
      </c>
      <c r="C123">
        <v>17.2</v>
      </c>
      <c r="D123">
        <v>7</v>
      </c>
      <c r="E123" s="3" t="s">
        <v>4</v>
      </c>
      <c r="F123" s="3" t="s">
        <v>4</v>
      </c>
      <c r="G123">
        <v>82</v>
      </c>
      <c r="H123" s="3" t="s">
        <v>0</v>
      </c>
      <c r="I123">
        <f t="shared" si="1"/>
        <v>38</v>
      </c>
    </row>
    <row r="124" spans="1:9" x14ac:dyDescent="0.15">
      <c r="A124">
        <v>122</v>
      </c>
      <c r="B124">
        <v>23.9</v>
      </c>
      <c r="C124">
        <v>12.8</v>
      </c>
      <c r="D124">
        <v>3</v>
      </c>
      <c r="E124" s="3" t="s">
        <v>2</v>
      </c>
      <c r="F124" s="3" t="s">
        <v>4</v>
      </c>
      <c r="G124">
        <v>84</v>
      </c>
      <c r="H124" s="3" t="s">
        <v>0</v>
      </c>
      <c r="I124">
        <f t="shared" si="1"/>
        <v>36</v>
      </c>
    </row>
    <row r="125" spans="1:9" x14ac:dyDescent="0.15">
      <c r="A125">
        <v>123</v>
      </c>
      <c r="B125">
        <v>34.5</v>
      </c>
      <c r="C125">
        <v>34.5</v>
      </c>
      <c r="D125">
        <v>18</v>
      </c>
      <c r="E125" s="3" t="s">
        <v>2</v>
      </c>
      <c r="F125" s="3" t="s">
        <v>2</v>
      </c>
      <c r="G125">
        <v>96</v>
      </c>
      <c r="H125" s="3" t="s">
        <v>0</v>
      </c>
      <c r="I125">
        <f t="shared" si="1"/>
        <v>24</v>
      </c>
    </row>
    <row r="126" spans="1:9" x14ac:dyDescent="0.15">
      <c r="A126">
        <v>124</v>
      </c>
      <c r="B126">
        <v>26.9</v>
      </c>
      <c r="C126">
        <v>21.7</v>
      </c>
      <c r="D126">
        <v>9</v>
      </c>
      <c r="E126" s="3" t="s">
        <v>2</v>
      </c>
      <c r="F126" s="3" t="s">
        <v>2</v>
      </c>
      <c r="G126">
        <v>65</v>
      </c>
      <c r="H126" s="3" t="s">
        <v>0</v>
      </c>
      <c r="I126">
        <f t="shared" si="1"/>
        <v>55</v>
      </c>
    </row>
    <row r="127" spans="1:9" x14ac:dyDescent="0.15">
      <c r="A127">
        <v>125</v>
      </c>
      <c r="B127">
        <v>30.8</v>
      </c>
      <c r="C127">
        <v>29.5</v>
      </c>
      <c r="D127">
        <v>12</v>
      </c>
      <c r="E127" s="3" t="s">
        <v>2</v>
      </c>
      <c r="F127" s="3" t="s">
        <v>2</v>
      </c>
      <c r="G127">
        <v>99</v>
      </c>
      <c r="H127" s="3" t="s">
        <v>0</v>
      </c>
      <c r="I127">
        <f t="shared" si="1"/>
        <v>21</v>
      </c>
    </row>
    <row r="128" spans="1:9" x14ac:dyDescent="0.15">
      <c r="A128">
        <v>126</v>
      </c>
      <c r="B128">
        <v>30.2</v>
      </c>
      <c r="C128">
        <v>24.1</v>
      </c>
      <c r="D128">
        <v>10</v>
      </c>
      <c r="E128" s="3" t="s">
        <v>2</v>
      </c>
      <c r="F128" s="3" t="s">
        <v>2</v>
      </c>
      <c r="G128">
        <v>94</v>
      </c>
      <c r="H128" s="3" t="s">
        <v>0</v>
      </c>
      <c r="I128">
        <f t="shared" si="1"/>
        <v>26</v>
      </c>
    </row>
    <row r="129" spans="1:9" x14ac:dyDescent="0.15">
      <c r="A129">
        <v>127</v>
      </c>
      <c r="B129">
        <v>24.6</v>
      </c>
      <c r="C129">
        <v>18.5</v>
      </c>
      <c r="D129">
        <v>5</v>
      </c>
      <c r="E129" s="3" t="s">
        <v>4</v>
      </c>
      <c r="F129" s="3" t="s">
        <v>4</v>
      </c>
      <c r="G129">
        <v>95</v>
      </c>
      <c r="H129" s="3" t="s">
        <v>0</v>
      </c>
      <c r="I129">
        <f t="shared" si="1"/>
        <v>25</v>
      </c>
    </row>
    <row r="130" spans="1:9" x14ac:dyDescent="0.15">
      <c r="A130">
        <v>128</v>
      </c>
      <c r="B130">
        <v>22.8</v>
      </c>
      <c r="C130">
        <v>12.5</v>
      </c>
      <c r="D130">
        <v>3</v>
      </c>
      <c r="E130" s="3" t="s">
        <v>4</v>
      </c>
      <c r="F130" s="3" t="s">
        <v>4</v>
      </c>
      <c r="G130">
        <v>0</v>
      </c>
      <c r="H130" s="3" t="s">
        <v>0</v>
      </c>
      <c r="I130">
        <v>20</v>
      </c>
    </row>
    <row r="131" spans="1:9" x14ac:dyDescent="0.15">
      <c r="A131">
        <v>129</v>
      </c>
      <c r="B131">
        <v>34</v>
      </c>
      <c r="C131">
        <v>38</v>
      </c>
      <c r="D131">
        <v>20</v>
      </c>
      <c r="E131" s="3" t="s">
        <v>2</v>
      </c>
      <c r="F131" s="3" t="s">
        <v>2</v>
      </c>
      <c r="G131">
        <v>88</v>
      </c>
      <c r="H131" s="3" t="s">
        <v>0</v>
      </c>
      <c r="I131">
        <f t="shared" ref="I131:I193" si="2">(120-G131)</f>
        <v>32</v>
      </c>
    </row>
    <row r="132" spans="1:9" x14ac:dyDescent="0.15">
      <c r="A132">
        <v>130</v>
      </c>
      <c r="B132">
        <v>28.1</v>
      </c>
      <c r="C132" s="3">
        <v>12.9</v>
      </c>
      <c r="D132">
        <v>4</v>
      </c>
      <c r="E132" s="3" t="s">
        <v>2</v>
      </c>
      <c r="F132" s="3" t="s">
        <v>2</v>
      </c>
      <c r="G132">
        <v>85</v>
      </c>
      <c r="H132" s="3" t="s">
        <v>0</v>
      </c>
      <c r="I132">
        <f t="shared" si="2"/>
        <v>35</v>
      </c>
    </row>
    <row r="133" spans="1:9" x14ac:dyDescent="0.15">
      <c r="A133">
        <v>131</v>
      </c>
      <c r="B133">
        <v>43.5</v>
      </c>
      <c r="C133">
        <v>41.8</v>
      </c>
      <c r="D133">
        <v>20</v>
      </c>
      <c r="E133" s="3" t="s">
        <v>2</v>
      </c>
      <c r="F133" s="3" t="s">
        <v>2</v>
      </c>
      <c r="G133">
        <v>89</v>
      </c>
      <c r="H133" s="3" t="s">
        <v>0</v>
      </c>
      <c r="I133">
        <f t="shared" si="2"/>
        <v>31</v>
      </c>
    </row>
    <row r="134" spans="1:9" x14ac:dyDescent="0.15">
      <c r="A134">
        <v>132</v>
      </c>
      <c r="B134">
        <v>28.5</v>
      </c>
      <c r="C134">
        <v>24.2</v>
      </c>
      <c r="D134">
        <v>12</v>
      </c>
      <c r="E134" s="3" t="s">
        <v>2</v>
      </c>
      <c r="F134" s="3" t="s">
        <v>2</v>
      </c>
      <c r="G134">
        <v>95</v>
      </c>
      <c r="H134" s="3" t="s">
        <v>0</v>
      </c>
      <c r="I134">
        <f t="shared" si="2"/>
        <v>25</v>
      </c>
    </row>
    <row r="135" spans="1:9" x14ac:dyDescent="0.15">
      <c r="A135">
        <v>133</v>
      </c>
      <c r="B135">
        <v>27.5</v>
      </c>
      <c r="C135">
        <v>22.8</v>
      </c>
      <c r="D135">
        <v>7</v>
      </c>
      <c r="E135" s="3" t="s">
        <v>2</v>
      </c>
      <c r="F135" s="3" t="s">
        <v>2</v>
      </c>
      <c r="G135">
        <v>85</v>
      </c>
      <c r="H135" s="3" t="s">
        <v>0</v>
      </c>
      <c r="I135">
        <f t="shared" si="2"/>
        <v>35</v>
      </c>
    </row>
    <row r="136" spans="1:9" x14ac:dyDescent="0.15">
      <c r="A136">
        <v>134</v>
      </c>
      <c r="B136">
        <v>25.7</v>
      </c>
      <c r="C136">
        <v>16.399999999999999</v>
      </c>
      <c r="D136">
        <v>5</v>
      </c>
      <c r="E136" s="3" t="s">
        <v>2</v>
      </c>
      <c r="F136" s="3" t="s">
        <v>2</v>
      </c>
      <c r="G136">
        <v>83</v>
      </c>
      <c r="H136" s="3" t="s">
        <v>0</v>
      </c>
      <c r="I136">
        <f t="shared" si="2"/>
        <v>37</v>
      </c>
    </row>
    <row r="137" spans="1:9" x14ac:dyDescent="0.15">
      <c r="A137">
        <v>135</v>
      </c>
      <c r="B137">
        <v>26.2</v>
      </c>
      <c r="C137">
        <v>20.8</v>
      </c>
      <c r="D137">
        <v>7</v>
      </c>
      <c r="E137" s="3" t="s">
        <v>4</v>
      </c>
      <c r="F137" s="3" t="s">
        <v>4</v>
      </c>
      <c r="G137">
        <v>1</v>
      </c>
      <c r="H137" s="3" t="s">
        <v>0</v>
      </c>
      <c r="I137">
        <v>19</v>
      </c>
    </row>
    <row r="138" spans="1:9" x14ac:dyDescent="0.15">
      <c r="A138">
        <v>136</v>
      </c>
      <c r="B138">
        <v>24</v>
      </c>
      <c r="C138">
        <v>14.1</v>
      </c>
      <c r="D138">
        <v>4</v>
      </c>
      <c r="E138" s="3" t="s">
        <v>2</v>
      </c>
      <c r="F138" s="3" t="s">
        <v>4</v>
      </c>
      <c r="G138">
        <v>84</v>
      </c>
      <c r="H138" s="3" t="s">
        <v>0</v>
      </c>
      <c r="I138">
        <f t="shared" si="2"/>
        <v>36</v>
      </c>
    </row>
    <row r="139" spans="1:9" x14ac:dyDescent="0.15">
      <c r="A139">
        <v>137</v>
      </c>
      <c r="B139">
        <v>26.8</v>
      </c>
      <c r="C139">
        <v>17</v>
      </c>
      <c r="D139">
        <v>6</v>
      </c>
      <c r="E139" s="3" t="s">
        <v>2</v>
      </c>
      <c r="F139" s="3" t="s">
        <v>2</v>
      </c>
      <c r="G139">
        <v>90</v>
      </c>
      <c r="H139" s="3" t="s">
        <v>0</v>
      </c>
      <c r="I139">
        <f t="shared" si="2"/>
        <v>30</v>
      </c>
    </row>
    <row r="140" spans="1:9" x14ac:dyDescent="0.15">
      <c r="A140">
        <v>138</v>
      </c>
      <c r="B140">
        <v>31.4</v>
      </c>
      <c r="C140">
        <v>33.700000000000003</v>
      </c>
      <c r="D140">
        <v>16</v>
      </c>
      <c r="E140" s="3" t="s">
        <v>2</v>
      </c>
      <c r="F140" s="3" t="s">
        <v>2</v>
      </c>
      <c r="G140">
        <v>84</v>
      </c>
      <c r="H140" s="3" t="s">
        <v>0</v>
      </c>
      <c r="I140">
        <f t="shared" si="2"/>
        <v>36</v>
      </c>
    </row>
    <row r="141" spans="1:9" x14ac:dyDescent="0.15">
      <c r="A141">
        <v>139</v>
      </c>
      <c r="B141">
        <v>27.4</v>
      </c>
      <c r="C141">
        <v>18</v>
      </c>
      <c r="D141">
        <v>6</v>
      </c>
      <c r="E141" s="3" t="s">
        <v>2</v>
      </c>
      <c r="F141" s="3" t="s">
        <v>2</v>
      </c>
      <c r="G141">
        <v>94</v>
      </c>
      <c r="H141" s="3" t="s">
        <v>0</v>
      </c>
      <c r="I141">
        <f t="shared" si="2"/>
        <v>26</v>
      </c>
    </row>
    <row r="142" spans="1:9" x14ac:dyDescent="0.15">
      <c r="A142">
        <v>140</v>
      </c>
      <c r="B142">
        <v>22.4</v>
      </c>
      <c r="C142">
        <v>13.4</v>
      </c>
      <c r="D142">
        <v>4</v>
      </c>
      <c r="E142" s="3" t="s">
        <v>4</v>
      </c>
      <c r="F142" s="3" t="s">
        <v>4</v>
      </c>
      <c r="G142">
        <v>99</v>
      </c>
      <c r="H142" s="3" t="s">
        <v>0</v>
      </c>
      <c r="I142">
        <f t="shared" si="2"/>
        <v>21</v>
      </c>
    </row>
    <row r="143" spans="1:9" x14ac:dyDescent="0.15">
      <c r="A143">
        <v>141</v>
      </c>
      <c r="B143">
        <v>24.6</v>
      </c>
      <c r="C143">
        <v>18.5</v>
      </c>
      <c r="D143">
        <v>6</v>
      </c>
      <c r="E143" s="3" t="s">
        <v>4</v>
      </c>
      <c r="F143" s="3" t="s">
        <v>4</v>
      </c>
      <c r="G143">
        <v>86</v>
      </c>
      <c r="H143" s="3" t="s">
        <v>0</v>
      </c>
      <c r="I143">
        <f t="shared" si="2"/>
        <v>34</v>
      </c>
    </row>
    <row r="144" spans="1:9" x14ac:dyDescent="0.15">
      <c r="A144">
        <v>142</v>
      </c>
      <c r="B144">
        <v>26.1</v>
      </c>
      <c r="C144">
        <v>15.8</v>
      </c>
      <c r="D144">
        <v>5</v>
      </c>
      <c r="E144" s="3" t="s">
        <v>2</v>
      </c>
      <c r="F144" s="3" t="s">
        <v>2</v>
      </c>
      <c r="G144">
        <v>98</v>
      </c>
      <c r="H144" s="3" t="s">
        <v>0</v>
      </c>
      <c r="I144">
        <f t="shared" si="2"/>
        <v>22</v>
      </c>
    </row>
    <row r="145" spans="1:9" x14ac:dyDescent="0.15">
      <c r="A145">
        <v>143</v>
      </c>
      <c r="B145">
        <v>22.1</v>
      </c>
      <c r="C145">
        <v>16.2</v>
      </c>
      <c r="D145">
        <v>5</v>
      </c>
      <c r="E145" s="3" t="s">
        <v>4</v>
      </c>
      <c r="F145" s="3" t="s">
        <v>4</v>
      </c>
      <c r="G145">
        <v>65</v>
      </c>
      <c r="H145" s="3" t="s">
        <v>0</v>
      </c>
      <c r="I145">
        <f t="shared" si="2"/>
        <v>55</v>
      </c>
    </row>
    <row r="146" spans="1:9" x14ac:dyDescent="0.15">
      <c r="A146">
        <v>144</v>
      </c>
      <c r="B146">
        <v>25.7</v>
      </c>
      <c r="C146">
        <v>11.2</v>
      </c>
      <c r="D146">
        <v>3</v>
      </c>
      <c r="E146" s="3" t="s">
        <v>2</v>
      </c>
      <c r="F146" s="3" t="s">
        <v>2</v>
      </c>
      <c r="G146">
        <v>98</v>
      </c>
      <c r="H146" s="3" t="s">
        <v>0</v>
      </c>
      <c r="I146">
        <f t="shared" si="2"/>
        <v>22</v>
      </c>
    </row>
    <row r="147" spans="1:9" x14ac:dyDescent="0.15">
      <c r="A147">
        <v>145</v>
      </c>
      <c r="B147">
        <v>26.1</v>
      </c>
      <c r="C147">
        <v>23.9</v>
      </c>
      <c r="D147">
        <v>9</v>
      </c>
      <c r="E147" s="3" t="s">
        <v>4</v>
      </c>
      <c r="F147" s="3" t="s">
        <v>2</v>
      </c>
      <c r="G147">
        <v>66</v>
      </c>
      <c r="H147" s="3" t="s">
        <v>0</v>
      </c>
      <c r="I147">
        <f t="shared" si="2"/>
        <v>54</v>
      </c>
    </row>
    <row r="148" spans="1:9" x14ac:dyDescent="0.15">
      <c r="A148">
        <v>146</v>
      </c>
      <c r="B148">
        <v>28.3</v>
      </c>
      <c r="C148">
        <v>14.3</v>
      </c>
      <c r="D148">
        <v>5</v>
      </c>
      <c r="E148" s="3" t="s">
        <v>2</v>
      </c>
      <c r="F148" s="3" t="s">
        <v>2</v>
      </c>
      <c r="G148">
        <v>80</v>
      </c>
      <c r="H148" s="3" t="s">
        <v>0</v>
      </c>
      <c r="I148">
        <f t="shared" si="2"/>
        <v>40</v>
      </c>
    </row>
    <row r="149" spans="1:9" x14ac:dyDescent="0.15">
      <c r="A149">
        <v>147</v>
      </c>
      <c r="B149">
        <v>26.4</v>
      </c>
      <c r="C149">
        <v>14.5</v>
      </c>
      <c r="D149">
        <v>4</v>
      </c>
      <c r="E149" s="3" t="s">
        <v>2</v>
      </c>
      <c r="F149" s="3" t="s">
        <v>2</v>
      </c>
      <c r="G149">
        <v>82</v>
      </c>
      <c r="H149" s="3" t="s">
        <v>0</v>
      </c>
      <c r="I149">
        <f t="shared" si="2"/>
        <v>38</v>
      </c>
    </row>
    <row r="150" spans="1:9" x14ac:dyDescent="0.15">
      <c r="A150">
        <v>148</v>
      </c>
      <c r="B150">
        <v>25.3</v>
      </c>
      <c r="C150">
        <v>14.6</v>
      </c>
      <c r="D150">
        <v>5</v>
      </c>
      <c r="E150" s="3" t="s">
        <v>4</v>
      </c>
      <c r="F150" s="3" t="s">
        <v>4</v>
      </c>
      <c r="G150">
        <v>99</v>
      </c>
      <c r="H150" s="3" t="s">
        <v>0</v>
      </c>
      <c r="I150">
        <f t="shared" si="2"/>
        <v>21</v>
      </c>
    </row>
    <row r="151" spans="1:9" x14ac:dyDescent="0.15">
      <c r="A151">
        <v>149</v>
      </c>
      <c r="B151">
        <v>27.8</v>
      </c>
      <c r="C151">
        <v>20.5</v>
      </c>
      <c r="D151">
        <v>9</v>
      </c>
      <c r="E151" s="3" t="s">
        <v>2</v>
      </c>
      <c r="F151" s="3" t="s">
        <v>2</v>
      </c>
      <c r="G151">
        <v>99</v>
      </c>
      <c r="H151" s="3" t="s">
        <v>0</v>
      </c>
      <c r="I151">
        <f t="shared" si="2"/>
        <v>21</v>
      </c>
    </row>
    <row r="152" spans="1:9" x14ac:dyDescent="0.15">
      <c r="A152">
        <v>150</v>
      </c>
      <c r="B152">
        <v>36.1</v>
      </c>
      <c r="C152">
        <v>40.200000000000003</v>
      </c>
      <c r="D152">
        <v>18</v>
      </c>
      <c r="E152" s="3" t="s">
        <v>2</v>
      </c>
      <c r="F152" s="3" t="s">
        <v>2</v>
      </c>
      <c r="G152">
        <v>87</v>
      </c>
      <c r="H152" s="3" t="s">
        <v>0</v>
      </c>
      <c r="I152">
        <f t="shared" si="2"/>
        <v>33</v>
      </c>
    </row>
    <row r="153" spans="1:9" x14ac:dyDescent="0.15">
      <c r="A153">
        <v>151</v>
      </c>
      <c r="B153">
        <v>22.7</v>
      </c>
      <c r="C153">
        <v>9.1</v>
      </c>
      <c r="D153">
        <v>1</v>
      </c>
      <c r="E153" s="3" t="s">
        <v>2</v>
      </c>
      <c r="F153" s="3" t="s">
        <v>4</v>
      </c>
      <c r="G153">
        <v>0</v>
      </c>
      <c r="H153" s="3" t="s">
        <v>0</v>
      </c>
      <c r="I153">
        <v>20</v>
      </c>
    </row>
    <row r="154" spans="1:9" x14ac:dyDescent="0.15">
      <c r="A154">
        <v>152</v>
      </c>
      <c r="B154">
        <v>20.9</v>
      </c>
      <c r="C154">
        <v>12.1</v>
      </c>
      <c r="D154">
        <v>3</v>
      </c>
      <c r="E154" s="3" t="s">
        <v>4</v>
      </c>
      <c r="F154" s="3" t="s">
        <v>4</v>
      </c>
      <c r="G154">
        <v>0</v>
      </c>
      <c r="H154" s="3" t="s">
        <v>0</v>
      </c>
      <c r="I154">
        <v>20</v>
      </c>
    </row>
    <row r="155" spans="1:9" x14ac:dyDescent="0.15">
      <c r="A155">
        <v>153</v>
      </c>
      <c r="B155">
        <v>31.6</v>
      </c>
      <c r="C155">
        <v>32.200000000000003</v>
      </c>
      <c r="D155">
        <v>13</v>
      </c>
      <c r="E155" s="3" t="s">
        <v>2</v>
      </c>
      <c r="F155" s="3" t="s">
        <v>2</v>
      </c>
      <c r="G155">
        <v>80</v>
      </c>
      <c r="H155" s="3" t="s">
        <v>0</v>
      </c>
      <c r="I155">
        <f t="shared" si="2"/>
        <v>40</v>
      </c>
    </row>
    <row r="156" spans="1:9" x14ac:dyDescent="0.15">
      <c r="A156">
        <v>154</v>
      </c>
      <c r="B156">
        <v>20.3</v>
      </c>
      <c r="C156">
        <v>16.100000000000001</v>
      </c>
      <c r="D156">
        <v>4</v>
      </c>
      <c r="E156" s="3" t="s">
        <v>5</v>
      </c>
      <c r="F156" s="3" t="s">
        <v>4</v>
      </c>
      <c r="G156">
        <v>99</v>
      </c>
      <c r="H156" s="3" t="s">
        <v>0</v>
      </c>
      <c r="I156">
        <f t="shared" si="2"/>
        <v>21</v>
      </c>
    </row>
    <row r="157" spans="1:9" x14ac:dyDescent="0.15">
      <c r="A157">
        <v>155</v>
      </c>
      <c r="B157">
        <v>25.2</v>
      </c>
      <c r="C157">
        <v>19.3</v>
      </c>
      <c r="D157">
        <v>7</v>
      </c>
      <c r="E157" s="3" t="s">
        <v>4</v>
      </c>
      <c r="F157" s="3" t="s">
        <v>4</v>
      </c>
      <c r="G157">
        <v>0</v>
      </c>
      <c r="H157" s="3" t="s">
        <v>0</v>
      </c>
      <c r="I157">
        <v>20</v>
      </c>
    </row>
    <row r="158" spans="1:9" x14ac:dyDescent="0.15">
      <c r="A158">
        <v>156</v>
      </c>
      <c r="B158">
        <v>27.3</v>
      </c>
      <c r="C158">
        <v>11.9</v>
      </c>
      <c r="D158">
        <v>4</v>
      </c>
      <c r="E158" s="3" t="s">
        <v>2</v>
      </c>
      <c r="F158" s="3" t="s">
        <v>2</v>
      </c>
      <c r="G158">
        <v>83</v>
      </c>
      <c r="H158" s="3" t="s">
        <v>0</v>
      </c>
      <c r="I158">
        <f t="shared" si="2"/>
        <v>37</v>
      </c>
    </row>
    <row r="159" spans="1:9" x14ac:dyDescent="0.15">
      <c r="A159">
        <v>157</v>
      </c>
      <c r="B159">
        <v>26.3</v>
      </c>
      <c r="C159">
        <v>16.600000000000001</v>
      </c>
      <c r="D159">
        <v>4</v>
      </c>
      <c r="E159" s="3" t="s">
        <v>2</v>
      </c>
      <c r="F159" s="3" t="s">
        <v>2</v>
      </c>
      <c r="G159">
        <v>93</v>
      </c>
      <c r="H159" s="3" t="s">
        <v>0</v>
      </c>
      <c r="I159">
        <f t="shared" si="2"/>
        <v>27</v>
      </c>
    </row>
    <row r="160" spans="1:9" x14ac:dyDescent="0.15">
      <c r="A160">
        <v>158</v>
      </c>
      <c r="B160">
        <v>21.8</v>
      </c>
      <c r="C160">
        <v>12.5</v>
      </c>
      <c r="D160">
        <v>4</v>
      </c>
      <c r="E160" s="3" t="s">
        <v>4</v>
      </c>
      <c r="F160" s="3" t="s">
        <v>4</v>
      </c>
      <c r="G160">
        <v>94</v>
      </c>
      <c r="H160" s="3" t="s">
        <v>0</v>
      </c>
      <c r="I160">
        <f t="shared" si="2"/>
        <v>26</v>
      </c>
    </row>
    <row r="161" spans="1:9" x14ac:dyDescent="0.15">
      <c r="A161">
        <v>159</v>
      </c>
      <c r="B161">
        <v>27.6</v>
      </c>
      <c r="C161">
        <v>27.1</v>
      </c>
      <c r="D161">
        <v>10</v>
      </c>
      <c r="E161" s="3" t="s">
        <v>4</v>
      </c>
      <c r="F161" s="3" t="s">
        <v>2</v>
      </c>
      <c r="G161">
        <v>79</v>
      </c>
      <c r="H161" s="3" t="s">
        <v>0</v>
      </c>
      <c r="I161">
        <f t="shared" si="2"/>
        <v>41</v>
      </c>
    </row>
    <row r="162" spans="1:9" x14ac:dyDescent="0.15">
      <c r="A162">
        <v>160</v>
      </c>
      <c r="B162">
        <v>39.4</v>
      </c>
      <c r="C162">
        <v>39.5</v>
      </c>
      <c r="D162">
        <v>20</v>
      </c>
      <c r="E162" s="3" t="s">
        <v>2</v>
      </c>
      <c r="F162" s="3" t="s">
        <v>2</v>
      </c>
      <c r="G162">
        <v>80</v>
      </c>
      <c r="H162" s="3" t="s">
        <v>0</v>
      </c>
      <c r="I162">
        <f t="shared" si="2"/>
        <v>40</v>
      </c>
    </row>
    <row r="163" spans="1:9" x14ac:dyDescent="0.15">
      <c r="A163">
        <v>161</v>
      </c>
      <c r="B163">
        <v>27.6</v>
      </c>
      <c r="C163">
        <v>28.8</v>
      </c>
      <c r="D163">
        <v>9</v>
      </c>
      <c r="E163" s="3" t="s">
        <v>4</v>
      </c>
      <c r="F163" s="3" t="s">
        <v>2</v>
      </c>
      <c r="G163">
        <v>73</v>
      </c>
      <c r="H163" s="3" t="s">
        <v>0</v>
      </c>
      <c r="I163">
        <f t="shared" si="2"/>
        <v>47</v>
      </c>
    </row>
    <row r="164" spans="1:9" x14ac:dyDescent="0.15">
      <c r="A164">
        <v>162</v>
      </c>
      <c r="B164">
        <v>26.4</v>
      </c>
      <c r="C164">
        <v>13.2</v>
      </c>
      <c r="D164">
        <v>4</v>
      </c>
      <c r="E164" s="3" t="s">
        <v>2</v>
      </c>
      <c r="F164" s="3" t="s">
        <v>2</v>
      </c>
      <c r="G164">
        <v>83</v>
      </c>
      <c r="H164" s="3" t="s">
        <v>0</v>
      </c>
      <c r="I164">
        <f t="shared" si="2"/>
        <v>37</v>
      </c>
    </row>
    <row r="165" spans="1:9" x14ac:dyDescent="0.15">
      <c r="A165">
        <v>163</v>
      </c>
      <c r="B165">
        <v>24.5</v>
      </c>
      <c r="C165">
        <v>18.3</v>
      </c>
      <c r="D165">
        <v>6</v>
      </c>
      <c r="E165" s="3" t="s">
        <v>4</v>
      </c>
      <c r="F165" s="3" t="s">
        <v>4</v>
      </c>
      <c r="G165">
        <v>96</v>
      </c>
      <c r="H165" s="3" t="s">
        <v>0</v>
      </c>
      <c r="I165">
        <f t="shared" si="2"/>
        <v>24</v>
      </c>
    </row>
    <row r="166" spans="1:9" x14ac:dyDescent="0.15">
      <c r="A166">
        <v>164</v>
      </c>
      <c r="B166">
        <v>23.7</v>
      </c>
      <c r="C166">
        <v>13.2</v>
      </c>
      <c r="D166">
        <v>3</v>
      </c>
      <c r="E166" s="3" t="s">
        <v>2</v>
      </c>
      <c r="F166" s="3" t="s">
        <v>4</v>
      </c>
      <c r="G166">
        <v>76</v>
      </c>
      <c r="H166" s="3" t="s">
        <v>0</v>
      </c>
      <c r="I166">
        <f t="shared" si="2"/>
        <v>44</v>
      </c>
    </row>
    <row r="167" spans="1:9" x14ac:dyDescent="0.15">
      <c r="A167">
        <v>165</v>
      </c>
      <c r="B167">
        <v>24.2</v>
      </c>
      <c r="C167">
        <v>20.3</v>
      </c>
      <c r="D167">
        <v>6</v>
      </c>
      <c r="E167" s="3" t="s">
        <v>4</v>
      </c>
      <c r="F167" s="3" t="s">
        <v>4</v>
      </c>
      <c r="G167">
        <v>84</v>
      </c>
      <c r="H167" s="3" t="s">
        <v>0</v>
      </c>
      <c r="I167">
        <f t="shared" si="2"/>
        <v>36</v>
      </c>
    </row>
    <row r="168" spans="1:9" x14ac:dyDescent="0.15">
      <c r="A168">
        <v>166</v>
      </c>
      <c r="B168">
        <v>25.9</v>
      </c>
      <c r="C168">
        <v>13.4</v>
      </c>
      <c r="D168">
        <v>5</v>
      </c>
      <c r="E168" s="3" t="s">
        <v>2</v>
      </c>
      <c r="F168" s="3" t="s">
        <v>2</v>
      </c>
      <c r="G168">
        <v>78</v>
      </c>
      <c r="H168" s="3" t="s">
        <v>0</v>
      </c>
      <c r="I168">
        <f t="shared" si="2"/>
        <v>42</v>
      </c>
    </row>
    <row r="169" spans="1:9" x14ac:dyDescent="0.15">
      <c r="A169">
        <v>167</v>
      </c>
      <c r="B169">
        <v>23.5</v>
      </c>
      <c r="C169">
        <v>18.2</v>
      </c>
      <c r="D169">
        <v>6</v>
      </c>
      <c r="E169" s="3" t="s">
        <v>4</v>
      </c>
      <c r="F169" s="3" t="s">
        <v>4</v>
      </c>
      <c r="G169">
        <v>69</v>
      </c>
      <c r="H169" s="3" t="s">
        <v>0</v>
      </c>
      <c r="I169">
        <f t="shared" si="2"/>
        <v>51</v>
      </c>
    </row>
    <row r="170" spans="1:9" x14ac:dyDescent="0.15">
      <c r="A170">
        <v>168</v>
      </c>
      <c r="B170">
        <v>21.4</v>
      </c>
      <c r="C170">
        <v>11.5</v>
      </c>
      <c r="D170">
        <v>3</v>
      </c>
      <c r="E170" s="3" t="s">
        <v>4</v>
      </c>
      <c r="F170" s="3" t="s">
        <v>4</v>
      </c>
      <c r="G170">
        <v>99</v>
      </c>
      <c r="H170" s="3" t="s">
        <v>0</v>
      </c>
      <c r="I170">
        <f t="shared" si="2"/>
        <v>21</v>
      </c>
    </row>
    <row r="171" spans="1:9" x14ac:dyDescent="0.15">
      <c r="A171">
        <v>169</v>
      </c>
      <c r="B171">
        <v>36.200000000000003</v>
      </c>
      <c r="C171">
        <v>46.4</v>
      </c>
      <c r="D171">
        <v>20</v>
      </c>
      <c r="E171" s="3" t="s">
        <v>4</v>
      </c>
      <c r="F171" s="3" t="s">
        <v>2</v>
      </c>
      <c r="G171">
        <v>67</v>
      </c>
      <c r="H171" s="3" t="s">
        <v>0</v>
      </c>
      <c r="I171">
        <f t="shared" si="2"/>
        <v>53</v>
      </c>
    </row>
    <row r="172" spans="1:9" x14ac:dyDescent="0.15">
      <c r="A172">
        <v>170</v>
      </c>
      <c r="B172">
        <v>21.8</v>
      </c>
      <c r="C172">
        <v>12.5</v>
      </c>
      <c r="D172">
        <v>4</v>
      </c>
      <c r="E172" s="3" t="s">
        <v>4</v>
      </c>
      <c r="F172" s="3" t="s">
        <v>4</v>
      </c>
      <c r="G172">
        <v>0</v>
      </c>
      <c r="H172" s="3" t="s">
        <v>0</v>
      </c>
      <c r="I172">
        <v>20</v>
      </c>
    </row>
    <row r="173" spans="1:9" x14ac:dyDescent="0.15">
      <c r="A173">
        <v>171</v>
      </c>
      <c r="B173">
        <v>25.2</v>
      </c>
      <c r="C173">
        <v>19</v>
      </c>
      <c r="D173">
        <v>7</v>
      </c>
      <c r="E173" s="3" t="s">
        <v>2</v>
      </c>
      <c r="F173" s="3" t="s">
        <v>4</v>
      </c>
      <c r="G173">
        <v>81</v>
      </c>
      <c r="H173" s="3" t="s">
        <v>0</v>
      </c>
      <c r="I173">
        <f t="shared" si="2"/>
        <v>39</v>
      </c>
    </row>
    <row r="174" spans="1:9" x14ac:dyDescent="0.15">
      <c r="A174">
        <v>172</v>
      </c>
      <c r="B174">
        <v>32.299999999999997</v>
      </c>
      <c r="C174">
        <v>30.9</v>
      </c>
      <c r="D174">
        <v>14</v>
      </c>
      <c r="E174" s="3" t="s">
        <v>2</v>
      </c>
      <c r="F174" s="3" t="s">
        <v>2</v>
      </c>
      <c r="G174">
        <v>69</v>
      </c>
      <c r="H174" s="3" t="s">
        <v>0</v>
      </c>
      <c r="I174">
        <f t="shared" si="2"/>
        <v>51</v>
      </c>
    </row>
    <row r="175" spans="1:9" x14ac:dyDescent="0.15">
      <c r="A175">
        <v>173</v>
      </c>
      <c r="B175">
        <v>27.1</v>
      </c>
      <c r="C175">
        <v>13.5</v>
      </c>
      <c r="D175">
        <v>5</v>
      </c>
      <c r="E175" s="3" t="s">
        <v>2</v>
      </c>
      <c r="F175" s="3" t="s">
        <v>2</v>
      </c>
      <c r="G175">
        <v>93</v>
      </c>
      <c r="H175" s="3" t="s">
        <v>0</v>
      </c>
      <c r="I175">
        <f t="shared" si="2"/>
        <v>27</v>
      </c>
    </row>
    <row r="176" spans="1:9" x14ac:dyDescent="0.15">
      <c r="A176">
        <v>174</v>
      </c>
      <c r="B176">
        <v>23.8</v>
      </c>
      <c r="C176">
        <v>24.8</v>
      </c>
      <c r="D176">
        <v>8</v>
      </c>
      <c r="E176" s="3" t="s">
        <v>4</v>
      </c>
      <c r="F176" s="3" t="s">
        <v>4</v>
      </c>
      <c r="G176">
        <v>96</v>
      </c>
      <c r="H176" s="3" t="s">
        <v>0</v>
      </c>
      <c r="I176">
        <f t="shared" si="2"/>
        <v>24</v>
      </c>
    </row>
    <row r="177" spans="1:9" x14ac:dyDescent="0.15">
      <c r="A177">
        <v>175</v>
      </c>
      <c r="B177">
        <v>22.7</v>
      </c>
      <c r="C177">
        <v>13.4</v>
      </c>
      <c r="D177">
        <v>3</v>
      </c>
      <c r="E177" s="3" t="s">
        <v>4</v>
      </c>
      <c r="F177" s="3" t="s">
        <v>4</v>
      </c>
      <c r="G177">
        <v>97</v>
      </c>
      <c r="H177" s="3" t="s">
        <v>0</v>
      </c>
      <c r="I177">
        <f t="shared" si="2"/>
        <v>23</v>
      </c>
    </row>
    <row r="178" spans="1:9" x14ac:dyDescent="0.15">
      <c r="A178">
        <v>176</v>
      </c>
      <c r="B178">
        <v>27.5</v>
      </c>
      <c r="C178">
        <v>18.8</v>
      </c>
      <c r="D178">
        <v>7</v>
      </c>
      <c r="E178" s="3" t="s">
        <v>2</v>
      </c>
      <c r="F178" s="3" t="s">
        <v>2</v>
      </c>
      <c r="G178">
        <v>71</v>
      </c>
      <c r="H178" s="3" t="s">
        <v>0</v>
      </c>
      <c r="I178">
        <f t="shared" si="2"/>
        <v>49</v>
      </c>
    </row>
    <row r="179" spans="1:9" x14ac:dyDescent="0.15">
      <c r="A179">
        <v>177</v>
      </c>
      <c r="B179">
        <v>29.1</v>
      </c>
      <c r="C179">
        <v>13.4</v>
      </c>
      <c r="D179">
        <v>5</v>
      </c>
      <c r="E179" s="3" t="s">
        <v>2</v>
      </c>
      <c r="F179" s="3" t="s">
        <v>2</v>
      </c>
      <c r="G179">
        <v>88</v>
      </c>
      <c r="H179" s="3" t="s">
        <v>0</v>
      </c>
      <c r="I179">
        <f t="shared" si="2"/>
        <v>32</v>
      </c>
    </row>
    <row r="180" spans="1:9" x14ac:dyDescent="0.15">
      <c r="A180">
        <v>178</v>
      </c>
      <c r="B180">
        <v>25.6</v>
      </c>
      <c r="C180">
        <v>17.899999999999999</v>
      </c>
      <c r="D180">
        <v>6</v>
      </c>
      <c r="E180" s="3" t="s">
        <v>2</v>
      </c>
      <c r="F180" s="3" t="s">
        <v>2</v>
      </c>
      <c r="G180">
        <v>89</v>
      </c>
      <c r="H180" s="3" t="s">
        <v>0</v>
      </c>
      <c r="I180">
        <f t="shared" si="2"/>
        <v>31</v>
      </c>
    </row>
    <row r="181" spans="1:9" x14ac:dyDescent="0.15">
      <c r="A181">
        <v>179</v>
      </c>
      <c r="B181">
        <v>30.1</v>
      </c>
      <c r="C181">
        <v>27.6</v>
      </c>
      <c r="D181">
        <v>11</v>
      </c>
      <c r="E181" s="3" t="s">
        <v>2</v>
      </c>
      <c r="F181" s="3" t="s">
        <v>2</v>
      </c>
      <c r="G181">
        <v>62</v>
      </c>
      <c r="H181" s="3" t="s">
        <v>0</v>
      </c>
      <c r="I181">
        <f t="shared" si="2"/>
        <v>58</v>
      </c>
    </row>
    <row r="182" spans="1:9" x14ac:dyDescent="0.15">
      <c r="A182">
        <v>180</v>
      </c>
      <c r="B182">
        <v>26.1</v>
      </c>
      <c r="C182">
        <v>20.7</v>
      </c>
      <c r="D182">
        <v>6</v>
      </c>
      <c r="E182" s="3" t="s">
        <v>2</v>
      </c>
      <c r="F182" s="3" t="s">
        <v>2</v>
      </c>
      <c r="G182">
        <v>86</v>
      </c>
      <c r="H182" s="3" t="s">
        <v>0</v>
      </c>
      <c r="I182">
        <f t="shared" si="2"/>
        <v>34</v>
      </c>
    </row>
    <row r="183" spans="1:9" x14ac:dyDescent="0.15">
      <c r="A183">
        <v>181</v>
      </c>
      <c r="B183">
        <v>36.9</v>
      </c>
      <c r="C183">
        <v>41.5</v>
      </c>
      <c r="D183">
        <v>20</v>
      </c>
      <c r="E183" s="3" t="s">
        <v>2</v>
      </c>
      <c r="F183" s="3" t="s">
        <v>2</v>
      </c>
      <c r="G183">
        <v>70</v>
      </c>
      <c r="H183" s="3" t="s">
        <v>0</v>
      </c>
      <c r="I183">
        <f t="shared" si="2"/>
        <v>50</v>
      </c>
    </row>
    <row r="184" spans="1:9" x14ac:dyDescent="0.15">
      <c r="A184">
        <v>182</v>
      </c>
      <c r="B184">
        <v>23.5</v>
      </c>
      <c r="C184">
        <v>7.7</v>
      </c>
      <c r="D184">
        <v>2</v>
      </c>
      <c r="E184" s="3" t="s">
        <v>2</v>
      </c>
      <c r="F184" s="3" t="s">
        <v>4</v>
      </c>
      <c r="G184">
        <v>92</v>
      </c>
      <c r="H184" s="3" t="s">
        <v>0</v>
      </c>
      <c r="I184">
        <f t="shared" si="2"/>
        <v>28</v>
      </c>
    </row>
    <row r="185" spans="1:9" x14ac:dyDescent="0.15">
      <c r="A185">
        <v>183</v>
      </c>
      <c r="B185">
        <v>25.9</v>
      </c>
      <c r="C185">
        <v>13.8</v>
      </c>
      <c r="D185">
        <v>3</v>
      </c>
      <c r="E185" s="3" t="s">
        <v>2</v>
      </c>
      <c r="F185" s="3" t="s">
        <v>2</v>
      </c>
      <c r="G185">
        <v>88</v>
      </c>
      <c r="H185" s="3" t="s">
        <v>0</v>
      </c>
      <c r="I185">
        <f t="shared" si="2"/>
        <v>32</v>
      </c>
    </row>
    <row r="186" spans="1:9" x14ac:dyDescent="0.15">
      <c r="A186">
        <v>184</v>
      </c>
      <c r="B186">
        <v>26</v>
      </c>
      <c r="C186">
        <v>13.8</v>
      </c>
      <c r="D186">
        <v>4</v>
      </c>
      <c r="E186" s="3" t="s">
        <v>2</v>
      </c>
      <c r="F186" s="3" t="s">
        <v>2</v>
      </c>
      <c r="G186">
        <v>88</v>
      </c>
      <c r="H186" s="3" t="s">
        <v>0</v>
      </c>
      <c r="I186">
        <f t="shared" si="2"/>
        <v>32</v>
      </c>
    </row>
    <row r="187" spans="1:9" x14ac:dyDescent="0.15">
      <c r="A187">
        <v>185</v>
      </c>
      <c r="B187">
        <v>27.5</v>
      </c>
      <c r="C187">
        <v>13.2</v>
      </c>
      <c r="D187">
        <v>5</v>
      </c>
      <c r="E187" s="3" t="s">
        <v>2</v>
      </c>
      <c r="F187" s="3" t="s">
        <v>2</v>
      </c>
      <c r="G187">
        <v>93</v>
      </c>
      <c r="H187" s="3" t="s">
        <v>0</v>
      </c>
      <c r="I187">
        <f t="shared" si="2"/>
        <v>27</v>
      </c>
    </row>
    <row r="188" spans="1:9" x14ac:dyDescent="0.15">
      <c r="A188">
        <v>186</v>
      </c>
      <c r="B188">
        <v>24.1</v>
      </c>
      <c r="C188">
        <v>12.7</v>
      </c>
      <c r="D188">
        <v>4</v>
      </c>
      <c r="E188" s="3" t="s">
        <v>2</v>
      </c>
      <c r="F188" s="3" t="s">
        <v>4</v>
      </c>
      <c r="G188">
        <v>95</v>
      </c>
      <c r="H188" s="3" t="s">
        <v>0</v>
      </c>
      <c r="I188">
        <f t="shared" si="2"/>
        <v>25</v>
      </c>
    </row>
    <row r="189" spans="1:9" x14ac:dyDescent="0.15">
      <c r="A189">
        <v>187</v>
      </c>
      <c r="B189">
        <v>25.8</v>
      </c>
      <c r="C189">
        <v>25.2</v>
      </c>
      <c r="D189">
        <v>7</v>
      </c>
      <c r="E189" s="3" t="s">
        <v>4</v>
      </c>
      <c r="F189" s="3" t="s">
        <v>2</v>
      </c>
      <c r="G189">
        <v>98</v>
      </c>
      <c r="H189" s="3" t="s">
        <v>0</v>
      </c>
      <c r="I189">
        <f t="shared" si="2"/>
        <v>22</v>
      </c>
    </row>
    <row r="190" spans="1:9" x14ac:dyDescent="0.15">
      <c r="A190">
        <v>188</v>
      </c>
      <c r="B190">
        <v>29.4</v>
      </c>
      <c r="C190">
        <v>29.5</v>
      </c>
      <c r="D190">
        <v>10</v>
      </c>
      <c r="E190" s="3" t="s">
        <v>2</v>
      </c>
      <c r="F190" s="3" t="s">
        <v>2</v>
      </c>
      <c r="G190">
        <v>92</v>
      </c>
      <c r="H190" s="3" t="s">
        <v>0</v>
      </c>
      <c r="I190">
        <f t="shared" si="2"/>
        <v>28</v>
      </c>
    </row>
    <row r="191" spans="1:9" x14ac:dyDescent="0.15">
      <c r="A191">
        <v>189</v>
      </c>
      <c r="B191">
        <v>28.3</v>
      </c>
      <c r="C191">
        <v>23.6</v>
      </c>
      <c r="D191">
        <v>10</v>
      </c>
      <c r="E191" s="3" t="s">
        <v>2</v>
      </c>
      <c r="F191" s="3" t="s">
        <v>2</v>
      </c>
      <c r="G191">
        <v>86</v>
      </c>
      <c r="H191" s="3" t="s">
        <v>0</v>
      </c>
      <c r="I191">
        <f t="shared" si="2"/>
        <v>34</v>
      </c>
    </row>
    <row r="192" spans="1:9" x14ac:dyDescent="0.15">
      <c r="A192">
        <v>190</v>
      </c>
      <c r="B192">
        <v>22.1</v>
      </c>
      <c r="C192">
        <v>11.3</v>
      </c>
      <c r="D192">
        <v>2</v>
      </c>
      <c r="E192" s="3" t="s">
        <v>4</v>
      </c>
      <c r="F192" s="3" t="s">
        <v>4</v>
      </c>
      <c r="G192">
        <v>92</v>
      </c>
      <c r="H192" s="3" t="s">
        <v>0</v>
      </c>
      <c r="I192">
        <f t="shared" si="2"/>
        <v>28</v>
      </c>
    </row>
    <row r="193" spans="1:9" x14ac:dyDescent="0.15">
      <c r="A193">
        <v>191</v>
      </c>
      <c r="B193">
        <v>19.8</v>
      </c>
      <c r="C193">
        <v>10.3</v>
      </c>
      <c r="D193">
        <v>2</v>
      </c>
      <c r="E193" s="3" t="s">
        <v>4</v>
      </c>
      <c r="F193" s="3" t="s">
        <v>4</v>
      </c>
      <c r="G193">
        <v>95</v>
      </c>
      <c r="H193" s="3" t="s">
        <v>0</v>
      </c>
      <c r="I193">
        <f t="shared" si="2"/>
        <v>25</v>
      </c>
    </row>
    <row r="194" spans="1:9" x14ac:dyDescent="0.15">
      <c r="A194">
        <v>192</v>
      </c>
      <c r="B194">
        <v>26.9</v>
      </c>
      <c r="C194">
        <v>21.8</v>
      </c>
      <c r="D194">
        <v>8</v>
      </c>
      <c r="E194" s="3" t="s">
        <v>2</v>
      </c>
      <c r="F194" s="3" t="s">
        <v>2</v>
      </c>
      <c r="G194">
        <v>93</v>
      </c>
      <c r="H194" s="3" t="s">
        <v>0</v>
      </c>
      <c r="I194">
        <f t="shared" ref="I194:I282" si="3">(120-G194)</f>
        <v>27</v>
      </c>
    </row>
    <row r="195" spans="1:9" x14ac:dyDescent="0.15">
      <c r="A195">
        <v>193</v>
      </c>
      <c r="B195">
        <v>28</v>
      </c>
      <c r="C195">
        <v>23.1</v>
      </c>
      <c r="D195">
        <v>8</v>
      </c>
      <c r="E195" s="3" t="s">
        <v>2</v>
      </c>
      <c r="F195" s="3" t="s">
        <v>2</v>
      </c>
      <c r="G195">
        <v>88</v>
      </c>
      <c r="H195" s="3" t="s">
        <v>0</v>
      </c>
      <c r="I195">
        <f t="shared" si="3"/>
        <v>32</v>
      </c>
    </row>
    <row r="196" spans="1:9" x14ac:dyDescent="0.15">
      <c r="A196">
        <v>194</v>
      </c>
      <c r="B196">
        <v>23.6</v>
      </c>
      <c r="C196">
        <v>17.3</v>
      </c>
      <c r="D196">
        <v>5</v>
      </c>
      <c r="E196" s="3" t="s">
        <v>4</v>
      </c>
      <c r="F196" s="3" t="s">
        <v>4</v>
      </c>
      <c r="G196">
        <v>0</v>
      </c>
      <c r="H196" s="3" t="s">
        <v>0</v>
      </c>
      <c r="I196">
        <v>20</v>
      </c>
    </row>
    <row r="197" spans="1:9" x14ac:dyDescent="0.15">
      <c r="A197">
        <v>195</v>
      </c>
      <c r="B197">
        <v>24.1</v>
      </c>
      <c r="C197">
        <v>24.4</v>
      </c>
      <c r="D197">
        <v>8</v>
      </c>
      <c r="E197" s="3" t="s">
        <v>4</v>
      </c>
      <c r="F197" s="3" t="s">
        <v>4</v>
      </c>
      <c r="G197">
        <v>91</v>
      </c>
      <c r="H197" s="3" t="s">
        <v>0</v>
      </c>
      <c r="I197">
        <f t="shared" si="3"/>
        <v>29</v>
      </c>
    </row>
    <row r="198" spans="1:9" x14ac:dyDescent="0.15">
      <c r="A198">
        <v>196</v>
      </c>
      <c r="B198">
        <v>36.5</v>
      </c>
      <c r="C198">
        <v>38.6</v>
      </c>
      <c r="D198">
        <v>20</v>
      </c>
      <c r="E198" s="3" t="s">
        <v>2</v>
      </c>
      <c r="F198" s="3" t="s">
        <v>2</v>
      </c>
      <c r="G198">
        <v>67</v>
      </c>
      <c r="H198" s="3" t="s">
        <v>0</v>
      </c>
      <c r="I198">
        <f t="shared" si="3"/>
        <v>53</v>
      </c>
    </row>
    <row r="199" spans="1:9" x14ac:dyDescent="0.15">
      <c r="A199">
        <v>197</v>
      </c>
      <c r="B199">
        <v>28.5</v>
      </c>
      <c r="C199">
        <v>28.3</v>
      </c>
      <c r="D199">
        <v>13</v>
      </c>
      <c r="E199" s="3" t="s">
        <v>4</v>
      </c>
      <c r="F199" s="3" t="s">
        <v>2</v>
      </c>
      <c r="G199">
        <v>67</v>
      </c>
      <c r="H199" s="3" t="s">
        <v>0</v>
      </c>
      <c r="I199">
        <f t="shared" si="3"/>
        <v>53</v>
      </c>
    </row>
    <row r="200" spans="1:9" x14ac:dyDescent="0.15">
      <c r="A200">
        <v>198</v>
      </c>
      <c r="B200">
        <v>27.4</v>
      </c>
      <c r="C200">
        <v>26.7</v>
      </c>
      <c r="D200">
        <v>8</v>
      </c>
      <c r="E200" s="3" t="s">
        <v>2</v>
      </c>
      <c r="F200" s="3" t="s">
        <v>2</v>
      </c>
      <c r="G200">
        <v>70</v>
      </c>
      <c r="H200" s="3" t="s">
        <v>0</v>
      </c>
      <c r="I200">
        <f t="shared" si="3"/>
        <v>50</v>
      </c>
    </row>
    <row r="201" spans="1:9" x14ac:dyDescent="0.15">
      <c r="A201">
        <v>199</v>
      </c>
      <c r="B201">
        <v>24</v>
      </c>
      <c r="C201">
        <v>32.4</v>
      </c>
      <c r="D201">
        <v>10</v>
      </c>
      <c r="E201" s="3" t="s">
        <v>4</v>
      </c>
      <c r="F201" s="3" t="s">
        <v>4</v>
      </c>
      <c r="G201">
        <v>99</v>
      </c>
      <c r="H201" s="3" t="s">
        <v>3</v>
      </c>
      <c r="I201">
        <f t="shared" si="3"/>
        <v>21</v>
      </c>
    </row>
    <row r="202" spans="1:9" x14ac:dyDescent="0.15">
      <c r="A202">
        <v>200</v>
      </c>
      <c r="B202">
        <v>30.8</v>
      </c>
      <c r="C202">
        <v>29.8</v>
      </c>
      <c r="D202">
        <v>13</v>
      </c>
      <c r="E202" s="3" t="s">
        <v>2</v>
      </c>
      <c r="F202" s="3" t="s">
        <v>2</v>
      </c>
      <c r="G202">
        <v>60</v>
      </c>
      <c r="H202" s="3" t="s">
        <v>0</v>
      </c>
      <c r="I202">
        <f t="shared" si="3"/>
        <v>60</v>
      </c>
    </row>
    <row r="203" spans="1:9" x14ac:dyDescent="0.15">
      <c r="A203">
        <v>201</v>
      </c>
      <c r="B203">
        <v>26.6</v>
      </c>
      <c r="C203">
        <v>28.4</v>
      </c>
      <c r="D203">
        <v>7</v>
      </c>
      <c r="E203" s="16" t="s">
        <v>2</v>
      </c>
      <c r="F203" s="16" t="s">
        <v>2</v>
      </c>
      <c r="G203">
        <v>97</v>
      </c>
      <c r="H203" s="16" t="s">
        <v>3</v>
      </c>
      <c r="I203">
        <f t="shared" si="3"/>
        <v>23</v>
      </c>
    </row>
    <row r="204" spans="1:9" x14ac:dyDescent="0.15">
      <c r="A204">
        <v>202</v>
      </c>
      <c r="B204">
        <v>35</v>
      </c>
      <c r="C204">
        <v>29</v>
      </c>
      <c r="D204">
        <v>17</v>
      </c>
      <c r="E204" s="16" t="s">
        <v>2</v>
      </c>
      <c r="F204" s="16" t="s">
        <v>2</v>
      </c>
      <c r="G204">
        <v>83</v>
      </c>
      <c r="H204" s="16" t="s">
        <v>0</v>
      </c>
      <c r="I204" s="21">
        <f t="shared" ref="I204:I216" si="4">(120-G204)</f>
        <v>37</v>
      </c>
    </row>
    <row r="205" spans="1:9" x14ac:dyDescent="0.15">
      <c r="A205">
        <v>203</v>
      </c>
      <c r="B205">
        <v>32.799999999999997</v>
      </c>
      <c r="C205">
        <v>32.799999999999997</v>
      </c>
      <c r="D205">
        <v>16</v>
      </c>
      <c r="E205" s="16" t="s">
        <v>2</v>
      </c>
      <c r="F205" s="16" t="s">
        <v>2</v>
      </c>
      <c r="G205">
        <v>87</v>
      </c>
      <c r="H205" s="16" t="s">
        <v>0</v>
      </c>
      <c r="I205" s="21">
        <f t="shared" si="4"/>
        <v>33</v>
      </c>
    </row>
    <row r="206" spans="1:9" x14ac:dyDescent="0.15">
      <c r="A206">
        <v>204</v>
      </c>
      <c r="B206">
        <v>27.8</v>
      </c>
      <c r="C206">
        <v>11.4</v>
      </c>
      <c r="D206">
        <v>5</v>
      </c>
      <c r="E206" s="16" t="s">
        <v>2</v>
      </c>
      <c r="F206" s="16" t="s">
        <v>2</v>
      </c>
      <c r="G206">
        <v>72</v>
      </c>
      <c r="H206" s="16" t="s">
        <v>0</v>
      </c>
      <c r="I206" s="21">
        <f t="shared" si="4"/>
        <v>48</v>
      </c>
    </row>
    <row r="207" spans="1:9" x14ac:dyDescent="0.15">
      <c r="A207">
        <v>205</v>
      </c>
      <c r="B207">
        <v>27</v>
      </c>
      <c r="C207">
        <v>39.799999999999997</v>
      </c>
      <c r="D207">
        <v>15</v>
      </c>
      <c r="E207" s="16" t="s">
        <v>4</v>
      </c>
      <c r="F207" s="16" t="s">
        <v>2</v>
      </c>
      <c r="G207">
        <v>81</v>
      </c>
      <c r="H207" s="16" t="s">
        <v>3</v>
      </c>
      <c r="I207" s="21">
        <f t="shared" si="4"/>
        <v>39</v>
      </c>
    </row>
    <row r="208" spans="1:9" x14ac:dyDescent="0.15">
      <c r="A208">
        <v>206</v>
      </c>
      <c r="B208">
        <v>26.5</v>
      </c>
      <c r="C208">
        <v>21.8</v>
      </c>
      <c r="D208">
        <v>8</v>
      </c>
      <c r="E208" s="16" t="s">
        <v>2</v>
      </c>
      <c r="F208" s="16" t="s">
        <v>2</v>
      </c>
      <c r="G208">
        <v>66</v>
      </c>
      <c r="H208" s="16" t="s">
        <v>0</v>
      </c>
      <c r="I208" s="21">
        <f t="shared" si="4"/>
        <v>54</v>
      </c>
    </row>
    <row r="209" spans="1:9" x14ac:dyDescent="0.15">
      <c r="A209">
        <v>207</v>
      </c>
      <c r="B209">
        <v>23.6</v>
      </c>
      <c r="C209">
        <v>13.2</v>
      </c>
      <c r="D209">
        <v>4</v>
      </c>
      <c r="E209" s="16" t="s">
        <v>2</v>
      </c>
      <c r="F209" s="16" t="s">
        <v>4</v>
      </c>
      <c r="G209">
        <v>99</v>
      </c>
      <c r="H209" s="16" t="s">
        <v>0</v>
      </c>
      <c r="I209" s="21">
        <f t="shared" si="4"/>
        <v>21</v>
      </c>
    </row>
    <row r="210" spans="1:9" x14ac:dyDescent="0.15">
      <c r="A210">
        <v>208</v>
      </c>
      <c r="B210">
        <v>25.2</v>
      </c>
      <c r="C210">
        <v>9.8000000000000007</v>
      </c>
      <c r="D210">
        <v>3</v>
      </c>
      <c r="E210" s="16" t="s">
        <v>2</v>
      </c>
      <c r="F210" s="16" t="s">
        <v>4</v>
      </c>
      <c r="G210">
        <v>93</v>
      </c>
      <c r="H210" s="16" t="s">
        <v>0</v>
      </c>
      <c r="I210" s="21">
        <f t="shared" si="4"/>
        <v>27</v>
      </c>
    </row>
    <row r="211" spans="1:9" x14ac:dyDescent="0.15">
      <c r="A211">
        <v>209</v>
      </c>
      <c r="B211">
        <v>24</v>
      </c>
      <c r="C211">
        <v>22.1</v>
      </c>
      <c r="D211">
        <v>5</v>
      </c>
      <c r="E211" s="16" t="s">
        <v>2</v>
      </c>
      <c r="F211" s="16" t="s">
        <v>4</v>
      </c>
      <c r="G211">
        <v>80</v>
      </c>
      <c r="H211" s="16" t="s">
        <v>3</v>
      </c>
      <c r="I211" s="21">
        <f t="shared" si="4"/>
        <v>40</v>
      </c>
    </row>
    <row r="212" spans="1:9" x14ac:dyDescent="0.15">
      <c r="A212">
        <v>210</v>
      </c>
      <c r="B212">
        <v>24.7</v>
      </c>
      <c r="C212">
        <v>13.2</v>
      </c>
      <c r="D212">
        <v>3</v>
      </c>
      <c r="E212" s="16" t="s">
        <v>2</v>
      </c>
      <c r="F212" s="16" t="s">
        <v>4</v>
      </c>
      <c r="G212">
        <v>84</v>
      </c>
      <c r="H212" s="16" t="s">
        <v>0</v>
      </c>
      <c r="I212" s="21">
        <f t="shared" si="4"/>
        <v>36</v>
      </c>
    </row>
    <row r="213" spans="1:9" x14ac:dyDescent="0.15">
      <c r="A213">
        <v>211</v>
      </c>
      <c r="B213">
        <v>24.9</v>
      </c>
      <c r="C213">
        <v>10.9</v>
      </c>
      <c r="D213">
        <v>3</v>
      </c>
      <c r="E213" s="16" t="s">
        <v>2</v>
      </c>
      <c r="F213" s="16" t="s">
        <v>4</v>
      </c>
      <c r="G213">
        <v>0</v>
      </c>
      <c r="H213" s="16" t="s">
        <v>0</v>
      </c>
      <c r="I213" s="21">
        <v>20</v>
      </c>
    </row>
    <row r="214" spans="1:9" x14ac:dyDescent="0.15">
      <c r="A214">
        <v>212</v>
      </c>
      <c r="B214">
        <v>23.3</v>
      </c>
      <c r="C214">
        <v>13.3</v>
      </c>
      <c r="D214">
        <v>4</v>
      </c>
      <c r="E214" s="16" t="s">
        <v>4</v>
      </c>
      <c r="F214" s="16" t="s">
        <v>4</v>
      </c>
      <c r="G214">
        <v>98</v>
      </c>
      <c r="H214" s="16" t="s">
        <v>0</v>
      </c>
      <c r="I214" s="21">
        <f t="shared" si="4"/>
        <v>22</v>
      </c>
    </row>
    <row r="215" spans="1:9" x14ac:dyDescent="0.15">
      <c r="A215">
        <v>213</v>
      </c>
      <c r="B215">
        <v>25.6</v>
      </c>
      <c r="C215">
        <v>18.2</v>
      </c>
      <c r="D215">
        <v>5</v>
      </c>
      <c r="E215" s="16" t="s">
        <v>2</v>
      </c>
      <c r="F215" s="16" t="s">
        <v>2</v>
      </c>
      <c r="G215">
        <v>92</v>
      </c>
      <c r="H215" s="16" t="s">
        <v>0</v>
      </c>
      <c r="I215" s="21">
        <f t="shared" si="4"/>
        <v>28</v>
      </c>
    </row>
    <row r="216" spans="1:9" x14ac:dyDescent="0.15">
      <c r="A216">
        <v>214</v>
      </c>
      <c r="B216">
        <v>26.9</v>
      </c>
      <c r="C216">
        <v>17.5</v>
      </c>
      <c r="D216">
        <v>7</v>
      </c>
      <c r="E216" s="16" t="s">
        <v>2</v>
      </c>
      <c r="F216" s="16" t="s">
        <v>2</v>
      </c>
      <c r="G216">
        <v>97</v>
      </c>
      <c r="H216" s="16" t="s">
        <v>0</v>
      </c>
      <c r="I216" s="21">
        <f t="shared" si="4"/>
        <v>23</v>
      </c>
    </row>
    <row r="217" spans="1:9" x14ac:dyDescent="0.15">
      <c r="A217">
        <v>215</v>
      </c>
      <c r="B217">
        <v>29</v>
      </c>
      <c r="C217">
        <v>24.5</v>
      </c>
      <c r="D217">
        <v>10</v>
      </c>
      <c r="E217" s="16" t="s">
        <v>2</v>
      </c>
      <c r="F217" s="16" t="s">
        <v>2</v>
      </c>
      <c r="G217">
        <v>69</v>
      </c>
      <c r="H217" s="16" t="s">
        <v>0</v>
      </c>
      <c r="I217" s="21">
        <f t="shared" ref="I217:I229" si="5">(120-G217)</f>
        <v>51</v>
      </c>
    </row>
    <row r="218" spans="1:9" x14ac:dyDescent="0.15">
      <c r="A218">
        <v>216</v>
      </c>
      <c r="B218">
        <v>24.9</v>
      </c>
      <c r="C218">
        <v>19.3</v>
      </c>
      <c r="D218">
        <v>6</v>
      </c>
      <c r="E218" s="16" t="s">
        <v>4</v>
      </c>
      <c r="F218" s="16" t="s">
        <v>4</v>
      </c>
      <c r="G218">
        <v>64</v>
      </c>
      <c r="H218" s="16" t="s">
        <v>0</v>
      </c>
      <c r="I218" s="21">
        <f t="shared" si="5"/>
        <v>56</v>
      </c>
    </row>
    <row r="219" spans="1:9" x14ac:dyDescent="0.15">
      <c r="A219">
        <v>217</v>
      </c>
      <c r="B219">
        <v>27.2</v>
      </c>
      <c r="C219">
        <v>10.5</v>
      </c>
      <c r="D219">
        <v>4</v>
      </c>
      <c r="E219" s="16" t="s">
        <v>2</v>
      </c>
      <c r="F219" s="16" t="s">
        <v>2</v>
      </c>
      <c r="G219">
        <v>92</v>
      </c>
      <c r="H219" s="16" t="s">
        <v>0</v>
      </c>
      <c r="I219" s="21">
        <f t="shared" si="5"/>
        <v>28</v>
      </c>
    </row>
    <row r="220" spans="1:9" x14ac:dyDescent="0.15">
      <c r="A220">
        <v>218</v>
      </c>
      <c r="B220">
        <v>28.4</v>
      </c>
      <c r="C220">
        <v>23.2</v>
      </c>
      <c r="D220">
        <v>12</v>
      </c>
      <c r="E220" s="16" t="s">
        <v>2</v>
      </c>
      <c r="F220" s="16" t="s">
        <v>2</v>
      </c>
      <c r="G220">
        <v>99</v>
      </c>
      <c r="H220" s="16" t="s">
        <v>0</v>
      </c>
      <c r="I220" s="21">
        <f t="shared" si="5"/>
        <v>21</v>
      </c>
    </row>
    <row r="221" spans="1:9" x14ac:dyDescent="0.15">
      <c r="A221">
        <v>219</v>
      </c>
      <c r="B221">
        <v>28.1</v>
      </c>
      <c r="C221">
        <v>21.3</v>
      </c>
      <c r="D221">
        <v>7</v>
      </c>
      <c r="E221" s="16" t="s">
        <v>2</v>
      </c>
      <c r="F221" s="16" t="s">
        <v>2</v>
      </c>
      <c r="G221">
        <v>89</v>
      </c>
      <c r="H221" s="16" t="s">
        <v>0</v>
      </c>
      <c r="I221" s="21">
        <f t="shared" si="5"/>
        <v>31</v>
      </c>
    </row>
    <row r="222" spans="1:9" x14ac:dyDescent="0.15">
      <c r="A222">
        <v>220</v>
      </c>
      <c r="B222">
        <v>26.5</v>
      </c>
      <c r="C222">
        <v>21.8</v>
      </c>
      <c r="D222">
        <v>9</v>
      </c>
      <c r="E222" s="16" t="s">
        <v>2</v>
      </c>
      <c r="F222" s="16" t="s">
        <v>2</v>
      </c>
      <c r="G222">
        <v>80</v>
      </c>
      <c r="H222" s="16" t="s">
        <v>0</v>
      </c>
      <c r="I222" s="21">
        <f t="shared" si="5"/>
        <v>40</v>
      </c>
    </row>
    <row r="223" spans="1:9" x14ac:dyDescent="0.15">
      <c r="A223">
        <v>221</v>
      </c>
      <c r="B223">
        <v>28</v>
      </c>
      <c r="C223">
        <v>20</v>
      </c>
      <c r="D223">
        <v>8</v>
      </c>
      <c r="E223" s="16" t="s">
        <v>2</v>
      </c>
      <c r="F223" s="16" t="s">
        <v>2</v>
      </c>
      <c r="G223">
        <v>99</v>
      </c>
      <c r="H223" s="16" t="s">
        <v>0</v>
      </c>
      <c r="I223" s="21">
        <f t="shared" si="5"/>
        <v>21</v>
      </c>
    </row>
    <row r="224" spans="1:9" x14ac:dyDescent="0.15">
      <c r="A224">
        <v>222</v>
      </c>
      <c r="B224">
        <v>30.3</v>
      </c>
      <c r="C224">
        <v>29</v>
      </c>
      <c r="D224">
        <v>12</v>
      </c>
      <c r="E224" s="16" t="s">
        <v>2</v>
      </c>
      <c r="F224" s="16" t="s">
        <v>2</v>
      </c>
      <c r="G224">
        <v>94</v>
      </c>
      <c r="H224" s="16" t="s">
        <v>0</v>
      </c>
      <c r="I224" s="21">
        <f t="shared" si="5"/>
        <v>26</v>
      </c>
    </row>
    <row r="225" spans="1:9" x14ac:dyDescent="0.15">
      <c r="A225">
        <v>223</v>
      </c>
      <c r="B225">
        <v>26.3</v>
      </c>
      <c r="C225">
        <v>12.3</v>
      </c>
      <c r="D225">
        <v>4</v>
      </c>
      <c r="E225" s="16" t="s">
        <v>2</v>
      </c>
      <c r="F225" s="16" t="s">
        <v>2</v>
      </c>
      <c r="G225">
        <v>96</v>
      </c>
      <c r="H225" s="16" t="s">
        <v>0</v>
      </c>
      <c r="I225" s="21">
        <f t="shared" si="5"/>
        <v>24</v>
      </c>
    </row>
    <row r="226" spans="1:9" x14ac:dyDescent="0.15">
      <c r="A226">
        <v>224</v>
      </c>
      <c r="B226">
        <v>33</v>
      </c>
      <c r="C226">
        <v>25.8</v>
      </c>
      <c r="D226">
        <v>14</v>
      </c>
      <c r="E226" s="16" t="s">
        <v>2</v>
      </c>
      <c r="F226" s="16" t="s">
        <v>2</v>
      </c>
      <c r="G226">
        <v>70</v>
      </c>
      <c r="H226" s="16" t="s">
        <v>0</v>
      </c>
      <c r="I226" s="21">
        <f t="shared" si="5"/>
        <v>50</v>
      </c>
    </row>
    <row r="227" spans="1:9" x14ac:dyDescent="0.15">
      <c r="A227">
        <v>225</v>
      </c>
      <c r="B227">
        <v>29.9</v>
      </c>
      <c r="C227">
        <v>36.4</v>
      </c>
      <c r="D227">
        <v>15</v>
      </c>
      <c r="E227" s="16" t="s">
        <v>4</v>
      </c>
      <c r="F227" s="16" t="s">
        <v>2</v>
      </c>
      <c r="G227">
        <v>67</v>
      </c>
      <c r="H227" s="16" t="s">
        <v>0</v>
      </c>
      <c r="I227" s="21">
        <f t="shared" si="5"/>
        <v>53</v>
      </c>
    </row>
    <row r="228" spans="1:9" x14ac:dyDescent="0.15">
      <c r="A228">
        <v>226</v>
      </c>
      <c r="B228">
        <v>28.6</v>
      </c>
      <c r="C228">
        <v>26.3</v>
      </c>
      <c r="D228">
        <v>12</v>
      </c>
      <c r="E228" s="16" t="s">
        <v>2</v>
      </c>
      <c r="F228" s="16" t="s">
        <v>2</v>
      </c>
      <c r="G228">
        <v>66</v>
      </c>
      <c r="H228" s="16" t="s">
        <v>0</v>
      </c>
      <c r="I228" s="21">
        <f t="shared" si="5"/>
        <v>54</v>
      </c>
    </row>
    <row r="229" spans="1:9" x14ac:dyDescent="0.15">
      <c r="A229">
        <v>227</v>
      </c>
      <c r="B229">
        <v>28.3</v>
      </c>
      <c r="C229">
        <v>29.4</v>
      </c>
      <c r="D229">
        <v>11</v>
      </c>
      <c r="E229" s="16" t="s">
        <v>4</v>
      </c>
      <c r="F229" s="16" t="s">
        <v>2</v>
      </c>
      <c r="G229">
        <v>77</v>
      </c>
      <c r="H229" s="16" t="s">
        <v>0</v>
      </c>
      <c r="I229" s="21">
        <f t="shared" si="5"/>
        <v>43</v>
      </c>
    </row>
    <row r="230" spans="1:9" x14ac:dyDescent="0.15">
      <c r="A230">
        <v>228</v>
      </c>
      <c r="B230">
        <v>26.7</v>
      </c>
      <c r="C230">
        <v>25.6</v>
      </c>
      <c r="D230">
        <v>9</v>
      </c>
      <c r="E230" s="16" t="s">
        <v>4</v>
      </c>
      <c r="F230" s="16" t="s">
        <v>2</v>
      </c>
      <c r="G230">
        <v>90</v>
      </c>
      <c r="H230" s="16" t="s">
        <v>0</v>
      </c>
      <c r="I230" s="21">
        <f t="shared" ref="I230:I242" si="6">(120-G230)</f>
        <v>30</v>
      </c>
    </row>
    <row r="231" spans="1:9" x14ac:dyDescent="0.15">
      <c r="A231">
        <v>229</v>
      </c>
      <c r="B231">
        <v>20</v>
      </c>
      <c r="C231">
        <v>20</v>
      </c>
      <c r="D231">
        <v>3</v>
      </c>
      <c r="E231" s="16" t="s">
        <v>4</v>
      </c>
      <c r="F231" s="16" t="s">
        <v>4</v>
      </c>
      <c r="G231">
        <v>0</v>
      </c>
      <c r="H231" s="16" t="s">
        <v>3</v>
      </c>
      <c r="I231" s="21">
        <v>20</v>
      </c>
    </row>
    <row r="232" spans="1:9" x14ac:dyDescent="0.15">
      <c r="A232">
        <v>230</v>
      </c>
      <c r="B232">
        <v>26.8</v>
      </c>
      <c r="C232">
        <v>23.1</v>
      </c>
      <c r="D232">
        <v>8</v>
      </c>
      <c r="E232" s="16" t="s">
        <v>2</v>
      </c>
      <c r="F232" s="16" t="s">
        <v>2</v>
      </c>
      <c r="G232">
        <v>87</v>
      </c>
      <c r="H232" s="16" t="s">
        <v>0</v>
      </c>
      <c r="I232" s="21">
        <f t="shared" si="6"/>
        <v>33</v>
      </c>
    </row>
    <row r="233" spans="1:9" x14ac:dyDescent="0.15">
      <c r="A233">
        <v>231</v>
      </c>
      <c r="B233">
        <v>28.1</v>
      </c>
      <c r="C233">
        <v>20</v>
      </c>
      <c r="D233">
        <v>8</v>
      </c>
      <c r="E233" s="16" t="s">
        <v>2</v>
      </c>
      <c r="F233" s="16" t="s">
        <v>2</v>
      </c>
      <c r="G233">
        <v>93</v>
      </c>
      <c r="H233" s="16" t="s">
        <v>0</v>
      </c>
      <c r="I233" s="21">
        <f t="shared" si="6"/>
        <v>27</v>
      </c>
    </row>
    <row r="234" spans="1:9" x14ac:dyDescent="0.15">
      <c r="A234">
        <v>232</v>
      </c>
      <c r="B234">
        <v>18.100000000000001</v>
      </c>
      <c r="C234">
        <v>22.9</v>
      </c>
      <c r="D234">
        <v>8</v>
      </c>
      <c r="E234" s="16" t="s">
        <v>4</v>
      </c>
      <c r="F234" s="16" t="s">
        <v>2</v>
      </c>
      <c r="G234">
        <v>85</v>
      </c>
      <c r="H234" s="16" t="s">
        <v>0</v>
      </c>
      <c r="I234" s="21">
        <f t="shared" si="6"/>
        <v>35</v>
      </c>
    </row>
    <row r="235" spans="1:9" x14ac:dyDescent="0.15">
      <c r="A235">
        <v>233</v>
      </c>
      <c r="B235">
        <v>31.2</v>
      </c>
      <c r="C235">
        <v>32.9</v>
      </c>
      <c r="D235">
        <v>15</v>
      </c>
      <c r="E235" s="16" t="s">
        <v>2</v>
      </c>
      <c r="F235" s="16" t="s">
        <v>2</v>
      </c>
      <c r="G235">
        <v>84</v>
      </c>
      <c r="H235" s="16" t="s">
        <v>0</v>
      </c>
      <c r="I235" s="21">
        <f t="shared" si="6"/>
        <v>36</v>
      </c>
    </row>
    <row r="236" spans="1:9" x14ac:dyDescent="0.15">
      <c r="A236">
        <v>234</v>
      </c>
      <c r="B236">
        <v>32.1</v>
      </c>
      <c r="C236">
        <v>35.6</v>
      </c>
      <c r="D236">
        <v>15</v>
      </c>
      <c r="E236" t="s">
        <v>2</v>
      </c>
      <c r="F236" t="s">
        <v>2</v>
      </c>
      <c r="G236">
        <v>76</v>
      </c>
      <c r="H236" t="s">
        <v>0</v>
      </c>
      <c r="I236" s="21">
        <f t="shared" si="6"/>
        <v>44</v>
      </c>
    </row>
    <row r="237" spans="1:9" x14ac:dyDescent="0.15">
      <c r="A237">
        <v>235</v>
      </c>
      <c r="B237">
        <v>22.8</v>
      </c>
      <c r="C237">
        <v>15.2</v>
      </c>
      <c r="D237">
        <v>3</v>
      </c>
      <c r="E237" t="s">
        <v>4</v>
      </c>
      <c r="F237" t="s">
        <v>4</v>
      </c>
      <c r="G237">
        <v>0</v>
      </c>
      <c r="H237" t="s">
        <v>0</v>
      </c>
      <c r="I237" s="21">
        <v>20</v>
      </c>
    </row>
    <row r="238" spans="1:9" x14ac:dyDescent="0.15">
      <c r="A238">
        <v>236</v>
      </c>
      <c r="B238">
        <v>24.8</v>
      </c>
      <c r="C238">
        <v>17.7</v>
      </c>
      <c r="D238">
        <v>5</v>
      </c>
      <c r="E238" t="s">
        <v>2</v>
      </c>
      <c r="F238" t="s">
        <v>4</v>
      </c>
      <c r="G238">
        <v>93</v>
      </c>
      <c r="H238" t="s">
        <v>0</v>
      </c>
      <c r="I238" s="21">
        <f t="shared" si="6"/>
        <v>27</v>
      </c>
    </row>
    <row r="239" spans="1:9" x14ac:dyDescent="0.15">
      <c r="A239">
        <v>237</v>
      </c>
      <c r="B239">
        <v>22.6</v>
      </c>
      <c r="C239">
        <v>11</v>
      </c>
      <c r="D239">
        <v>2</v>
      </c>
      <c r="E239" t="s">
        <v>2</v>
      </c>
      <c r="F239" t="s">
        <v>4</v>
      </c>
      <c r="G239">
        <v>98</v>
      </c>
      <c r="H239" t="s">
        <v>0</v>
      </c>
      <c r="I239" s="21">
        <f t="shared" si="6"/>
        <v>22</v>
      </c>
    </row>
    <row r="240" spans="1:9" x14ac:dyDescent="0.15">
      <c r="A240">
        <v>238</v>
      </c>
      <c r="B240">
        <v>26.6</v>
      </c>
      <c r="C240">
        <v>21.6</v>
      </c>
      <c r="D240">
        <v>8</v>
      </c>
      <c r="E240" t="s">
        <v>2</v>
      </c>
      <c r="F240" t="s">
        <v>2</v>
      </c>
      <c r="G240">
        <v>83</v>
      </c>
      <c r="H240" t="s">
        <v>0</v>
      </c>
      <c r="I240" s="21">
        <f t="shared" si="6"/>
        <v>37</v>
      </c>
    </row>
    <row r="241" spans="1:9" x14ac:dyDescent="0.15">
      <c r="A241">
        <v>239</v>
      </c>
      <c r="B241">
        <v>29.4</v>
      </c>
      <c r="C241">
        <v>35.700000000000003</v>
      </c>
      <c r="D241">
        <v>12</v>
      </c>
      <c r="E241" t="s">
        <v>2</v>
      </c>
      <c r="F241" t="s">
        <v>2</v>
      </c>
      <c r="G241">
        <v>92</v>
      </c>
      <c r="H241" t="s">
        <v>3</v>
      </c>
      <c r="I241" s="21">
        <f t="shared" si="6"/>
        <v>28</v>
      </c>
    </row>
    <row r="242" spans="1:9" x14ac:dyDescent="0.15">
      <c r="A242">
        <v>240</v>
      </c>
      <c r="B242">
        <v>25.7</v>
      </c>
      <c r="C242">
        <v>13</v>
      </c>
      <c r="D242">
        <v>4</v>
      </c>
      <c r="E242" t="s">
        <v>2</v>
      </c>
      <c r="F242" t="s">
        <v>2</v>
      </c>
      <c r="G242">
        <v>94</v>
      </c>
      <c r="H242" t="s">
        <v>0</v>
      </c>
      <c r="I242" s="21">
        <f t="shared" si="6"/>
        <v>26</v>
      </c>
    </row>
    <row r="243" spans="1:9" x14ac:dyDescent="0.15">
      <c r="A243">
        <v>241</v>
      </c>
      <c r="B243">
        <v>27.7</v>
      </c>
      <c r="C243">
        <v>14.8</v>
      </c>
      <c r="D243">
        <v>3</v>
      </c>
      <c r="E243" t="s">
        <v>2</v>
      </c>
      <c r="F243" t="s">
        <v>2</v>
      </c>
      <c r="G243">
        <v>92</v>
      </c>
      <c r="H243" t="s">
        <v>0</v>
      </c>
      <c r="I243">
        <f t="shared" si="3"/>
        <v>28</v>
      </c>
    </row>
    <row r="244" spans="1:9" x14ac:dyDescent="0.15">
      <c r="A244">
        <v>242</v>
      </c>
      <c r="B244">
        <v>23.2</v>
      </c>
      <c r="C244">
        <v>22.6</v>
      </c>
      <c r="D244">
        <v>5</v>
      </c>
      <c r="E244" t="s">
        <v>4</v>
      </c>
      <c r="F244" t="s">
        <v>4</v>
      </c>
      <c r="G244">
        <v>81</v>
      </c>
      <c r="H244" t="s">
        <v>3</v>
      </c>
      <c r="I244">
        <f t="shared" si="3"/>
        <v>39</v>
      </c>
    </row>
    <row r="245" spans="1:9" x14ac:dyDescent="0.15">
      <c r="A245">
        <v>243</v>
      </c>
      <c r="B245">
        <v>27.2</v>
      </c>
      <c r="C245">
        <v>19</v>
      </c>
      <c r="D245">
        <v>7</v>
      </c>
      <c r="E245" t="s">
        <v>2</v>
      </c>
      <c r="F245" t="s">
        <v>2</v>
      </c>
      <c r="G245">
        <v>83</v>
      </c>
      <c r="H245" t="s">
        <v>0</v>
      </c>
      <c r="I245">
        <f t="shared" si="3"/>
        <v>37</v>
      </c>
    </row>
    <row r="246" spans="1:9" x14ac:dyDescent="0.15">
      <c r="A246">
        <v>244</v>
      </c>
      <c r="B246">
        <v>28.2</v>
      </c>
      <c r="C246">
        <v>23.6</v>
      </c>
      <c r="D246">
        <v>9</v>
      </c>
      <c r="E246" s="16" t="s">
        <v>2</v>
      </c>
      <c r="F246" s="16" t="s">
        <v>2</v>
      </c>
      <c r="G246">
        <v>85</v>
      </c>
      <c r="H246" s="16" t="s">
        <v>0</v>
      </c>
      <c r="I246">
        <f t="shared" si="3"/>
        <v>35</v>
      </c>
    </row>
    <row r="247" spans="1:9" x14ac:dyDescent="0.15">
      <c r="A247">
        <v>245</v>
      </c>
      <c r="B247">
        <v>25.6</v>
      </c>
      <c r="C247">
        <v>15.8</v>
      </c>
      <c r="D247">
        <v>5</v>
      </c>
      <c r="E247" s="16" t="s">
        <v>2</v>
      </c>
      <c r="F247" s="16" t="s">
        <v>2</v>
      </c>
      <c r="G247">
        <v>96</v>
      </c>
      <c r="H247" s="16" t="s">
        <v>0</v>
      </c>
      <c r="I247">
        <f t="shared" si="3"/>
        <v>24</v>
      </c>
    </row>
    <row r="248" spans="1:9" x14ac:dyDescent="0.15">
      <c r="A248">
        <v>246</v>
      </c>
      <c r="B248">
        <v>21.9</v>
      </c>
      <c r="C248">
        <v>15.8</v>
      </c>
      <c r="D248">
        <v>4</v>
      </c>
      <c r="E248" s="16" t="s">
        <v>2</v>
      </c>
      <c r="F248" s="16" t="s">
        <v>4</v>
      </c>
      <c r="G248">
        <v>91</v>
      </c>
      <c r="H248" s="16" t="s">
        <v>3</v>
      </c>
      <c r="I248" s="21">
        <f t="shared" ref="I248:I256" si="7">(120-G248)</f>
        <v>29</v>
      </c>
    </row>
    <row r="249" spans="1:9" x14ac:dyDescent="0.15">
      <c r="A249">
        <v>247</v>
      </c>
      <c r="B249">
        <v>21.9</v>
      </c>
      <c r="C249">
        <v>10.7</v>
      </c>
      <c r="D249">
        <v>1</v>
      </c>
      <c r="E249" s="16" t="s">
        <v>4</v>
      </c>
      <c r="F249" s="16" t="s">
        <v>4</v>
      </c>
      <c r="G249">
        <v>94</v>
      </c>
      <c r="H249" s="16" t="s">
        <v>0</v>
      </c>
      <c r="I249" s="21">
        <f t="shared" si="7"/>
        <v>26</v>
      </c>
    </row>
    <row r="250" spans="1:9" x14ac:dyDescent="0.15">
      <c r="A250">
        <v>248</v>
      </c>
      <c r="B250">
        <v>23.7</v>
      </c>
      <c r="C250">
        <v>17</v>
      </c>
      <c r="D250">
        <v>4</v>
      </c>
      <c r="E250" s="16" t="s">
        <v>4</v>
      </c>
      <c r="F250" s="16" t="s">
        <v>4</v>
      </c>
      <c r="G250">
        <v>93</v>
      </c>
      <c r="H250" s="16" t="s">
        <v>0</v>
      </c>
      <c r="I250" s="21">
        <f t="shared" si="7"/>
        <v>27</v>
      </c>
    </row>
    <row r="251" spans="1:9" x14ac:dyDescent="0.15">
      <c r="A251">
        <v>249</v>
      </c>
      <c r="B251">
        <v>27.7</v>
      </c>
      <c r="C251">
        <v>28.3</v>
      </c>
      <c r="D251">
        <v>10</v>
      </c>
      <c r="E251" s="16" t="s">
        <v>4</v>
      </c>
      <c r="F251" s="16" t="s">
        <v>2</v>
      </c>
      <c r="G251">
        <v>68</v>
      </c>
      <c r="H251" s="16" t="s">
        <v>0</v>
      </c>
      <c r="I251" s="21">
        <f t="shared" si="7"/>
        <v>52</v>
      </c>
    </row>
    <row r="252" spans="1:9" x14ac:dyDescent="0.15">
      <c r="A252">
        <v>250</v>
      </c>
      <c r="B252">
        <v>22.9</v>
      </c>
      <c r="C252">
        <v>14.7</v>
      </c>
      <c r="D252">
        <v>5</v>
      </c>
      <c r="E252" s="16" t="s">
        <v>4</v>
      </c>
      <c r="F252" s="16" t="s">
        <v>4</v>
      </c>
      <c r="G252">
        <v>92</v>
      </c>
      <c r="H252" s="16" t="s">
        <v>0</v>
      </c>
      <c r="I252" s="21">
        <f t="shared" si="7"/>
        <v>28</v>
      </c>
    </row>
    <row r="253" spans="1:9" x14ac:dyDescent="0.15">
      <c r="A253">
        <v>251</v>
      </c>
      <c r="B253" s="22">
        <v>20.2</v>
      </c>
      <c r="C253">
        <v>22.3</v>
      </c>
      <c r="D253">
        <v>8</v>
      </c>
      <c r="E253" s="16" t="s">
        <v>2</v>
      </c>
      <c r="F253" s="16" t="s">
        <v>2</v>
      </c>
      <c r="G253">
        <v>92</v>
      </c>
      <c r="H253" s="16" t="s">
        <v>0</v>
      </c>
      <c r="I253" s="21">
        <f t="shared" si="7"/>
        <v>28</v>
      </c>
    </row>
    <row r="254" spans="1:9" x14ac:dyDescent="0.15">
      <c r="A254">
        <v>252</v>
      </c>
      <c r="B254">
        <v>30.1</v>
      </c>
      <c r="C254">
        <v>27</v>
      </c>
      <c r="D254">
        <v>12</v>
      </c>
      <c r="E254" s="16" t="s">
        <v>2</v>
      </c>
      <c r="F254" s="16" t="s">
        <v>2</v>
      </c>
      <c r="G254">
        <v>87</v>
      </c>
      <c r="H254" s="16" t="s">
        <v>0</v>
      </c>
      <c r="I254" s="21">
        <f t="shared" si="7"/>
        <v>33</v>
      </c>
    </row>
    <row r="255" spans="1:9" x14ac:dyDescent="0.15">
      <c r="A255">
        <v>253</v>
      </c>
      <c r="B255">
        <v>21.2</v>
      </c>
      <c r="C255">
        <v>14.7</v>
      </c>
      <c r="D255">
        <v>4</v>
      </c>
      <c r="E255" s="16" t="s">
        <v>4</v>
      </c>
      <c r="F255" s="16" t="s">
        <v>4</v>
      </c>
      <c r="G255">
        <v>94</v>
      </c>
      <c r="H255" s="16" t="s">
        <v>0</v>
      </c>
      <c r="I255" s="21">
        <f t="shared" si="7"/>
        <v>26</v>
      </c>
    </row>
    <row r="256" spans="1:9" x14ac:dyDescent="0.15">
      <c r="A256">
        <v>254</v>
      </c>
      <c r="B256">
        <v>36.9</v>
      </c>
      <c r="C256">
        <v>39.5</v>
      </c>
      <c r="D256">
        <v>20</v>
      </c>
      <c r="E256" s="16" t="s">
        <v>2</v>
      </c>
      <c r="F256" s="16" t="s">
        <v>2</v>
      </c>
      <c r="G256">
        <v>67</v>
      </c>
      <c r="H256" s="16" t="s">
        <v>0</v>
      </c>
      <c r="I256" s="21">
        <f t="shared" si="7"/>
        <v>53</v>
      </c>
    </row>
    <row r="257" spans="1:9" x14ac:dyDescent="0.15">
      <c r="A257">
        <v>255</v>
      </c>
      <c r="B257">
        <v>25.5</v>
      </c>
      <c r="C257">
        <v>16.3</v>
      </c>
      <c r="D257">
        <v>6</v>
      </c>
      <c r="E257" s="16" t="s">
        <v>2</v>
      </c>
      <c r="F257" s="16" t="s">
        <v>2</v>
      </c>
      <c r="G257">
        <v>94</v>
      </c>
      <c r="H257" s="16" t="s">
        <v>0</v>
      </c>
      <c r="I257" s="21">
        <f t="shared" ref="I257:I265" si="8">(120-G257)</f>
        <v>26</v>
      </c>
    </row>
    <row r="258" spans="1:9" x14ac:dyDescent="0.15">
      <c r="A258">
        <v>256</v>
      </c>
      <c r="B258">
        <v>24.6</v>
      </c>
      <c r="C258">
        <v>27.5</v>
      </c>
      <c r="D258">
        <v>7</v>
      </c>
      <c r="E258" s="16" t="s">
        <v>4</v>
      </c>
      <c r="F258" s="16" t="s">
        <v>4</v>
      </c>
      <c r="G258">
        <v>77</v>
      </c>
      <c r="H258" s="16" t="s">
        <v>3</v>
      </c>
      <c r="I258" s="21">
        <f t="shared" si="8"/>
        <v>43</v>
      </c>
    </row>
    <row r="259" spans="1:9" x14ac:dyDescent="0.15">
      <c r="A259">
        <v>257</v>
      </c>
      <c r="B259">
        <v>39.1</v>
      </c>
      <c r="C259">
        <v>44.8</v>
      </c>
      <c r="D259">
        <v>20</v>
      </c>
      <c r="E259" s="16" t="s">
        <v>2</v>
      </c>
      <c r="F259" s="16" t="s">
        <v>2</v>
      </c>
      <c r="G259">
        <v>87</v>
      </c>
      <c r="H259" s="16" t="s">
        <v>0</v>
      </c>
      <c r="I259" s="21">
        <f t="shared" si="8"/>
        <v>33</v>
      </c>
    </row>
    <row r="260" spans="1:9" x14ac:dyDescent="0.15">
      <c r="A260">
        <v>258</v>
      </c>
      <c r="B260">
        <v>32.4</v>
      </c>
      <c r="C260">
        <v>28.5</v>
      </c>
      <c r="D260">
        <v>12</v>
      </c>
      <c r="E260" s="16" t="s">
        <v>2</v>
      </c>
      <c r="F260" s="16" t="s">
        <v>2</v>
      </c>
      <c r="G260">
        <v>84</v>
      </c>
      <c r="H260" s="16" t="s">
        <v>0</v>
      </c>
      <c r="I260" s="21">
        <f t="shared" si="8"/>
        <v>36</v>
      </c>
    </row>
    <row r="261" spans="1:9" x14ac:dyDescent="0.15">
      <c r="A261">
        <v>259</v>
      </c>
      <c r="B261">
        <v>24.3</v>
      </c>
      <c r="C261">
        <v>18.2</v>
      </c>
      <c r="D261">
        <v>6</v>
      </c>
      <c r="E261" s="16" t="s">
        <v>4</v>
      </c>
      <c r="F261" s="16" t="s">
        <v>4</v>
      </c>
      <c r="G261">
        <v>94</v>
      </c>
      <c r="H261" s="16" t="s">
        <v>0</v>
      </c>
      <c r="I261" s="21">
        <f t="shared" si="8"/>
        <v>26</v>
      </c>
    </row>
    <row r="262" spans="1:9" x14ac:dyDescent="0.15">
      <c r="A262">
        <v>260</v>
      </c>
      <c r="B262">
        <v>25.3</v>
      </c>
      <c r="C262">
        <v>10.8</v>
      </c>
      <c r="D262">
        <v>3</v>
      </c>
      <c r="E262" s="16" t="s">
        <v>2</v>
      </c>
      <c r="F262" s="16" t="s">
        <v>4</v>
      </c>
      <c r="G262">
        <v>94</v>
      </c>
      <c r="H262" s="16" t="s">
        <v>0</v>
      </c>
      <c r="I262" s="21">
        <f t="shared" si="8"/>
        <v>26</v>
      </c>
    </row>
    <row r="263" spans="1:9" x14ac:dyDescent="0.15">
      <c r="A263">
        <v>261</v>
      </c>
      <c r="B263">
        <v>24.5</v>
      </c>
      <c r="C263">
        <v>17.2</v>
      </c>
      <c r="D263">
        <v>6</v>
      </c>
      <c r="E263" s="16" t="s">
        <v>2</v>
      </c>
      <c r="F263" s="16" t="s">
        <v>4</v>
      </c>
      <c r="G263">
        <v>95</v>
      </c>
      <c r="H263" s="16" t="s">
        <v>0</v>
      </c>
      <c r="I263" s="21">
        <f t="shared" si="8"/>
        <v>25</v>
      </c>
    </row>
    <row r="264" spans="1:9" x14ac:dyDescent="0.15">
      <c r="A264">
        <v>262</v>
      </c>
      <c r="B264">
        <v>24.1</v>
      </c>
      <c r="C264">
        <v>18.399999999999999</v>
      </c>
      <c r="D264">
        <v>7</v>
      </c>
      <c r="E264" s="16" t="s">
        <v>4</v>
      </c>
      <c r="F264" s="16" t="s">
        <v>4</v>
      </c>
      <c r="G264">
        <v>93</v>
      </c>
      <c r="H264" s="16" t="s">
        <v>0</v>
      </c>
      <c r="I264" s="21">
        <f t="shared" si="8"/>
        <v>27</v>
      </c>
    </row>
    <row r="265" spans="1:9" x14ac:dyDescent="0.15">
      <c r="A265">
        <v>263</v>
      </c>
      <c r="B265">
        <v>25.4</v>
      </c>
      <c r="C265">
        <v>13</v>
      </c>
      <c r="D265">
        <v>3</v>
      </c>
      <c r="E265" s="16" t="s">
        <v>2</v>
      </c>
      <c r="F265" s="16" t="s">
        <v>4</v>
      </c>
      <c r="G265">
        <v>96</v>
      </c>
      <c r="H265" s="16" t="s">
        <v>0</v>
      </c>
      <c r="I265" s="21">
        <f t="shared" si="8"/>
        <v>24</v>
      </c>
    </row>
    <row r="266" spans="1:9" x14ac:dyDescent="0.15">
      <c r="A266">
        <v>264</v>
      </c>
      <c r="B266">
        <v>32</v>
      </c>
      <c r="C266">
        <v>36.4</v>
      </c>
      <c r="D266">
        <v>17</v>
      </c>
      <c r="E266" s="16" t="s">
        <v>2</v>
      </c>
      <c r="F266" s="16" t="s">
        <v>2</v>
      </c>
      <c r="G266">
        <v>83</v>
      </c>
      <c r="H266" s="16" t="s">
        <v>0</v>
      </c>
      <c r="I266" s="21">
        <f t="shared" ref="I266:I274" si="9">(120-G266)</f>
        <v>37</v>
      </c>
    </row>
    <row r="267" spans="1:9" x14ac:dyDescent="0.15">
      <c r="A267">
        <v>265</v>
      </c>
      <c r="B267">
        <v>26.2</v>
      </c>
      <c r="C267">
        <v>21.1</v>
      </c>
      <c r="D267">
        <v>6</v>
      </c>
      <c r="E267" s="16" t="s">
        <v>2</v>
      </c>
      <c r="F267" s="16" t="s">
        <v>2</v>
      </c>
      <c r="G267">
        <v>90</v>
      </c>
      <c r="H267" s="16" t="s">
        <v>0</v>
      </c>
      <c r="I267" s="21">
        <f t="shared" si="9"/>
        <v>30</v>
      </c>
    </row>
    <row r="268" spans="1:9" x14ac:dyDescent="0.15">
      <c r="A268">
        <v>266</v>
      </c>
      <c r="B268">
        <v>24.7</v>
      </c>
      <c r="C268">
        <v>13.1</v>
      </c>
      <c r="D268">
        <v>3</v>
      </c>
      <c r="E268" s="16" t="s">
        <v>2</v>
      </c>
      <c r="F268" s="16" t="s">
        <v>4</v>
      </c>
      <c r="G268">
        <v>99</v>
      </c>
      <c r="H268" s="16" t="s">
        <v>0</v>
      </c>
      <c r="I268" s="21">
        <f t="shared" si="9"/>
        <v>21</v>
      </c>
    </row>
    <row r="269" spans="1:9" x14ac:dyDescent="0.15">
      <c r="A269">
        <v>267</v>
      </c>
      <c r="B269">
        <v>30.9</v>
      </c>
      <c r="C269">
        <v>31.8</v>
      </c>
      <c r="D269">
        <v>15</v>
      </c>
      <c r="E269" s="16" t="s">
        <v>2</v>
      </c>
      <c r="F269" s="16" t="s">
        <v>2</v>
      </c>
      <c r="G269">
        <v>85</v>
      </c>
      <c r="H269" s="16" t="s">
        <v>0</v>
      </c>
      <c r="I269" s="21">
        <f t="shared" si="9"/>
        <v>35</v>
      </c>
    </row>
    <row r="270" spans="1:9" x14ac:dyDescent="0.15">
      <c r="A270">
        <v>268</v>
      </c>
      <c r="B270">
        <v>28.1</v>
      </c>
      <c r="C270">
        <v>30.9</v>
      </c>
      <c r="D270">
        <v>10</v>
      </c>
      <c r="E270" s="3" t="s">
        <v>4</v>
      </c>
      <c r="F270" s="3" t="s">
        <v>2</v>
      </c>
      <c r="G270">
        <v>73</v>
      </c>
      <c r="H270" s="3" t="s">
        <v>0</v>
      </c>
      <c r="I270" s="21">
        <f t="shared" si="9"/>
        <v>47</v>
      </c>
    </row>
    <row r="271" spans="1:9" x14ac:dyDescent="0.15">
      <c r="A271">
        <v>269</v>
      </c>
      <c r="B271">
        <v>28</v>
      </c>
      <c r="C271">
        <v>20.3</v>
      </c>
      <c r="D271">
        <v>7</v>
      </c>
      <c r="E271" s="3" t="s">
        <v>2</v>
      </c>
      <c r="F271" s="3" t="s">
        <v>2</v>
      </c>
      <c r="G271">
        <v>78</v>
      </c>
      <c r="H271" s="3" t="s">
        <v>0</v>
      </c>
      <c r="I271" s="21">
        <f t="shared" si="9"/>
        <v>42</v>
      </c>
    </row>
    <row r="272" spans="1:9" x14ac:dyDescent="0.15">
      <c r="A272">
        <v>270</v>
      </c>
      <c r="B272">
        <v>24.7</v>
      </c>
      <c r="C272">
        <v>13.8</v>
      </c>
      <c r="D272">
        <v>3</v>
      </c>
      <c r="E272" s="3" t="s">
        <v>2</v>
      </c>
      <c r="F272" s="3" t="s">
        <v>4</v>
      </c>
      <c r="G272">
        <v>85</v>
      </c>
      <c r="H272" s="3" t="s">
        <v>0</v>
      </c>
      <c r="I272" s="21">
        <f t="shared" si="9"/>
        <v>35</v>
      </c>
    </row>
    <row r="273" spans="1:9" x14ac:dyDescent="0.15">
      <c r="A273">
        <v>271</v>
      </c>
      <c r="B273">
        <v>35.1</v>
      </c>
      <c r="C273">
        <v>34.1</v>
      </c>
      <c r="D273">
        <v>20</v>
      </c>
      <c r="E273" s="3" t="s">
        <v>2</v>
      </c>
      <c r="F273" s="3" t="s">
        <v>2</v>
      </c>
      <c r="G273">
        <v>65</v>
      </c>
      <c r="H273" s="3" t="s">
        <v>0</v>
      </c>
      <c r="I273" s="21">
        <f t="shared" si="9"/>
        <v>55</v>
      </c>
    </row>
    <row r="274" spans="1:9" x14ac:dyDescent="0.15">
      <c r="A274">
        <v>272</v>
      </c>
      <c r="B274">
        <v>27.2</v>
      </c>
      <c r="C274">
        <v>19.899999999999999</v>
      </c>
      <c r="D274">
        <v>6</v>
      </c>
      <c r="E274" s="3" t="s">
        <v>2</v>
      </c>
      <c r="F274" s="3" t="s">
        <v>2</v>
      </c>
      <c r="G274">
        <v>90</v>
      </c>
      <c r="H274" s="3" t="s">
        <v>0</v>
      </c>
      <c r="I274" s="21">
        <f t="shared" si="9"/>
        <v>30</v>
      </c>
    </row>
    <row r="275" spans="1:9" x14ac:dyDescent="0.15">
      <c r="A275">
        <v>273</v>
      </c>
      <c r="B275">
        <v>26.1</v>
      </c>
      <c r="C275">
        <v>19.899999999999999</v>
      </c>
      <c r="D275">
        <v>7</v>
      </c>
      <c r="E275" s="3" t="s">
        <v>2</v>
      </c>
      <c r="F275" s="3" t="s">
        <v>2</v>
      </c>
      <c r="G275">
        <v>80</v>
      </c>
      <c r="H275" s="3" t="s">
        <v>0</v>
      </c>
      <c r="I275">
        <f t="shared" si="3"/>
        <v>40</v>
      </c>
    </row>
    <row r="276" spans="1:9" x14ac:dyDescent="0.15">
      <c r="A276">
        <v>274</v>
      </c>
      <c r="B276">
        <v>27.3</v>
      </c>
      <c r="C276">
        <v>16</v>
      </c>
      <c r="D276">
        <v>6</v>
      </c>
      <c r="E276" s="3" t="s">
        <v>2</v>
      </c>
      <c r="F276" s="3" t="s">
        <v>2</v>
      </c>
      <c r="G276">
        <v>96</v>
      </c>
      <c r="H276" s="3" t="s">
        <v>0</v>
      </c>
      <c r="I276">
        <f t="shared" si="3"/>
        <v>24</v>
      </c>
    </row>
    <row r="277" spans="1:9" x14ac:dyDescent="0.15">
      <c r="A277">
        <v>275</v>
      </c>
      <c r="B277">
        <v>25.1</v>
      </c>
      <c r="C277">
        <v>17.100000000000001</v>
      </c>
      <c r="D277">
        <v>5</v>
      </c>
      <c r="E277" s="3" t="s">
        <v>2</v>
      </c>
      <c r="F277" s="3" t="s">
        <v>4</v>
      </c>
      <c r="G277">
        <v>96</v>
      </c>
      <c r="H277" s="3" t="s">
        <v>0</v>
      </c>
      <c r="I277">
        <f t="shared" si="3"/>
        <v>24</v>
      </c>
    </row>
    <row r="278" spans="1:9" x14ac:dyDescent="0.15">
      <c r="A278">
        <v>276</v>
      </c>
      <c r="B278">
        <v>25.6</v>
      </c>
      <c r="C278">
        <v>17.2</v>
      </c>
      <c r="D278">
        <v>6</v>
      </c>
      <c r="E278" s="3" t="s">
        <v>2</v>
      </c>
      <c r="F278" s="3" t="s">
        <v>2</v>
      </c>
      <c r="G278">
        <v>96</v>
      </c>
      <c r="H278" s="3" t="s">
        <v>0</v>
      </c>
      <c r="I278">
        <f t="shared" si="3"/>
        <v>24</v>
      </c>
    </row>
    <row r="279" spans="1:9" x14ac:dyDescent="0.15">
      <c r="A279">
        <v>277</v>
      </c>
      <c r="B279">
        <v>20</v>
      </c>
      <c r="C279">
        <v>11.8</v>
      </c>
      <c r="D279">
        <v>2</v>
      </c>
      <c r="E279" s="3" t="s">
        <v>4</v>
      </c>
      <c r="F279" s="3" t="s">
        <v>4</v>
      </c>
      <c r="G279">
        <v>99</v>
      </c>
      <c r="H279" s="3" t="s">
        <v>0</v>
      </c>
      <c r="I279">
        <f t="shared" si="3"/>
        <v>21</v>
      </c>
    </row>
    <row r="280" spans="1:9" x14ac:dyDescent="0.15">
      <c r="A280">
        <v>278</v>
      </c>
      <c r="B280">
        <v>33.9</v>
      </c>
      <c r="C280">
        <v>30.7</v>
      </c>
      <c r="D280">
        <v>12</v>
      </c>
      <c r="E280" s="3" t="s">
        <v>2</v>
      </c>
      <c r="F280" s="3" t="s">
        <v>2</v>
      </c>
      <c r="G280">
        <v>64</v>
      </c>
      <c r="H280" s="3" t="s">
        <v>0</v>
      </c>
      <c r="I280">
        <f t="shared" si="3"/>
        <v>56</v>
      </c>
    </row>
    <row r="281" spans="1:9" x14ac:dyDescent="0.15">
      <c r="A281">
        <v>279</v>
      </c>
      <c r="B281">
        <v>34</v>
      </c>
      <c r="C281">
        <v>34.700000000000003</v>
      </c>
      <c r="D281">
        <v>16</v>
      </c>
      <c r="E281" s="3" t="s">
        <v>2</v>
      </c>
      <c r="F281" s="3" t="s">
        <v>2</v>
      </c>
      <c r="G281">
        <v>83</v>
      </c>
      <c r="H281" s="3" t="s">
        <v>0</v>
      </c>
      <c r="I281">
        <f t="shared" si="3"/>
        <v>37</v>
      </c>
    </row>
    <row r="282" spans="1:9" x14ac:dyDescent="0.15">
      <c r="A282">
        <v>280</v>
      </c>
      <c r="B282">
        <v>36.4</v>
      </c>
      <c r="C282">
        <v>37.1</v>
      </c>
      <c r="D282">
        <v>20</v>
      </c>
      <c r="E282" s="3" t="s">
        <v>2</v>
      </c>
      <c r="F282" s="3" t="s">
        <v>2</v>
      </c>
      <c r="G282">
        <v>67</v>
      </c>
      <c r="H282" s="3" t="s">
        <v>0</v>
      </c>
      <c r="I282">
        <f t="shared" si="3"/>
        <v>53</v>
      </c>
    </row>
    <row r="283" spans="1:9" x14ac:dyDescent="0.15">
      <c r="A283">
        <v>282</v>
      </c>
      <c r="B283">
        <v>27.1</v>
      </c>
      <c r="C283">
        <v>23.5</v>
      </c>
      <c r="D283">
        <v>8</v>
      </c>
      <c r="E283" s="3" t="s">
        <v>2</v>
      </c>
      <c r="F283" s="3" t="s">
        <v>2</v>
      </c>
      <c r="G283">
        <v>97</v>
      </c>
      <c r="H283" s="3" t="s">
        <v>0</v>
      </c>
      <c r="I283">
        <f t="shared" ref="I283:I293" si="10">(120-G283)</f>
        <v>23</v>
      </c>
    </row>
    <row r="284" spans="1:9" x14ac:dyDescent="0.15">
      <c r="A284">
        <v>283</v>
      </c>
      <c r="B284">
        <v>27.1</v>
      </c>
      <c r="C284">
        <v>10.8</v>
      </c>
      <c r="D284">
        <v>4</v>
      </c>
      <c r="E284" s="3" t="s">
        <v>2</v>
      </c>
      <c r="F284" s="3" t="s">
        <v>2</v>
      </c>
      <c r="G284">
        <v>99</v>
      </c>
      <c r="H284" s="3" t="s">
        <v>0</v>
      </c>
      <c r="I284">
        <f t="shared" si="10"/>
        <v>21</v>
      </c>
    </row>
    <row r="285" spans="1:9" x14ac:dyDescent="0.15">
      <c r="A285">
        <v>284</v>
      </c>
      <c r="B285">
        <v>25.7</v>
      </c>
      <c r="C285">
        <v>27.4</v>
      </c>
      <c r="D285">
        <v>10</v>
      </c>
      <c r="E285" s="3" t="s">
        <v>4</v>
      </c>
      <c r="F285" s="3" t="s">
        <v>2</v>
      </c>
      <c r="G285">
        <v>81</v>
      </c>
      <c r="H285" s="3" t="s">
        <v>0</v>
      </c>
      <c r="I285">
        <f t="shared" si="10"/>
        <v>39</v>
      </c>
    </row>
    <row r="286" spans="1:9" x14ac:dyDescent="0.15">
      <c r="A286">
        <v>285</v>
      </c>
      <c r="B286">
        <v>26.4</v>
      </c>
      <c r="C286">
        <v>15.2</v>
      </c>
      <c r="D286">
        <v>4</v>
      </c>
      <c r="E286" s="3" t="s">
        <v>2</v>
      </c>
      <c r="F286" s="3" t="s">
        <v>2</v>
      </c>
      <c r="G286">
        <v>91</v>
      </c>
      <c r="H286" s="3" t="s">
        <v>0</v>
      </c>
      <c r="I286">
        <f t="shared" si="10"/>
        <v>29</v>
      </c>
    </row>
    <row r="287" spans="1:9" x14ac:dyDescent="0.15">
      <c r="A287">
        <v>286</v>
      </c>
      <c r="B287">
        <v>25.5</v>
      </c>
      <c r="C287">
        <v>17.5</v>
      </c>
      <c r="D287">
        <v>5</v>
      </c>
      <c r="E287" s="3" t="s">
        <v>2</v>
      </c>
      <c r="F287" s="3" t="s">
        <v>2</v>
      </c>
      <c r="G287">
        <v>82</v>
      </c>
      <c r="H287" s="3" t="s">
        <v>0</v>
      </c>
      <c r="I287">
        <f t="shared" si="10"/>
        <v>38</v>
      </c>
    </row>
    <row r="288" spans="1:9" x14ac:dyDescent="0.15">
      <c r="A288">
        <v>287</v>
      </c>
      <c r="B288">
        <v>26.2</v>
      </c>
      <c r="C288">
        <v>12.8</v>
      </c>
      <c r="D288">
        <v>3</v>
      </c>
      <c r="E288" s="3" t="s">
        <v>2</v>
      </c>
      <c r="F288" s="3" t="s">
        <v>2</v>
      </c>
      <c r="G288">
        <v>83</v>
      </c>
      <c r="H288" s="3" t="s">
        <v>0</v>
      </c>
      <c r="I288">
        <f t="shared" si="10"/>
        <v>37</v>
      </c>
    </row>
    <row r="289" spans="1:13" x14ac:dyDescent="0.15">
      <c r="A289">
        <v>288</v>
      </c>
      <c r="B289">
        <v>27.5</v>
      </c>
      <c r="C289">
        <v>20</v>
      </c>
      <c r="D289">
        <v>6</v>
      </c>
      <c r="E289" s="3" t="s">
        <v>2</v>
      </c>
      <c r="F289" s="3" t="s">
        <v>2</v>
      </c>
      <c r="G289">
        <v>95</v>
      </c>
      <c r="H289" s="3" t="s">
        <v>0</v>
      </c>
      <c r="I289">
        <f t="shared" si="10"/>
        <v>25</v>
      </c>
    </row>
    <row r="290" spans="1:13" x14ac:dyDescent="0.15">
      <c r="A290">
        <v>289</v>
      </c>
      <c r="B290">
        <v>27</v>
      </c>
      <c r="C290">
        <v>17.399999999999999</v>
      </c>
      <c r="D290">
        <v>5</v>
      </c>
      <c r="E290" s="3" t="s">
        <v>2</v>
      </c>
      <c r="F290" s="3" t="s">
        <v>2</v>
      </c>
      <c r="G290">
        <v>86</v>
      </c>
      <c r="H290" s="3" t="s">
        <v>0</v>
      </c>
      <c r="I290">
        <f t="shared" si="10"/>
        <v>34</v>
      </c>
    </row>
    <row r="291" spans="1:13" x14ac:dyDescent="0.15">
      <c r="A291">
        <v>290</v>
      </c>
      <c r="B291">
        <v>27.5</v>
      </c>
      <c r="C291">
        <v>28.7</v>
      </c>
      <c r="D291">
        <v>8</v>
      </c>
      <c r="E291" s="3" t="s">
        <v>4</v>
      </c>
      <c r="F291" s="3" t="s">
        <v>2</v>
      </c>
      <c r="G291">
        <v>68</v>
      </c>
      <c r="H291" s="3" t="s">
        <v>0</v>
      </c>
      <c r="I291">
        <f t="shared" si="10"/>
        <v>52</v>
      </c>
    </row>
    <row r="292" spans="1:13" x14ac:dyDescent="0.15">
      <c r="A292">
        <v>291</v>
      </c>
      <c r="B292">
        <v>25.8</v>
      </c>
      <c r="C292">
        <v>23.1</v>
      </c>
      <c r="D292">
        <v>11</v>
      </c>
      <c r="E292" s="3" t="s">
        <v>2</v>
      </c>
      <c r="F292" s="3" t="s">
        <v>2</v>
      </c>
      <c r="G292">
        <v>71</v>
      </c>
      <c r="H292" s="3" t="s">
        <v>0</v>
      </c>
      <c r="I292">
        <f t="shared" si="10"/>
        <v>49</v>
      </c>
    </row>
    <row r="293" spans="1:13" x14ac:dyDescent="0.15">
      <c r="A293">
        <v>292</v>
      </c>
      <c r="B293">
        <v>26.1</v>
      </c>
      <c r="C293">
        <v>23.9</v>
      </c>
      <c r="D293">
        <v>9</v>
      </c>
      <c r="E293" s="3" t="s">
        <v>4</v>
      </c>
      <c r="F293" s="3" t="s">
        <v>2</v>
      </c>
      <c r="G293">
        <v>78</v>
      </c>
      <c r="H293" s="3" t="s">
        <v>0</v>
      </c>
      <c r="I293">
        <f t="shared" si="10"/>
        <v>42</v>
      </c>
    </row>
    <row r="294" spans="1:13" x14ac:dyDescent="0.15">
      <c r="A294">
        <v>293</v>
      </c>
      <c r="B294">
        <v>24.9</v>
      </c>
      <c r="C294">
        <v>13.7</v>
      </c>
      <c r="D294">
        <v>4</v>
      </c>
      <c r="E294" s="3" t="s">
        <v>2</v>
      </c>
      <c r="F294" s="3" t="s">
        <v>4</v>
      </c>
      <c r="G294">
        <v>0</v>
      </c>
      <c r="H294" s="3" t="s">
        <v>0</v>
      </c>
      <c r="I294">
        <v>20</v>
      </c>
    </row>
    <row r="295" spans="1:13" x14ac:dyDescent="0.15">
      <c r="A295">
        <v>294</v>
      </c>
      <c r="B295">
        <v>22.3</v>
      </c>
      <c r="C295">
        <v>22.6</v>
      </c>
      <c r="D295">
        <v>5</v>
      </c>
      <c r="E295" s="3" t="s">
        <v>4</v>
      </c>
      <c r="F295" s="3" t="s">
        <v>4</v>
      </c>
      <c r="G295">
        <v>85</v>
      </c>
      <c r="H295" s="3" t="s">
        <v>3</v>
      </c>
      <c r="I295">
        <f t="shared" ref="I295:I301" si="11">(120-G295)</f>
        <v>35</v>
      </c>
    </row>
    <row r="296" spans="1:13" x14ac:dyDescent="0.15">
      <c r="A296">
        <v>295</v>
      </c>
      <c r="B296">
        <v>26.9</v>
      </c>
      <c r="C296">
        <v>22.9</v>
      </c>
      <c r="D296">
        <v>6</v>
      </c>
      <c r="E296" s="3" t="s">
        <v>2</v>
      </c>
      <c r="F296" s="3" t="s">
        <v>2</v>
      </c>
      <c r="G296">
        <v>80</v>
      </c>
      <c r="H296" s="3" t="s">
        <v>3</v>
      </c>
      <c r="I296">
        <f t="shared" si="11"/>
        <v>40</v>
      </c>
    </row>
    <row r="297" spans="1:13" x14ac:dyDescent="0.15">
      <c r="A297">
        <v>296</v>
      </c>
      <c r="B297">
        <v>31.7</v>
      </c>
      <c r="C297">
        <v>35.5</v>
      </c>
      <c r="D297">
        <v>15</v>
      </c>
      <c r="E297" s="3" t="s">
        <v>4</v>
      </c>
      <c r="F297" s="3" t="s">
        <v>2</v>
      </c>
      <c r="G297">
        <v>61</v>
      </c>
      <c r="H297" s="3" t="s">
        <v>0</v>
      </c>
      <c r="I297">
        <f t="shared" si="11"/>
        <v>59</v>
      </c>
    </row>
    <row r="298" spans="1:13" x14ac:dyDescent="0.15">
      <c r="A298">
        <v>297</v>
      </c>
      <c r="B298">
        <v>34.799999999999997</v>
      </c>
      <c r="C298">
        <v>40.700000000000003</v>
      </c>
      <c r="D298">
        <v>19</v>
      </c>
      <c r="E298" s="3" t="s">
        <v>2</v>
      </c>
      <c r="F298" s="3" t="s">
        <v>2</v>
      </c>
      <c r="G298">
        <v>66</v>
      </c>
      <c r="H298" s="3" t="s">
        <v>0</v>
      </c>
      <c r="I298">
        <f t="shared" si="11"/>
        <v>54</v>
      </c>
    </row>
    <row r="299" spans="1:13" x14ac:dyDescent="0.15">
      <c r="A299">
        <v>298</v>
      </c>
      <c r="B299">
        <v>26.5</v>
      </c>
      <c r="C299">
        <v>21.7</v>
      </c>
      <c r="D299">
        <v>6</v>
      </c>
      <c r="E299" s="3" t="s">
        <v>2</v>
      </c>
      <c r="F299" s="3" t="s">
        <v>2</v>
      </c>
      <c r="G299">
        <v>94</v>
      </c>
      <c r="H299" s="3" t="s">
        <v>0</v>
      </c>
      <c r="I299">
        <f t="shared" si="11"/>
        <v>26</v>
      </c>
    </row>
    <row r="300" spans="1:13" x14ac:dyDescent="0.15">
      <c r="A300">
        <v>299</v>
      </c>
      <c r="B300">
        <v>26.3</v>
      </c>
      <c r="C300">
        <v>18.5</v>
      </c>
      <c r="D300">
        <v>6</v>
      </c>
      <c r="E300" s="3" t="s">
        <v>2</v>
      </c>
      <c r="F300" s="3" t="s">
        <v>2</v>
      </c>
      <c r="G300">
        <v>99</v>
      </c>
      <c r="H300" s="3" t="s">
        <v>0</v>
      </c>
      <c r="I300">
        <f t="shared" si="11"/>
        <v>21</v>
      </c>
    </row>
    <row r="301" spans="1:13" x14ac:dyDescent="0.15">
      <c r="A301">
        <v>300</v>
      </c>
      <c r="B301">
        <v>30.3</v>
      </c>
      <c r="C301">
        <v>21.5</v>
      </c>
      <c r="D301">
        <v>8</v>
      </c>
      <c r="E301" s="3" t="s">
        <v>2</v>
      </c>
      <c r="F301" s="3" t="s">
        <v>2</v>
      </c>
      <c r="G301">
        <v>96</v>
      </c>
      <c r="H301" s="3" t="s">
        <v>0</v>
      </c>
      <c r="I301">
        <f t="shared" si="11"/>
        <v>24</v>
      </c>
    </row>
    <row r="303" spans="1:13" x14ac:dyDescent="0.15">
      <c r="A303">
        <f>SUBTOTAL(103,Table1[Number])</f>
        <v>300</v>
      </c>
      <c r="B303">
        <f>SUBTOTAL(101,Table1[BMI])</f>
        <v>27.186333333333344</v>
      </c>
      <c r="C303">
        <f>SUBTOTAL(101,Table1[BF%])</f>
        <v>22.19700000000001</v>
      </c>
      <c r="D303">
        <f>SUBTOTAL(101,Table1[VF])</f>
        <v>8.2166666666666668</v>
      </c>
      <c r="G303">
        <f>SUBTOTAL(101,Table1[YOB])</f>
        <v>80.553333333333327</v>
      </c>
      <c r="I303">
        <f>SUBTOTAL(101,Table1[Age])</f>
        <v>34.113333333333337</v>
      </c>
      <c r="M303">
        <f>SUBTOTAL(103,Table1[Column13])</f>
        <v>0</v>
      </c>
    </row>
  </sheetData>
  <conditionalFormatting sqref="D2:D168">
    <cfRule type="cellIs" dxfId="332" priority="18" stopIfTrue="1" operator="greaterThan">
      <formula>8</formula>
    </cfRule>
  </conditionalFormatting>
  <conditionalFormatting sqref="B2:B136 B138:B245">
    <cfRule type="cellIs" dxfId="331" priority="17" stopIfTrue="1" operator="greaterThan">
      <formula>25</formula>
    </cfRule>
  </conditionalFormatting>
  <conditionalFormatting sqref="B2:B136 B138:B186">
    <cfRule type="cellIs" dxfId="330" priority="16" stopIfTrue="1" operator="greaterThan">
      <formula>30</formula>
    </cfRule>
  </conditionalFormatting>
  <conditionalFormatting sqref="D164:D243 D274:D302">
    <cfRule type="cellIs" dxfId="329" priority="15" operator="greaterThan">
      <formula>8</formula>
    </cfRule>
  </conditionalFormatting>
  <conditionalFormatting sqref="D242:D273">
    <cfRule type="cellIs" dxfId="328" priority="14" operator="greaterThan">
      <formula>8</formula>
    </cfRule>
  </conditionalFormatting>
  <conditionalFormatting sqref="B246:B301">
    <cfRule type="cellIs" dxfId="327" priority="11" operator="between">
      <formula>25</formula>
      <formula>29.9</formula>
    </cfRule>
    <cfRule type="cellIs" dxfId="326" priority="12" operator="greaterThan">
      <formula>24.9</formula>
    </cfRule>
  </conditionalFormatting>
  <conditionalFormatting sqref="B252:B301">
    <cfRule type="cellIs" dxfId="325" priority="10" operator="between">
      <formula>30</formula>
      <formula>50</formula>
    </cfRule>
  </conditionalFormatting>
  <conditionalFormatting sqref="B152:B298">
    <cfRule type="cellIs" dxfId="324" priority="5" operator="greaterThan">
      <formula>29.9</formula>
    </cfRule>
  </conditionalFormatting>
  <conditionalFormatting sqref="B4:B298">
    <cfRule type="cellIs" dxfId="323" priority="4" operator="greaterThan">
      <formula>29.9</formula>
    </cfRule>
  </conditionalFormatting>
  <conditionalFormatting sqref="C2:C301">
    <cfRule type="cellIs" dxfId="322" priority="3" operator="greaterThan">
      <formula>24.9</formula>
    </cfRule>
    <cfRule type="cellIs" dxfId="321" priority="2" operator="greaterThan">
      <formula>20.9</formula>
    </cfRule>
    <cfRule type="cellIs" dxfId="320" priority="1" operator="greaterThan">
      <formula>24.9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0"/>
  <sheetViews>
    <sheetView workbookViewId="0">
      <selection activeCell="E23" sqref="E23"/>
    </sheetView>
  </sheetViews>
  <sheetFormatPr baseColWidth="10" defaultRowHeight="13" x14ac:dyDescent="0.15"/>
  <cols>
    <col min="10" max="10" width="11.6640625" customWidth="1"/>
  </cols>
  <sheetData>
    <row r="1" spans="1:10" x14ac:dyDescent="0.15">
      <c r="A1" s="6" t="s">
        <v>10</v>
      </c>
      <c r="B1" s="6" t="s">
        <v>1</v>
      </c>
      <c r="C1" s="6" t="s">
        <v>11</v>
      </c>
      <c r="D1" s="6" t="s">
        <v>12</v>
      </c>
      <c r="E1" s="6" t="s">
        <v>13</v>
      </c>
      <c r="F1" s="6" t="s">
        <v>14</v>
      </c>
      <c r="G1" s="6" t="s">
        <v>17</v>
      </c>
      <c r="H1" s="6" t="s">
        <v>16</v>
      </c>
      <c r="I1" s="6" t="s">
        <v>15</v>
      </c>
      <c r="J1" s="7" t="s">
        <v>6</v>
      </c>
    </row>
    <row r="2" spans="1:10" x14ac:dyDescent="0.15">
      <c r="A2" s="1">
        <v>25</v>
      </c>
      <c r="B2" s="1">
        <v>29.1</v>
      </c>
      <c r="C2" s="1">
        <v>21</v>
      </c>
      <c r="D2" s="1">
        <v>8</v>
      </c>
      <c r="E2" s="4" t="s">
        <v>2</v>
      </c>
      <c r="F2" s="4" t="s">
        <v>2</v>
      </c>
      <c r="G2" s="1">
        <v>56</v>
      </c>
      <c r="H2" s="4" t="s">
        <v>0</v>
      </c>
      <c r="I2" s="1">
        <v>64</v>
      </c>
      <c r="J2" s="1"/>
    </row>
    <row r="3" spans="1:10" x14ac:dyDescent="0.15">
      <c r="A3" s="2">
        <v>62</v>
      </c>
      <c r="B3" s="2">
        <v>25.2</v>
      </c>
      <c r="C3" s="2">
        <v>21.9</v>
      </c>
      <c r="D3" s="2">
        <v>8</v>
      </c>
      <c r="E3" s="5" t="s">
        <v>4</v>
      </c>
      <c r="F3" s="5" t="s">
        <v>4</v>
      </c>
      <c r="G3" s="2">
        <v>60</v>
      </c>
      <c r="H3" s="5" t="s">
        <v>0</v>
      </c>
      <c r="I3" s="2">
        <v>60</v>
      </c>
      <c r="J3" s="2"/>
    </row>
    <row r="4" spans="1:10" x14ac:dyDescent="0.15">
      <c r="A4" s="1">
        <v>86</v>
      </c>
      <c r="B4" s="1">
        <v>33.6</v>
      </c>
      <c r="C4" s="1">
        <v>36.6</v>
      </c>
      <c r="D4" s="1">
        <v>19</v>
      </c>
      <c r="E4" s="4" t="s">
        <v>2</v>
      </c>
      <c r="F4" s="4" t="s">
        <v>2</v>
      </c>
      <c r="G4" s="1">
        <v>60</v>
      </c>
      <c r="H4" s="4" t="s">
        <v>0</v>
      </c>
      <c r="I4" s="1">
        <v>60</v>
      </c>
      <c r="J4" s="1"/>
    </row>
    <row r="5" spans="1:10" x14ac:dyDescent="0.15">
      <c r="A5" s="8">
        <v>99</v>
      </c>
      <c r="B5" s="8">
        <v>25.1</v>
      </c>
      <c r="C5" s="8">
        <v>27.4</v>
      </c>
      <c r="D5" s="8">
        <v>9</v>
      </c>
      <c r="E5" s="9" t="s">
        <v>4</v>
      </c>
      <c r="F5" s="9" t="s">
        <v>4</v>
      </c>
      <c r="G5" s="8">
        <v>60</v>
      </c>
      <c r="H5" s="9" t="s">
        <v>0</v>
      </c>
      <c r="I5" s="8">
        <v>60</v>
      </c>
      <c r="J5" s="8"/>
    </row>
    <row r="6" spans="1:10" x14ac:dyDescent="0.15">
      <c r="A6">
        <v>119</v>
      </c>
      <c r="B6">
        <v>30.4</v>
      </c>
      <c r="C6">
        <v>28.4</v>
      </c>
      <c r="D6">
        <v>12</v>
      </c>
      <c r="E6" s="3" t="s">
        <v>4</v>
      </c>
      <c r="F6" s="3" t="s">
        <v>2</v>
      </c>
      <c r="G6">
        <v>60</v>
      </c>
      <c r="H6" s="3" t="s">
        <v>0</v>
      </c>
      <c r="I6">
        <v>60</v>
      </c>
      <c r="J6" s="13"/>
    </row>
    <row r="7" spans="1:10" x14ac:dyDescent="0.15">
      <c r="A7">
        <v>200</v>
      </c>
      <c r="B7">
        <v>30.8</v>
      </c>
      <c r="C7">
        <v>29.8</v>
      </c>
      <c r="D7">
        <v>13</v>
      </c>
      <c r="E7" s="3" t="s">
        <v>2</v>
      </c>
      <c r="F7" s="3" t="s">
        <v>2</v>
      </c>
      <c r="G7">
        <v>60</v>
      </c>
      <c r="H7" s="3" t="s">
        <v>0</v>
      </c>
      <c r="I7">
        <v>60</v>
      </c>
    </row>
    <row r="8" spans="1:10" x14ac:dyDescent="0.15">
      <c r="E8" s="3"/>
      <c r="F8" s="3"/>
      <c r="H8" s="3"/>
    </row>
    <row r="9" spans="1:10" x14ac:dyDescent="0.15">
      <c r="A9" s="12">
        <f>SUBTOTAL(103,Table10[Number])</f>
        <v>6</v>
      </c>
      <c r="B9" s="18">
        <f>SUBTOTAL(101,Table10[BMI])</f>
        <v>29.033333333333335</v>
      </c>
      <c r="C9" s="18">
        <f>SUBTOTAL(101,Table10[BF%])</f>
        <v>27.516666666666669</v>
      </c>
      <c r="D9" s="18">
        <f>SUBTOTAL(101,Table10[VF])</f>
        <v>11.5</v>
      </c>
      <c r="E9" s="18"/>
      <c r="F9" s="18"/>
      <c r="G9" s="18"/>
      <c r="H9" s="18"/>
      <c r="I9" s="18">
        <f>SUBTOTAL(101,Table10[Age])</f>
        <v>60.666666666666664</v>
      </c>
      <c r="J9" s="12">
        <f>SUBTOTAL(103,Table10[Column10])</f>
        <v>0</v>
      </c>
    </row>
    <row r="10" spans="1:10" x14ac:dyDescent="0.15">
      <c r="B10" s="16" t="s">
        <v>21</v>
      </c>
      <c r="C10" s="16" t="s">
        <v>43</v>
      </c>
      <c r="D10" s="16" t="s">
        <v>44</v>
      </c>
      <c r="I10" s="16" t="s">
        <v>35</v>
      </c>
    </row>
  </sheetData>
  <conditionalFormatting sqref="D2:D5">
    <cfRule type="cellIs" dxfId="20" priority="7" stopIfTrue="1" operator="greaterThan">
      <formula>8</formula>
    </cfRule>
  </conditionalFormatting>
  <conditionalFormatting sqref="B2:B5 B8">
    <cfRule type="cellIs" dxfId="19" priority="6" stopIfTrue="1" operator="greaterThan">
      <formula>25</formula>
    </cfRule>
  </conditionalFormatting>
  <conditionalFormatting sqref="B2:B5">
    <cfRule type="cellIs" dxfId="18" priority="5" stopIfTrue="1" operator="greaterThan">
      <formula>30</formula>
    </cfRule>
  </conditionalFormatting>
  <conditionalFormatting sqref="D6">
    <cfRule type="cellIs" dxfId="17" priority="4" stopIfTrue="1" operator="greaterThan">
      <formula>8</formula>
    </cfRule>
  </conditionalFormatting>
  <conditionalFormatting sqref="B6:B7">
    <cfRule type="cellIs" dxfId="16" priority="3" stopIfTrue="1" operator="greaterThan">
      <formula>25</formula>
    </cfRule>
  </conditionalFormatting>
  <conditionalFormatting sqref="B6">
    <cfRule type="cellIs" dxfId="15" priority="2" stopIfTrue="1" operator="greaterThan">
      <formula>30</formula>
    </cfRule>
  </conditionalFormatting>
  <conditionalFormatting sqref="D7:D8">
    <cfRule type="cellIs" dxfId="14" priority="1" operator="greaterThan">
      <formula>8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0"/>
  <sheetViews>
    <sheetView workbookViewId="0">
      <selection activeCell="L57" sqref="L57"/>
    </sheetView>
  </sheetViews>
  <sheetFormatPr baseColWidth="10" defaultRowHeight="13" x14ac:dyDescent="0.15"/>
  <cols>
    <col min="10" max="10" width="11.6640625" customWidth="1"/>
  </cols>
  <sheetData>
    <row r="1" spans="1:10" x14ac:dyDescent="0.15">
      <c r="A1" s="6" t="s">
        <v>10</v>
      </c>
      <c r="B1" s="6" t="s">
        <v>1</v>
      </c>
      <c r="C1" s="6" t="s">
        <v>11</v>
      </c>
      <c r="D1" s="6" t="s">
        <v>12</v>
      </c>
      <c r="E1" s="6" t="s">
        <v>13</v>
      </c>
      <c r="F1" s="6" t="s">
        <v>14</v>
      </c>
      <c r="G1" s="6" t="s">
        <v>17</v>
      </c>
      <c r="H1" s="6" t="s">
        <v>16</v>
      </c>
      <c r="I1" s="6" t="s">
        <v>15</v>
      </c>
      <c r="J1" s="7" t="s">
        <v>6</v>
      </c>
    </row>
    <row r="2" spans="1:10" x14ac:dyDescent="0.15">
      <c r="A2" s="1">
        <v>2</v>
      </c>
      <c r="B2" s="1">
        <v>26.7</v>
      </c>
      <c r="C2" s="1">
        <v>16.7</v>
      </c>
      <c r="D2" s="1">
        <v>6</v>
      </c>
      <c r="E2" s="4" t="s">
        <v>2</v>
      </c>
      <c r="F2" s="4" t="s">
        <v>4</v>
      </c>
      <c r="G2" s="1">
        <v>98</v>
      </c>
      <c r="H2" s="4" t="s">
        <v>0</v>
      </c>
      <c r="I2" s="1">
        <v>22</v>
      </c>
      <c r="J2" s="1"/>
    </row>
    <row r="3" spans="1:10" hidden="1" x14ac:dyDescent="0.15">
      <c r="A3" s="2">
        <v>5</v>
      </c>
      <c r="B3" s="2">
        <v>26.2</v>
      </c>
      <c r="C3" s="2">
        <v>27.2</v>
      </c>
      <c r="D3" s="2">
        <v>7</v>
      </c>
      <c r="E3" s="5" t="s">
        <v>2</v>
      </c>
      <c r="F3" s="5" t="s">
        <v>2</v>
      </c>
      <c r="G3" s="2">
        <v>99</v>
      </c>
      <c r="H3" s="5" t="s">
        <v>3</v>
      </c>
      <c r="I3" s="2">
        <v>21</v>
      </c>
      <c r="J3" s="2"/>
    </row>
    <row r="4" spans="1:10" x14ac:dyDescent="0.15">
      <c r="A4" s="1">
        <v>18</v>
      </c>
      <c r="B4" s="1">
        <v>24.6</v>
      </c>
      <c r="C4" s="1">
        <v>15</v>
      </c>
      <c r="D4" s="1">
        <v>3</v>
      </c>
      <c r="E4" s="4" t="s">
        <v>2</v>
      </c>
      <c r="F4" s="4" t="s">
        <v>4</v>
      </c>
      <c r="G4" s="1">
        <v>96</v>
      </c>
      <c r="H4" s="4" t="s">
        <v>0</v>
      </c>
      <c r="I4" s="1">
        <v>24</v>
      </c>
      <c r="J4" s="1"/>
    </row>
    <row r="5" spans="1:10" x14ac:dyDescent="0.15">
      <c r="A5" s="2">
        <v>22</v>
      </c>
      <c r="B5" s="2">
        <v>21.7</v>
      </c>
      <c r="C5" s="2">
        <v>11</v>
      </c>
      <c r="D5" s="2">
        <v>3</v>
      </c>
      <c r="E5" s="5" t="s">
        <v>4</v>
      </c>
      <c r="F5" s="5" t="s">
        <v>4</v>
      </c>
      <c r="G5" s="2">
        <v>0</v>
      </c>
      <c r="H5" s="5" t="s">
        <v>0</v>
      </c>
      <c r="I5" s="2">
        <v>20</v>
      </c>
      <c r="J5" s="2"/>
    </row>
    <row r="6" spans="1:10" hidden="1" x14ac:dyDescent="0.15">
      <c r="A6" s="1">
        <v>24</v>
      </c>
      <c r="B6" s="1">
        <v>28</v>
      </c>
      <c r="C6" s="1">
        <v>33.6</v>
      </c>
      <c r="D6" s="1">
        <v>10</v>
      </c>
      <c r="E6" s="4" t="s">
        <v>2</v>
      </c>
      <c r="F6" s="4" t="s">
        <v>2</v>
      </c>
      <c r="G6" s="1">
        <v>97</v>
      </c>
      <c r="H6" s="4" t="s">
        <v>3</v>
      </c>
      <c r="I6" s="1">
        <v>23</v>
      </c>
      <c r="J6" s="1"/>
    </row>
    <row r="7" spans="1:10" hidden="1" x14ac:dyDescent="0.15">
      <c r="A7" s="2">
        <v>28</v>
      </c>
      <c r="B7" s="2">
        <v>29.1</v>
      </c>
      <c r="C7" s="2">
        <v>24.3</v>
      </c>
      <c r="D7" s="2">
        <v>11</v>
      </c>
      <c r="E7" s="5" t="s">
        <v>5</v>
      </c>
      <c r="F7" s="5" t="s">
        <v>2</v>
      </c>
      <c r="G7" s="2">
        <v>97</v>
      </c>
      <c r="H7" s="5" t="s">
        <v>3</v>
      </c>
      <c r="I7" s="2">
        <v>23</v>
      </c>
      <c r="J7" s="2"/>
    </row>
    <row r="8" spans="1:10" hidden="1" x14ac:dyDescent="0.15">
      <c r="A8" s="1">
        <v>33</v>
      </c>
      <c r="B8" s="1">
        <v>24.5</v>
      </c>
      <c r="C8" s="1">
        <v>26.6</v>
      </c>
      <c r="D8" s="1">
        <v>6</v>
      </c>
      <c r="E8" s="4" t="s">
        <v>4</v>
      </c>
      <c r="F8" s="4" t="s">
        <v>4</v>
      </c>
      <c r="G8" s="1">
        <v>96</v>
      </c>
      <c r="H8" s="4" t="s">
        <v>3</v>
      </c>
      <c r="I8" s="1">
        <v>24</v>
      </c>
      <c r="J8" s="1"/>
    </row>
    <row r="9" spans="1:10" x14ac:dyDescent="0.15">
      <c r="A9" s="2">
        <v>34</v>
      </c>
      <c r="B9" s="2">
        <v>25.2</v>
      </c>
      <c r="C9" s="2">
        <v>13.5</v>
      </c>
      <c r="D9" s="2">
        <v>3</v>
      </c>
      <c r="E9" s="5" t="s">
        <v>2</v>
      </c>
      <c r="F9" s="5" t="s">
        <v>4</v>
      </c>
      <c r="G9" s="2">
        <v>96</v>
      </c>
      <c r="H9" s="5" t="s">
        <v>0</v>
      </c>
      <c r="I9" s="2">
        <v>24</v>
      </c>
      <c r="J9" s="2"/>
    </row>
    <row r="10" spans="1:10" hidden="1" x14ac:dyDescent="0.15">
      <c r="A10" s="1">
        <v>49</v>
      </c>
      <c r="B10" s="1">
        <v>21.4</v>
      </c>
      <c r="C10" s="1">
        <v>23.6</v>
      </c>
      <c r="D10" s="1">
        <v>5</v>
      </c>
      <c r="E10" s="4" t="s">
        <v>4</v>
      </c>
      <c r="F10" s="4" t="s">
        <v>4</v>
      </c>
      <c r="G10" s="1">
        <v>99</v>
      </c>
      <c r="H10" s="4" t="s">
        <v>3</v>
      </c>
      <c r="I10" s="1">
        <v>21</v>
      </c>
      <c r="J10" s="1"/>
    </row>
    <row r="11" spans="1:10" hidden="1" x14ac:dyDescent="0.15">
      <c r="A11" s="2">
        <v>52</v>
      </c>
      <c r="B11" s="2">
        <v>23.3</v>
      </c>
      <c r="C11" s="2">
        <v>24.1</v>
      </c>
      <c r="D11" s="2">
        <v>7</v>
      </c>
      <c r="E11" s="5" t="s">
        <v>4</v>
      </c>
      <c r="F11" s="5" t="s">
        <v>4</v>
      </c>
      <c r="G11" s="2">
        <v>99</v>
      </c>
      <c r="H11" s="5" t="s">
        <v>3</v>
      </c>
      <c r="I11" s="2">
        <v>21</v>
      </c>
      <c r="J11" s="2"/>
    </row>
    <row r="12" spans="1:10" x14ac:dyDescent="0.15">
      <c r="A12" s="1">
        <v>53</v>
      </c>
      <c r="B12" s="1">
        <v>20.5</v>
      </c>
      <c r="C12" s="1">
        <v>11.8</v>
      </c>
      <c r="D12" s="1">
        <v>3</v>
      </c>
      <c r="E12" s="4" t="s">
        <v>4</v>
      </c>
      <c r="F12" s="4" t="s">
        <v>4</v>
      </c>
      <c r="G12" s="4">
        <v>1</v>
      </c>
      <c r="H12" s="4" t="s">
        <v>0</v>
      </c>
      <c r="I12" s="1">
        <v>19</v>
      </c>
      <c r="J12" s="1"/>
    </row>
    <row r="13" spans="1:10" hidden="1" x14ac:dyDescent="0.15">
      <c r="A13" s="2">
        <v>56</v>
      </c>
      <c r="B13" s="2">
        <v>26</v>
      </c>
      <c r="C13" s="2">
        <v>31.6</v>
      </c>
      <c r="D13" s="2">
        <v>10</v>
      </c>
      <c r="E13" s="5" t="s">
        <v>4</v>
      </c>
      <c r="F13" s="5" t="s">
        <v>2</v>
      </c>
      <c r="G13" s="2">
        <v>99</v>
      </c>
      <c r="H13" s="5" t="s">
        <v>3</v>
      </c>
      <c r="I13" s="2">
        <v>21</v>
      </c>
      <c r="J13" s="2"/>
    </row>
    <row r="14" spans="1:10" x14ac:dyDescent="0.15">
      <c r="A14" s="1">
        <v>58</v>
      </c>
      <c r="B14" s="1">
        <v>21.6</v>
      </c>
      <c r="C14" s="1">
        <v>9.6</v>
      </c>
      <c r="D14" s="1">
        <v>2</v>
      </c>
      <c r="E14" s="4" t="s">
        <v>4</v>
      </c>
      <c r="F14" s="4" t="s">
        <v>4</v>
      </c>
      <c r="G14" s="1">
        <v>98</v>
      </c>
      <c r="H14" s="4" t="s">
        <v>0</v>
      </c>
      <c r="I14" s="1">
        <v>22</v>
      </c>
      <c r="J14" s="1"/>
    </row>
    <row r="15" spans="1:10" x14ac:dyDescent="0.15">
      <c r="A15" s="2">
        <v>59</v>
      </c>
      <c r="B15" s="2">
        <v>21.3</v>
      </c>
      <c r="C15" s="2">
        <v>14.2</v>
      </c>
      <c r="D15" s="2">
        <v>3</v>
      </c>
      <c r="E15" s="5" t="s">
        <v>4</v>
      </c>
      <c r="F15" s="5" t="s">
        <v>4</v>
      </c>
      <c r="G15" s="2">
        <v>99</v>
      </c>
      <c r="H15" s="5" t="s">
        <v>0</v>
      </c>
      <c r="I15" s="2">
        <v>21</v>
      </c>
      <c r="J15" s="2"/>
    </row>
    <row r="16" spans="1:10" hidden="1" x14ac:dyDescent="0.15">
      <c r="A16" s="1">
        <v>67</v>
      </c>
      <c r="B16" s="1">
        <v>22.2</v>
      </c>
      <c r="C16" s="1">
        <v>18.600000000000001</v>
      </c>
      <c r="D16" s="1">
        <v>4</v>
      </c>
      <c r="E16" s="4" t="s">
        <v>2</v>
      </c>
      <c r="F16" s="4" t="s">
        <v>4</v>
      </c>
      <c r="G16" s="1">
        <v>96</v>
      </c>
      <c r="H16" s="4" t="s">
        <v>3</v>
      </c>
      <c r="I16" s="1">
        <v>24</v>
      </c>
      <c r="J16" s="1"/>
    </row>
    <row r="17" spans="1:10" x14ac:dyDescent="0.15">
      <c r="A17" s="2">
        <v>69</v>
      </c>
      <c r="B17" s="2">
        <v>24.2</v>
      </c>
      <c r="C17" s="2">
        <v>11.9</v>
      </c>
      <c r="D17" s="2">
        <v>3</v>
      </c>
      <c r="E17" s="5" t="s">
        <v>2</v>
      </c>
      <c r="F17" s="5" t="s">
        <v>4</v>
      </c>
      <c r="G17" s="2">
        <v>96</v>
      </c>
      <c r="H17" s="5" t="s">
        <v>0</v>
      </c>
      <c r="I17" s="2">
        <v>24</v>
      </c>
      <c r="J17" s="2"/>
    </row>
    <row r="18" spans="1:10" x14ac:dyDescent="0.15">
      <c r="A18" s="1">
        <v>79</v>
      </c>
      <c r="B18" s="1">
        <v>30</v>
      </c>
      <c r="C18" s="1">
        <v>28.8</v>
      </c>
      <c r="D18" s="1">
        <v>12</v>
      </c>
      <c r="E18" s="4" t="s">
        <v>2</v>
      </c>
      <c r="F18" s="4" t="s">
        <v>2</v>
      </c>
      <c r="G18" s="1">
        <v>98</v>
      </c>
      <c r="H18" s="4" t="s">
        <v>0</v>
      </c>
      <c r="I18" s="1">
        <v>22</v>
      </c>
      <c r="J18" s="1"/>
    </row>
    <row r="19" spans="1:10" x14ac:dyDescent="0.15">
      <c r="A19" s="2">
        <v>82</v>
      </c>
      <c r="B19" s="2">
        <v>26.6</v>
      </c>
      <c r="C19" s="2">
        <v>19.5</v>
      </c>
      <c r="D19" s="2">
        <v>6</v>
      </c>
      <c r="E19" s="5" t="s">
        <v>2</v>
      </c>
      <c r="F19" s="5" t="s">
        <v>2</v>
      </c>
      <c r="G19" s="2">
        <v>99</v>
      </c>
      <c r="H19" s="5" t="s">
        <v>0</v>
      </c>
      <c r="I19" s="2">
        <v>21</v>
      </c>
      <c r="J19" s="2"/>
    </row>
    <row r="20" spans="1:10" x14ac:dyDescent="0.15">
      <c r="A20" s="1">
        <v>83</v>
      </c>
      <c r="B20" s="1">
        <v>36.799999999999997</v>
      </c>
      <c r="C20" s="1">
        <v>30.1</v>
      </c>
      <c r="D20" s="1">
        <v>15</v>
      </c>
      <c r="E20" s="4" t="s">
        <v>2</v>
      </c>
      <c r="F20" s="4" t="s">
        <v>2</v>
      </c>
      <c r="G20" s="1">
        <v>96</v>
      </c>
      <c r="H20" s="4" t="s">
        <v>0</v>
      </c>
      <c r="I20" s="1">
        <v>24</v>
      </c>
      <c r="J20" s="1"/>
    </row>
    <row r="21" spans="1:10" x14ac:dyDescent="0.15">
      <c r="A21" s="2">
        <v>88</v>
      </c>
      <c r="B21" s="2">
        <v>23.7</v>
      </c>
      <c r="C21" s="2">
        <v>9.1</v>
      </c>
      <c r="D21" s="2">
        <v>2</v>
      </c>
      <c r="E21" s="5" t="s">
        <v>2</v>
      </c>
      <c r="F21" s="5" t="s">
        <v>4</v>
      </c>
      <c r="G21" s="2">
        <v>97</v>
      </c>
      <c r="H21" s="5" t="s">
        <v>0</v>
      </c>
      <c r="I21" s="2">
        <v>23</v>
      </c>
      <c r="J21" s="2"/>
    </row>
    <row r="22" spans="1:10" x14ac:dyDescent="0.15">
      <c r="A22" s="1">
        <v>89</v>
      </c>
      <c r="B22" s="1">
        <v>27.3</v>
      </c>
      <c r="C22" s="1">
        <v>24.8</v>
      </c>
      <c r="D22" s="4">
        <v>8</v>
      </c>
      <c r="E22" s="4" t="s">
        <v>2</v>
      </c>
      <c r="F22" s="4" t="s">
        <v>2</v>
      </c>
      <c r="G22" s="1">
        <v>99</v>
      </c>
      <c r="H22" s="4" t="s">
        <v>0</v>
      </c>
      <c r="I22" s="1">
        <v>21</v>
      </c>
      <c r="J22" s="1"/>
    </row>
    <row r="23" spans="1:10" x14ac:dyDescent="0.15">
      <c r="A23" s="2">
        <v>91</v>
      </c>
      <c r="B23" s="2">
        <v>24.5</v>
      </c>
      <c r="C23" s="2">
        <v>12.6</v>
      </c>
      <c r="D23" s="2">
        <v>4</v>
      </c>
      <c r="E23" s="5" t="s">
        <v>2</v>
      </c>
      <c r="F23" s="5" t="s">
        <v>4</v>
      </c>
      <c r="G23" s="2">
        <v>99</v>
      </c>
      <c r="H23" s="5" t="s">
        <v>0</v>
      </c>
      <c r="I23" s="2">
        <v>21</v>
      </c>
      <c r="J23" s="2"/>
    </row>
    <row r="24" spans="1:10" x14ac:dyDescent="0.15">
      <c r="A24" s="1">
        <v>92</v>
      </c>
      <c r="B24" s="1">
        <v>24.3</v>
      </c>
      <c r="C24" s="1">
        <v>10.8</v>
      </c>
      <c r="D24" s="1">
        <v>4</v>
      </c>
      <c r="E24" s="4" t="s">
        <v>2</v>
      </c>
      <c r="F24" s="4" t="s">
        <v>4</v>
      </c>
      <c r="G24" s="1">
        <v>98</v>
      </c>
      <c r="H24" s="4" t="s">
        <v>0</v>
      </c>
      <c r="I24" s="1">
        <v>22</v>
      </c>
      <c r="J24" s="1"/>
    </row>
    <row r="25" spans="1:10" hidden="1" x14ac:dyDescent="0.15">
      <c r="A25" s="2">
        <v>93</v>
      </c>
      <c r="B25" s="2">
        <v>21</v>
      </c>
      <c r="C25" s="2">
        <v>23.2</v>
      </c>
      <c r="D25" s="2">
        <v>5</v>
      </c>
      <c r="E25" s="5" t="s">
        <v>4</v>
      </c>
      <c r="F25" s="5" t="s">
        <v>4</v>
      </c>
      <c r="G25" s="2">
        <v>97</v>
      </c>
      <c r="H25" s="5" t="s">
        <v>3</v>
      </c>
      <c r="I25" s="2">
        <v>23</v>
      </c>
      <c r="J25" s="2"/>
    </row>
    <row r="26" spans="1:10" x14ac:dyDescent="0.15">
      <c r="A26" s="1">
        <v>96</v>
      </c>
      <c r="B26" s="1">
        <v>24.6</v>
      </c>
      <c r="C26" s="1">
        <v>14.8</v>
      </c>
      <c r="D26" s="1">
        <v>5</v>
      </c>
      <c r="E26" s="4" t="s">
        <v>2</v>
      </c>
      <c r="F26" s="4" t="s">
        <v>4</v>
      </c>
      <c r="G26" s="1">
        <v>0</v>
      </c>
      <c r="H26" s="4" t="s">
        <v>0</v>
      </c>
      <c r="I26" s="1">
        <v>20</v>
      </c>
      <c r="J26" s="1"/>
    </row>
    <row r="27" spans="1:10" x14ac:dyDescent="0.15">
      <c r="A27" s="8">
        <v>98</v>
      </c>
      <c r="B27" s="8">
        <v>26.3</v>
      </c>
      <c r="C27" s="8">
        <v>12.4</v>
      </c>
      <c r="D27" s="8">
        <v>4</v>
      </c>
      <c r="E27" s="9" t="s">
        <v>2</v>
      </c>
      <c r="F27" s="9" t="s">
        <v>2</v>
      </c>
      <c r="G27" s="8">
        <v>96</v>
      </c>
      <c r="H27" s="9" t="s">
        <v>0</v>
      </c>
      <c r="I27" s="8">
        <v>24</v>
      </c>
      <c r="J27" s="8"/>
    </row>
    <row r="28" spans="1:10" x14ac:dyDescent="0.15">
      <c r="A28">
        <v>108</v>
      </c>
      <c r="B28">
        <v>24.8</v>
      </c>
      <c r="C28">
        <v>14.2</v>
      </c>
      <c r="D28">
        <v>4</v>
      </c>
      <c r="E28" s="3" t="s">
        <v>2</v>
      </c>
      <c r="F28" s="3" t="s">
        <v>4</v>
      </c>
      <c r="G28">
        <v>0</v>
      </c>
      <c r="H28" s="3" t="s">
        <v>0</v>
      </c>
      <c r="I28">
        <v>20</v>
      </c>
      <c r="J28" s="8"/>
    </row>
    <row r="29" spans="1:10" x14ac:dyDescent="0.15">
      <c r="A29">
        <v>109</v>
      </c>
      <c r="B29">
        <v>24.1</v>
      </c>
      <c r="C29">
        <v>18.399999999999999</v>
      </c>
      <c r="D29">
        <v>7</v>
      </c>
      <c r="E29" s="3" t="s">
        <v>4</v>
      </c>
      <c r="F29" s="3" t="s">
        <v>4</v>
      </c>
      <c r="G29">
        <v>99</v>
      </c>
      <c r="H29" s="3" t="s">
        <v>0</v>
      </c>
      <c r="I29">
        <v>21</v>
      </c>
      <c r="J29" s="2"/>
    </row>
    <row r="30" spans="1:10" x14ac:dyDescent="0.15">
      <c r="A30" s="2">
        <v>111</v>
      </c>
      <c r="B30" s="2">
        <v>25.9</v>
      </c>
      <c r="C30" s="2">
        <v>10</v>
      </c>
      <c r="D30" s="2">
        <v>2</v>
      </c>
      <c r="E30" s="5" t="s">
        <v>2</v>
      </c>
      <c r="F30" s="5" t="s">
        <v>2</v>
      </c>
      <c r="G30" s="2">
        <v>99</v>
      </c>
      <c r="H30" s="5" t="s">
        <v>0</v>
      </c>
      <c r="I30" s="2">
        <v>21</v>
      </c>
      <c r="J30" s="2"/>
    </row>
    <row r="31" spans="1:10" x14ac:dyDescent="0.15">
      <c r="A31" s="8">
        <v>112</v>
      </c>
      <c r="B31" s="8">
        <v>23.5</v>
      </c>
      <c r="C31" s="8">
        <v>11.8</v>
      </c>
      <c r="D31" s="8">
        <v>3</v>
      </c>
      <c r="E31" s="9" t="s">
        <v>2</v>
      </c>
      <c r="F31" s="9" t="s">
        <v>4</v>
      </c>
      <c r="G31" s="8">
        <v>0</v>
      </c>
      <c r="H31" s="9" t="s">
        <v>0</v>
      </c>
      <c r="I31" s="8">
        <v>20</v>
      </c>
      <c r="J31" s="8"/>
    </row>
    <row r="32" spans="1:10" x14ac:dyDescent="0.15">
      <c r="A32" s="8">
        <v>118</v>
      </c>
      <c r="B32" s="8">
        <v>30.4</v>
      </c>
      <c r="C32" s="8">
        <v>21.7</v>
      </c>
      <c r="D32" s="8">
        <v>5</v>
      </c>
      <c r="E32" s="9" t="s">
        <v>2</v>
      </c>
      <c r="F32" s="9" t="s">
        <v>2</v>
      </c>
      <c r="G32" s="8">
        <v>99</v>
      </c>
      <c r="H32" s="9" t="s">
        <v>0</v>
      </c>
      <c r="I32" s="8">
        <v>21</v>
      </c>
      <c r="J32" s="8"/>
    </row>
    <row r="33" spans="1:10" x14ac:dyDescent="0.15">
      <c r="A33" s="8">
        <v>123</v>
      </c>
      <c r="B33" s="8">
        <v>34.5</v>
      </c>
      <c r="C33" s="8">
        <v>34.5</v>
      </c>
      <c r="D33" s="8">
        <v>18</v>
      </c>
      <c r="E33" s="9" t="s">
        <v>2</v>
      </c>
      <c r="F33" s="9" t="s">
        <v>2</v>
      </c>
      <c r="G33" s="8">
        <v>96</v>
      </c>
      <c r="H33" s="9" t="s">
        <v>0</v>
      </c>
      <c r="I33" s="8">
        <v>24</v>
      </c>
      <c r="J33" s="8"/>
    </row>
    <row r="34" spans="1:10" x14ac:dyDescent="0.15">
      <c r="A34" s="8">
        <v>125</v>
      </c>
      <c r="B34" s="8">
        <v>30.8</v>
      </c>
      <c r="C34" s="8">
        <v>29.5</v>
      </c>
      <c r="D34" s="8">
        <v>12</v>
      </c>
      <c r="E34" s="9" t="s">
        <v>2</v>
      </c>
      <c r="F34" s="9" t="s">
        <v>2</v>
      </c>
      <c r="G34" s="8">
        <v>99</v>
      </c>
      <c r="H34" s="9" t="s">
        <v>0</v>
      </c>
      <c r="I34" s="8">
        <v>21</v>
      </c>
      <c r="J34" s="8"/>
    </row>
    <row r="35" spans="1:10" x14ac:dyDescent="0.15">
      <c r="A35" s="8">
        <v>128</v>
      </c>
      <c r="B35" s="8">
        <v>22.8</v>
      </c>
      <c r="C35" s="8">
        <v>12.5</v>
      </c>
      <c r="D35" s="8">
        <v>3</v>
      </c>
      <c r="E35" s="9" t="s">
        <v>4</v>
      </c>
      <c r="F35" s="9" t="s">
        <v>4</v>
      </c>
      <c r="G35" s="8">
        <v>0</v>
      </c>
      <c r="H35" s="9" t="s">
        <v>0</v>
      </c>
      <c r="I35" s="8">
        <v>20</v>
      </c>
      <c r="J35" s="8"/>
    </row>
    <row r="36" spans="1:10" x14ac:dyDescent="0.15">
      <c r="A36" s="8">
        <v>135</v>
      </c>
      <c r="B36" s="8">
        <v>26.2</v>
      </c>
      <c r="C36" s="8">
        <v>20.8</v>
      </c>
      <c r="D36" s="8">
        <v>7</v>
      </c>
      <c r="E36" s="9" t="s">
        <v>4</v>
      </c>
      <c r="F36" s="9" t="s">
        <v>4</v>
      </c>
      <c r="G36" s="8">
        <v>1</v>
      </c>
      <c r="H36" s="9" t="s">
        <v>0</v>
      </c>
      <c r="I36" s="8">
        <v>19</v>
      </c>
      <c r="J36" s="8"/>
    </row>
    <row r="37" spans="1:10" x14ac:dyDescent="0.15">
      <c r="A37" s="8">
        <v>140</v>
      </c>
      <c r="B37" s="8">
        <v>22.4</v>
      </c>
      <c r="C37" s="8">
        <v>13.4</v>
      </c>
      <c r="D37" s="8">
        <v>4</v>
      </c>
      <c r="E37" s="9" t="s">
        <v>4</v>
      </c>
      <c r="F37" s="9" t="s">
        <v>4</v>
      </c>
      <c r="G37" s="8">
        <v>99</v>
      </c>
      <c r="H37" s="9" t="s">
        <v>0</v>
      </c>
      <c r="I37" s="8">
        <v>21</v>
      </c>
      <c r="J37" s="8"/>
    </row>
    <row r="38" spans="1:10" x14ac:dyDescent="0.15">
      <c r="A38" s="8">
        <v>142</v>
      </c>
      <c r="B38" s="8">
        <v>26.1</v>
      </c>
      <c r="C38" s="8">
        <v>15.8</v>
      </c>
      <c r="D38" s="8">
        <v>5</v>
      </c>
      <c r="E38" s="9" t="s">
        <v>2</v>
      </c>
      <c r="F38" s="9" t="s">
        <v>2</v>
      </c>
      <c r="G38" s="8">
        <v>98</v>
      </c>
      <c r="H38" s="9" t="s">
        <v>0</v>
      </c>
      <c r="I38" s="8">
        <v>22</v>
      </c>
      <c r="J38" s="8"/>
    </row>
    <row r="39" spans="1:10" x14ac:dyDescent="0.15">
      <c r="A39" s="8">
        <v>144</v>
      </c>
      <c r="B39" s="8">
        <v>25.7</v>
      </c>
      <c r="C39" s="8">
        <v>11.2</v>
      </c>
      <c r="D39" s="8">
        <v>3</v>
      </c>
      <c r="E39" s="9" t="s">
        <v>2</v>
      </c>
      <c r="F39" s="9" t="s">
        <v>2</v>
      </c>
      <c r="G39" s="8">
        <v>98</v>
      </c>
      <c r="H39" s="9" t="s">
        <v>0</v>
      </c>
      <c r="I39" s="8">
        <v>22</v>
      </c>
      <c r="J39" s="8"/>
    </row>
    <row r="40" spans="1:10" x14ac:dyDescent="0.15">
      <c r="A40" s="2">
        <v>148</v>
      </c>
      <c r="B40" s="2">
        <v>25.3</v>
      </c>
      <c r="C40" s="2">
        <v>14.6</v>
      </c>
      <c r="D40" s="2">
        <v>5</v>
      </c>
      <c r="E40" s="5" t="s">
        <v>4</v>
      </c>
      <c r="F40" s="5" t="s">
        <v>4</v>
      </c>
      <c r="G40" s="2">
        <v>99</v>
      </c>
      <c r="H40" s="5" t="s">
        <v>0</v>
      </c>
      <c r="I40" s="2">
        <v>21</v>
      </c>
      <c r="J40" s="2"/>
    </row>
    <row r="41" spans="1:10" x14ac:dyDescent="0.15">
      <c r="A41" s="8">
        <v>149</v>
      </c>
      <c r="B41" s="8">
        <v>27.8</v>
      </c>
      <c r="C41" s="8">
        <v>20.5</v>
      </c>
      <c r="D41" s="8">
        <v>9</v>
      </c>
      <c r="E41" s="9" t="s">
        <v>2</v>
      </c>
      <c r="F41" s="9" t="s">
        <v>2</v>
      </c>
      <c r="G41" s="8">
        <v>99</v>
      </c>
      <c r="H41" s="9" t="s">
        <v>0</v>
      </c>
      <c r="I41" s="8">
        <v>21</v>
      </c>
      <c r="J41" s="8"/>
    </row>
    <row r="42" spans="1:10" x14ac:dyDescent="0.15">
      <c r="A42" s="2">
        <v>151</v>
      </c>
      <c r="B42" s="2">
        <v>22.7</v>
      </c>
      <c r="C42" s="2">
        <v>9.1</v>
      </c>
      <c r="D42" s="2">
        <v>1</v>
      </c>
      <c r="E42" s="5" t="s">
        <v>2</v>
      </c>
      <c r="F42" s="5" t="s">
        <v>4</v>
      </c>
      <c r="G42" s="2">
        <v>0</v>
      </c>
      <c r="H42" s="5" t="s">
        <v>0</v>
      </c>
      <c r="I42" s="2">
        <v>20</v>
      </c>
      <c r="J42" s="2"/>
    </row>
    <row r="43" spans="1:10" x14ac:dyDescent="0.15">
      <c r="A43" s="8">
        <v>152</v>
      </c>
      <c r="B43" s="8">
        <v>20.9</v>
      </c>
      <c r="C43" s="8">
        <v>12.1</v>
      </c>
      <c r="D43" s="8">
        <v>3</v>
      </c>
      <c r="E43" s="9" t="s">
        <v>4</v>
      </c>
      <c r="F43" s="9" t="s">
        <v>4</v>
      </c>
      <c r="G43" s="8">
        <v>0</v>
      </c>
      <c r="H43" s="9" t="s">
        <v>0</v>
      </c>
      <c r="I43" s="8">
        <v>20</v>
      </c>
      <c r="J43" s="8"/>
    </row>
    <row r="44" spans="1:10" x14ac:dyDescent="0.15">
      <c r="A44" s="2">
        <v>154</v>
      </c>
      <c r="B44" s="2">
        <v>20.3</v>
      </c>
      <c r="C44" s="2">
        <v>16.100000000000001</v>
      </c>
      <c r="D44" s="2">
        <v>4</v>
      </c>
      <c r="E44" s="5" t="s">
        <v>5</v>
      </c>
      <c r="F44" s="5" t="s">
        <v>4</v>
      </c>
      <c r="G44" s="2">
        <v>99</v>
      </c>
      <c r="H44" s="5" t="s">
        <v>0</v>
      </c>
      <c r="I44" s="2">
        <v>21</v>
      </c>
      <c r="J44" s="2"/>
    </row>
    <row r="45" spans="1:10" x14ac:dyDescent="0.15">
      <c r="A45" s="8">
        <v>155</v>
      </c>
      <c r="B45" s="8">
        <v>25.2</v>
      </c>
      <c r="C45" s="8">
        <v>19.3</v>
      </c>
      <c r="D45" s="8">
        <v>7</v>
      </c>
      <c r="E45" s="9" t="s">
        <v>4</v>
      </c>
      <c r="F45" s="9" t="s">
        <v>4</v>
      </c>
      <c r="G45" s="8">
        <v>0</v>
      </c>
      <c r="H45" s="9" t="s">
        <v>0</v>
      </c>
      <c r="I45" s="8">
        <v>20</v>
      </c>
      <c r="J45" s="8"/>
    </row>
    <row r="46" spans="1:10" x14ac:dyDescent="0.15">
      <c r="A46" s="8">
        <v>163</v>
      </c>
      <c r="B46" s="8">
        <v>24.5</v>
      </c>
      <c r="C46" s="8">
        <v>18.3</v>
      </c>
      <c r="D46" s="8">
        <v>6</v>
      </c>
      <c r="E46" s="9" t="s">
        <v>4</v>
      </c>
      <c r="F46" s="9" t="s">
        <v>4</v>
      </c>
      <c r="G46" s="8">
        <v>96</v>
      </c>
      <c r="H46" s="9" t="s">
        <v>0</v>
      </c>
      <c r="I46" s="8">
        <v>24</v>
      </c>
      <c r="J46" s="8"/>
    </row>
    <row r="47" spans="1:10" x14ac:dyDescent="0.15">
      <c r="A47" s="8">
        <v>168</v>
      </c>
      <c r="B47" s="8">
        <v>21.4</v>
      </c>
      <c r="C47" s="8">
        <v>11.5</v>
      </c>
      <c r="D47" s="8">
        <v>3</v>
      </c>
      <c r="E47" s="9" t="s">
        <v>4</v>
      </c>
      <c r="F47" s="9" t="s">
        <v>4</v>
      </c>
      <c r="G47" s="8">
        <v>99</v>
      </c>
      <c r="H47" s="9" t="s">
        <v>0</v>
      </c>
      <c r="I47" s="8">
        <v>21</v>
      </c>
      <c r="J47" s="8"/>
    </row>
    <row r="48" spans="1:10" x14ac:dyDescent="0.15">
      <c r="A48" s="8">
        <v>170</v>
      </c>
      <c r="B48" s="8">
        <v>21.8</v>
      </c>
      <c r="C48" s="8">
        <v>12.5</v>
      </c>
      <c r="D48" s="8">
        <v>4</v>
      </c>
      <c r="E48" s="9" t="s">
        <v>4</v>
      </c>
      <c r="F48" s="9" t="s">
        <v>4</v>
      </c>
      <c r="G48" s="8">
        <v>0</v>
      </c>
      <c r="H48" s="9" t="s">
        <v>0</v>
      </c>
      <c r="I48" s="8">
        <v>20</v>
      </c>
      <c r="J48" s="8"/>
    </row>
    <row r="49" spans="1:10" x14ac:dyDescent="0.15">
      <c r="A49" s="2">
        <v>174</v>
      </c>
      <c r="B49" s="2">
        <v>23.8</v>
      </c>
      <c r="C49" s="2">
        <v>24.8</v>
      </c>
      <c r="D49" s="2">
        <v>8</v>
      </c>
      <c r="E49" s="5" t="s">
        <v>4</v>
      </c>
      <c r="F49" s="5" t="s">
        <v>4</v>
      </c>
      <c r="G49" s="2">
        <v>96</v>
      </c>
      <c r="H49" s="5" t="s">
        <v>0</v>
      </c>
      <c r="I49" s="2">
        <v>24</v>
      </c>
      <c r="J49" s="2"/>
    </row>
    <row r="50" spans="1:10" x14ac:dyDescent="0.15">
      <c r="A50" s="8">
        <v>175</v>
      </c>
      <c r="B50" s="8">
        <v>22.7</v>
      </c>
      <c r="C50" s="8">
        <v>13.4</v>
      </c>
      <c r="D50" s="8">
        <v>3</v>
      </c>
      <c r="E50" s="9" t="s">
        <v>4</v>
      </c>
      <c r="F50" s="9" t="s">
        <v>4</v>
      </c>
      <c r="G50" s="8">
        <v>97</v>
      </c>
      <c r="H50" s="9" t="s">
        <v>0</v>
      </c>
      <c r="I50" s="8">
        <v>23</v>
      </c>
      <c r="J50" s="8"/>
    </row>
    <row r="51" spans="1:10" x14ac:dyDescent="0.15">
      <c r="A51" s="8">
        <v>187</v>
      </c>
      <c r="B51" s="8">
        <v>25.8</v>
      </c>
      <c r="C51" s="8">
        <v>25.2</v>
      </c>
      <c r="D51" s="8">
        <v>7</v>
      </c>
      <c r="E51" s="9" t="s">
        <v>4</v>
      </c>
      <c r="F51" s="9" t="s">
        <v>2</v>
      </c>
      <c r="G51" s="8">
        <v>98</v>
      </c>
      <c r="H51" s="9" t="s">
        <v>0</v>
      </c>
      <c r="I51" s="8">
        <v>22</v>
      </c>
      <c r="J51" s="8"/>
    </row>
    <row r="52" spans="1:10" x14ac:dyDescent="0.15">
      <c r="A52" s="8">
        <v>194</v>
      </c>
      <c r="B52" s="8">
        <v>23.6</v>
      </c>
      <c r="C52" s="8">
        <v>17.3</v>
      </c>
      <c r="D52" s="8">
        <v>5</v>
      </c>
      <c r="E52" s="9" t="s">
        <v>4</v>
      </c>
      <c r="F52" s="9" t="s">
        <v>4</v>
      </c>
      <c r="G52" s="8">
        <v>0</v>
      </c>
      <c r="H52" s="9" t="s">
        <v>0</v>
      </c>
      <c r="I52" s="8">
        <v>20</v>
      </c>
      <c r="J52" s="8"/>
    </row>
    <row r="53" spans="1:10" hidden="1" x14ac:dyDescent="0.15">
      <c r="A53" s="8">
        <v>199</v>
      </c>
      <c r="B53" s="8">
        <v>24</v>
      </c>
      <c r="C53" s="8">
        <v>32.4</v>
      </c>
      <c r="D53" s="8">
        <v>10</v>
      </c>
      <c r="E53" s="9" t="s">
        <v>4</v>
      </c>
      <c r="F53" s="9" t="s">
        <v>4</v>
      </c>
      <c r="G53" s="8">
        <v>99</v>
      </c>
      <c r="H53" s="9" t="s">
        <v>3</v>
      </c>
      <c r="I53" s="8">
        <v>21</v>
      </c>
      <c r="J53" s="8"/>
    </row>
    <row r="54" spans="1:10" hidden="1" x14ac:dyDescent="0.15">
      <c r="A54">
        <v>199</v>
      </c>
      <c r="B54">
        <v>24</v>
      </c>
      <c r="C54">
        <v>32.4</v>
      </c>
      <c r="D54">
        <v>10</v>
      </c>
      <c r="E54" s="3" t="s">
        <v>4</v>
      </c>
      <c r="F54" s="3" t="s">
        <v>4</v>
      </c>
      <c r="G54">
        <v>99</v>
      </c>
      <c r="H54" s="3" t="s">
        <v>3</v>
      </c>
      <c r="I54">
        <v>21</v>
      </c>
      <c r="J54" s="8"/>
    </row>
    <row r="55" spans="1:10" hidden="1" x14ac:dyDescent="0.15">
      <c r="A55">
        <v>201</v>
      </c>
      <c r="B55">
        <v>26.6</v>
      </c>
      <c r="C55">
        <v>28.4</v>
      </c>
      <c r="D55">
        <v>7</v>
      </c>
      <c r="E55" s="16" t="s">
        <v>2</v>
      </c>
      <c r="F55" s="16" t="s">
        <v>2</v>
      </c>
      <c r="G55">
        <v>97</v>
      </c>
      <c r="H55" s="16" t="s">
        <v>3</v>
      </c>
      <c r="I55">
        <v>23</v>
      </c>
      <c r="J55" s="8"/>
    </row>
    <row r="56" spans="1:10" x14ac:dyDescent="0.15">
      <c r="A56">
        <v>207</v>
      </c>
      <c r="B56">
        <v>23.6</v>
      </c>
      <c r="C56">
        <v>1.2</v>
      </c>
      <c r="D56">
        <v>4</v>
      </c>
      <c r="E56" s="16" t="s">
        <v>2</v>
      </c>
      <c r="F56" s="16" t="s">
        <v>4</v>
      </c>
      <c r="G56">
        <v>99</v>
      </c>
      <c r="H56" s="16" t="s">
        <v>0</v>
      </c>
      <c r="I56" s="21">
        <v>21</v>
      </c>
      <c r="J56" s="8"/>
    </row>
    <row r="57" spans="1:10" x14ac:dyDescent="0.15">
      <c r="A57">
        <v>211</v>
      </c>
      <c r="B57">
        <v>24.9</v>
      </c>
      <c r="C57">
        <v>10.9</v>
      </c>
      <c r="D57">
        <v>3</v>
      </c>
      <c r="E57" s="16" t="s">
        <v>2</v>
      </c>
      <c r="F57" s="16" t="s">
        <v>4</v>
      </c>
      <c r="G57">
        <v>0</v>
      </c>
      <c r="H57" s="16" t="s">
        <v>0</v>
      </c>
      <c r="I57" s="21">
        <v>20</v>
      </c>
      <c r="J57" s="8"/>
    </row>
    <row r="58" spans="1:10" x14ac:dyDescent="0.15">
      <c r="A58">
        <v>212</v>
      </c>
      <c r="B58">
        <v>23.3</v>
      </c>
      <c r="C58">
        <v>13.3</v>
      </c>
      <c r="D58">
        <v>4</v>
      </c>
      <c r="E58" s="16" t="s">
        <v>4</v>
      </c>
      <c r="F58" s="16" t="s">
        <v>4</v>
      </c>
      <c r="G58">
        <v>98</v>
      </c>
      <c r="H58" s="16" t="s">
        <v>0</v>
      </c>
      <c r="I58" s="21">
        <v>22</v>
      </c>
      <c r="J58" s="8"/>
    </row>
    <row r="59" spans="1:10" x14ac:dyDescent="0.15">
      <c r="A59">
        <v>214</v>
      </c>
      <c r="B59">
        <v>26.9</v>
      </c>
      <c r="C59">
        <v>17.5</v>
      </c>
      <c r="D59">
        <v>7</v>
      </c>
      <c r="E59" s="16" t="s">
        <v>2</v>
      </c>
      <c r="F59" s="16" t="s">
        <v>2</v>
      </c>
      <c r="G59">
        <v>97</v>
      </c>
      <c r="H59" s="16" t="s">
        <v>0</v>
      </c>
      <c r="I59" s="21">
        <v>23</v>
      </c>
      <c r="J59" s="8"/>
    </row>
    <row r="60" spans="1:10" x14ac:dyDescent="0.15">
      <c r="A60">
        <v>218</v>
      </c>
      <c r="B60">
        <v>28.4</v>
      </c>
      <c r="C60">
        <v>23.2</v>
      </c>
      <c r="D60">
        <v>12</v>
      </c>
      <c r="E60" s="16" t="s">
        <v>2</v>
      </c>
      <c r="F60" s="16" t="s">
        <v>2</v>
      </c>
      <c r="G60">
        <v>99</v>
      </c>
      <c r="H60" s="16" t="s">
        <v>0</v>
      </c>
      <c r="I60" s="21">
        <v>21</v>
      </c>
      <c r="J60" s="8"/>
    </row>
    <row r="61" spans="1:10" x14ac:dyDescent="0.15">
      <c r="A61">
        <v>221</v>
      </c>
      <c r="B61">
        <v>28</v>
      </c>
      <c r="C61">
        <v>20</v>
      </c>
      <c r="D61">
        <v>8</v>
      </c>
      <c r="E61" s="16" t="s">
        <v>2</v>
      </c>
      <c r="F61" s="16" t="s">
        <v>2</v>
      </c>
      <c r="G61">
        <v>99</v>
      </c>
      <c r="H61" s="16" t="s">
        <v>0</v>
      </c>
      <c r="I61" s="21">
        <v>21</v>
      </c>
      <c r="J61" s="8"/>
    </row>
    <row r="62" spans="1:10" x14ac:dyDescent="0.15">
      <c r="A62">
        <v>223</v>
      </c>
      <c r="B62">
        <v>26.3</v>
      </c>
      <c r="C62">
        <v>12.3</v>
      </c>
      <c r="D62">
        <v>4</v>
      </c>
      <c r="E62" s="16" t="s">
        <v>2</v>
      </c>
      <c r="F62" s="16" t="s">
        <v>2</v>
      </c>
      <c r="G62">
        <v>96</v>
      </c>
      <c r="H62" s="16" t="s">
        <v>0</v>
      </c>
      <c r="I62" s="21">
        <v>24</v>
      </c>
      <c r="J62" s="8"/>
    </row>
    <row r="63" spans="1:10" hidden="1" x14ac:dyDescent="0.15">
      <c r="A63">
        <v>229</v>
      </c>
      <c r="B63">
        <v>20</v>
      </c>
      <c r="C63">
        <v>20</v>
      </c>
      <c r="D63">
        <v>3</v>
      </c>
      <c r="E63" s="16" t="s">
        <v>4</v>
      </c>
      <c r="F63" s="16" t="s">
        <v>4</v>
      </c>
      <c r="G63">
        <v>0</v>
      </c>
      <c r="H63" s="16" t="s">
        <v>3</v>
      </c>
      <c r="I63" s="21">
        <v>20</v>
      </c>
      <c r="J63" s="8"/>
    </row>
    <row r="64" spans="1:10" x14ac:dyDescent="0.15">
      <c r="A64">
        <v>235</v>
      </c>
      <c r="B64">
        <v>22.8</v>
      </c>
      <c r="C64">
        <v>15.2</v>
      </c>
      <c r="D64">
        <v>3</v>
      </c>
      <c r="E64" t="s">
        <v>4</v>
      </c>
      <c r="F64" t="s">
        <v>4</v>
      </c>
      <c r="G64">
        <v>0</v>
      </c>
      <c r="H64" t="s">
        <v>0</v>
      </c>
      <c r="I64" s="21">
        <v>20</v>
      </c>
      <c r="J64" s="8"/>
    </row>
    <row r="65" spans="1:10" x14ac:dyDescent="0.15">
      <c r="A65">
        <v>237</v>
      </c>
      <c r="B65">
        <v>22.6</v>
      </c>
      <c r="C65">
        <v>11</v>
      </c>
      <c r="D65">
        <v>2</v>
      </c>
      <c r="E65" t="s">
        <v>2</v>
      </c>
      <c r="F65" t="s">
        <v>4</v>
      </c>
      <c r="G65">
        <v>98</v>
      </c>
      <c r="H65" t="s">
        <v>0</v>
      </c>
      <c r="I65" s="21">
        <v>22</v>
      </c>
      <c r="J65" s="8"/>
    </row>
    <row r="66" spans="1:10" x14ac:dyDescent="0.15">
      <c r="A66">
        <v>245</v>
      </c>
      <c r="B66">
        <v>25.6</v>
      </c>
      <c r="C66">
        <v>15.8</v>
      </c>
      <c r="D66">
        <v>5</v>
      </c>
      <c r="E66" s="16" t="s">
        <v>2</v>
      </c>
      <c r="F66" s="16" t="s">
        <v>2</v>
      </c>
      <c r="G66">
        <v>96</v>
      </c>
      <c r="H66" s="16" t="s">
        <v>0</v>
      </c>
      <c r="I66">
        <v>24</v>
      </c>
      <c r="J66" s="8"/>
    </row>
    <row r="67" spans="1:10" x14ac:dyDescent="0.15">
      <c r="A67">
        <v>263</v>
      </c>
      <c r="B67">
        <v>25.4</v>
      </c>
      <c r="C67">
        <v>13</v>
      </c>
      <c r="D67">
        <v>3</v>
      </c>
      <c r="E67" s="16" t="s">
        <v>2</v>
      </c>
      <c r="F67" s="16" t="s">
        <v>4</v>
      </c>
      <c r="G67">
        <v>96</v>
      </c>
      <c r="H67" s="16" t="s">
        <v>0</v>
      </c>
      <c r="I67" s="21">
        <v>24</v>
      </c>
      <c r="J67" s="8"/>
    </row>
    <row r="68" spans="1:10" x14ac:dyDescent="0.15">
      <c r="A68">
        <v>266</v>
      </c>
      <c r="B68">
        <v>24.7</v>
      </c>
      <c r="C68">
        <v>13.1</v>
      </c>
      <c r="D68">
        <v>3</v>
      </c>
      <c r="E68" s="16" t="s">
        <v>2</v>
      </c>
      <c r="F68" s="16" t="s">
        <v>4</v>
      </c>
      <c r="G68">
        <v>99</v>
      </c>
      <c r="H68" s="16" t="s">
        <v>0</v>
      </c>
      <c r="I68" s="21">
        <v>21</v>
      </c>
      <c r="J68" s="8"/>
    </row>
    <row r="69" spans="1:10" x14ac:dyDescent="0.15">
      <c r="A69">
        <v>274</v>
      </c>
      <c r="B69">
        <v>27.3</v>
      </c>
      <c r="C69">
        <v>16</v>
      </c>
      <c r="D69">
        <v>6</v>
      </c>
      <c r="E69" s="3" t="s">
        <v>2</v>
      </c>
      <c r="F69" s="3" t="s">
        <v>2</v>
      </c>
      <c r="G69">
        <v>96</v>
      </c>
      <c r="H69" s="3" t="s">
        <v>0</v>
      </c>
      <c r="I69">
        <v>24</v>
      </c>
      <c r="J69" s="8"/>
    </row>
    <row r="70" spans="1:10" x14ac:dyDescent="0.15">
      <c r="A70">
        <v>275</v>
      </c>
      <c r="B70">
        <v>25.1</v>
      </c>
      <c r="C70">
        <v>17.100000000000001</v>
      </c>
      <c r="D70">
        <v>5</v>
      </c>
      <c r="E70" s="3" t="s">
        <v>2</v>
      </c>
      <c r="F70" s="3" t="s">
        <v>4</v>
      </c>
      <c r="G70">
        <v>96</v>
      </c>
      <c r="H70" s="3" t="s">
        <v>0</v>
      </c>
      <c r="I70">
        <v>24</v>
      </c>
      <c r="J70" s="8"/>
    </row>
    <row r="71" spans="1:10" x14ac:dyDescent="0.15">
      <c r="A71">
        <v>276</v>
      </c>
      <c r="B71">
        <v>25.6</v>
      </c>
      <c r="C71">
        <v>17.2</v>
      </c>
      <c r="D71">
        <v>6</v>
      </c>
      <c r="E71" s="3" t="s">
        <v>2</v>
      </c>
      <c r="F71" s="3" t="s">
        <v>2</v>
      </c>
      <c r="G71">
        <v>96</v>
      </c>
      <c r="H71" s="3" t="s">
        <v>0</v>
      </c>
      <c r="I71">
        <v>24</v>
      </c>
      <c r="J71" s="8"/>
    </row>
    <row r="72" spans="1:10" x14ac:dyDescent="0.15">
      <c r="A72">
        <v>277</v>
      </c>
      <c r="B72">
        <v>20</v>
      </c>
      <c r="C72">
        <v>11.8</v>
      </c>
      <c r="D72">
        <v>2</v>
      </c>
      <c r="E72" s="3" t="s">
        <v>4</v>
      </c>
      <c r="F72" s="3" t="s">
        <v>4</v>
      </c>
      <c r="G72">
        <v>99</v>
      </c>
      <c r="H72" s="3" t="s">
        <v>0</v>
      </c>
      <c r="I72">
        <v>21</v>
      </c>
      <c r="J72" s="8"/>
    </row>
    <row r="73" spans="1:10" x14ac:dyDescent="0.15">
      <c r="A73">
        <v>282</v>
      </c>
      <c r="B73">
        <v>27.1</v>
      </c>
      <c r="C73">
        <v>23.5</v>
      </c>
      <c r="D73">
        <v>8</v>
      </c>
      <c r="E73" s="3" t="s">
        <v>2</v>
      </c>
      <c r="F73" s="3" t="s">
        <v>2</v>
      </c>
      <c r="G73">
        <v>97</v>
      </c>
      <c r="H73" s="3" t="s">
        <v>0</v>
      </c>
      <c r="I73">
        <v>23</v>
      </c>
      <c r="J73" s="8"/>
    </row>
    <row r="74" spans="1:10" x14ac:dyDescent="0.15">
      <c r="A74">
        <v>283</v>
      </c>
      <c r="B74">
        <v>27.1</v>
      </c>
      <c r="C74">
        <v>10.8</v>
      </c>
      <c r="D74">
        <v>4</v>
      </c>
      <c r="E74" s="3" t="s">
        <v>2</v>
      </c>
      <c r="F74" s="3" t="s">
        <v>2</v>
      </c>
      <c r="G74">
        <v>99</v>
      </c>
      <c r="H74" s="3" t="s">
        <v>0</v>
      </c>
      <c r="I74">
        <v>21</v>
      </c>
      <c r="J74" s="8"/>
    </row>
    <row r="75" spans="1:10" x14ac:dyDescent="0.15">
      <c r="A75">
        <v>293</v>
      </c>
      <c r="B75">
        <v>24.9</v>
      </c>
      <c r="C75">
        <v>13.7</v>
      </c>
      <c r="D75">
        <v>4</v>
      </c>
      <c r="E75" s="3" t="s">
        <v>2</v>
      </c>
      <c r="F75" s="3" t="s">
        <v>4</v>
      </c>
      <c r="G75">
        <v>0</v>
      </c>
      <c r="H75" s="3" t="s">
        <v>0</v>
      </c>
      <c r="I75">
        <v>20</v>
      </c>
      <c r="J75" s="2"/>
    </row>
    <row r="76" spans="1:10" x14ac:dyDescent="0.15">
      <c r="A76">
        <v>299</v>
      </c>
      <c r="B76">
        <v>26.3</v>
      </c>
      <c r="C76">
        <v>18.5</v>
      </c>
      <c r="D76">
        <v>6</v>
      </c>
      <c r="E76" s="3" t="s">
        <v>2</v>
      </c>
      <c r="F76" s="3" t="s">
        <v>2</v>
      </c>
      <c r="G76">
        <v>99</v>
      </c>
      <c r="H76" s="3" t="s">
        <v>0</v>
      </c>
      <c r="I76">
        <v>21</v>
      </c>
      <c r="J76" s="2"/>
    </row>
    <row r="77" spans="1:10" x14ac:dyDescent="0.15">
      <c r="A77">
        <v>300</v>
      </c>
      <c r="B77">
        <v>30.3</v>
      </c>
      <c r="C77">
        <v>21.5</v>
      </c>
      <c r="D77">
        <v>8</v>
      </c>
      <c r="E77" s="3" t="s">
        <v>2</v>
      </c>
      <c r="F77" s="3" t="s">
        <v>2</v>
      </c>
      <c r="G77">
        <v>96</v>
      </c>
      <c r="H77" s="3" t="s">
        <v>0</v>
      </c>
      <c r="I77">
        <v>24</v>
      </c>
      <c r="J77" s="2"/>
    </row>
    <row r="78" spans="1:10" hidden="1" x14ac:dyDescent="0.15">
      <c r="A78" s="2"/>
      <c r="B78" s="2"/>
      <c r="C78" s="2"/>
      <c r="D78" s="2"/>
      <c r="E78" s="5"/>
      <c r="F78" s="5"/>
      <c r="G78" s="2"/>
      <c r="H78" s="5"/>
      <c r="I78" s="2"/>
      <c r="J78" s="2"/>
    </row>
    <row r="79" spans="1:10" x14ac:dyDescent="0.15">
      <c r="A79" s="8">
        <f>SUBTOTAL(103,Table2[Number])</f>
        <v>63</v>
      </c>
      <c r="B79" s="15">
        <f>SUBTOTAL(101,Table2[BMI])</f>
        <v>25.223809523809514</v>
      </c>
      <c r="C79" s="15">
        <f>SUBTOTAL(101,Table2[BF%])</f>
        <v>16.058730158730157</v>
      </c>
      <c r="D79" s="15">
        <f>SUBTOTAL(101,Table2[VF])</f>
        <v>5.253968253968254</v>
      </c>
      <c r="E79" s="9"/>
      <c r="F79" s="9"/>
      <c r="G79" s="8"/>
      <c r="H79" s="9"/>
      <c r="I79" s="15">
        <f>SUBTOTAL(101,Table2[Age])</f>
        <v>21.714285714285715</v>
      </c>
      <c r="J79" s="8">
        <f>SUBTOTAL(103,Table2[Column10])</f>
        <v>0</v>
      </c>
    </row>
    <row r="80" spans="1:10" x14ac:dyDescent="0.15">
      <c r="B80" s="16" t="s">
        <v>21</v>
      </c>
      <c r="C80" s="16" t="s">
        <v>19</v>
      </c>
      <c r="D80" s="16" t="s">
        <v>20</v>
      </c>
      <c r="I80" s="16" t="s">
        <v>22</v>
      </c>
    </row>
  </sheetData>
  <conditionalFormatting sqref="D2:D27">
    <cfRule type="cellIs" dxfId="318" priority="18" stopIfTrue="1" operator="greaterThan">
      <formula>8</formula>
    </cfRule>
  </conditionalFormatting>
  <conditionalFormatting sqref="B2:B27">
    <cfRule type="cellIs" dxfId="317" priority="17" stopIfTrue="1" operator="greaterThan">
      <formula>25</formula>
    </cfRule>
  </conditionalFormatting>
  <conditionalFormatting sqref="B2:B27">
    <cfRule type="cellIs" dxfId="316" priority="16" stopIfTrue="1" operator="greaterThan">
      <formula>30</formula>
    </cfRule>
  </conditionalFormatting>
  <conditionalFormatting sqref="D28:D46">
    <cfRule type="cellIs" dxfId="315" priority="15" stopIfTrue="1" operator="greaterThan">
      <formula>8</formula>
    </cfRule>
  </conditionalFormatting>
  <conditionalFormatting sqref="B37:B53 B28:B35">
    <cfRule type="cellIs" dxfId="314" priority="14" stopIfTrue="1" operator="greaterThan">
      <formula>25</formula>
    </cfRule>
  </conditionalFormatting>
  <conditionalFormatting sqref="B37:B50 B28:B35">
    <cfRule type="cellIs" dxfId="313" priority="13" stopIfTrue="1" operator="greaterThan">
      <formula>30</formula>
    </cfRule>
  </conditionalFormatting>
  <conditionalFormatting sqref="D46:D53">
    <cfRule type="cellIs" dxfId="312" priority="12" operator="greaterThan">
      <formula>8</formula>
    </cfRule>
  </conditionalFormatting>
  <conditionalFormatting sqref="B54:B65">
    <cfRule type="cellIs" dxfId="311" priority="11" stopIfTrue="1" operator="greaterThan">
      <formula>25</formula>
    </cfRule>
  </conditionalFormatting>
  <conditionalFormatting sqref="D54:D65">
    <cfRule type="cellIs" dxfId="310" priority="10" operator="greaterThan">
      <formula>8</formula>
    </cfRule>
  </conditionalFormatting>
  <conditionalFormatting sqref="D66:D68">
    <cfRule type="cellIs" dxfId="309" priority="9" operator="greaterThan">
      <formula>8</formula>
    </cfRule>
  </conditionalFormatting>
  <conditionalFormatting sqref="B66:B77">
    <cfRule type="cellIs" dxfId="308" priority="7" operator="between">
      <formula>25</formula>
      <formula>29.9</formula>
    </cfRule>
    <cfRule type="cellIs" dxfId="307" priority="8" operator="greaterThan">
      <formula>24.9</formula>
    </cfRule>
  </conditionalFormatting>
  <conditionalFormatting sqref="B67:B77">
    <cfRule type="cellIs" dxfId="306" priority="6" operator="between">
      <formula>30</formula>
      <formula>50</formula>
    </cfRule>
  </conditionalFormatting>
  <conditionalFormatting sqref="D69:D77">
    <cfRule type="cellIs" dxfId="305" priority="5" operator="greaterThan">
      <formula>8</formula>
    </cfRule>
  </conditionalFormatting>
  <conditionalFormatting sqref="C3:C63">
    <cfRule type="cellIs" dxfId="304" priority="4" operator="greaterThan">
      <formula>33</formula>
    </cfRule>
    <cfRule type="cellIs" dxfId="303" priority="3" operator="between">
      <formula>30</formula>
      <formula>32.9</formula>
    </cfRule>
  </conditionalFormatting>
  <conditionalFormatting sqref="C2:C77">
    <cfRule type="cellIs" dxfId="302" priority="2" operator="greaterThan">
      <formula>24.9</formula>
    </cfRule>
    <cfRule type="cellIs" dxfId="301" priority="1" operator="between">
      <formula>21</formula>
      <formula>24.9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1"/>
  <sheetViews>
    <sheetView workbookViewId="0">
      <selection activeCell="D67" sqref="D67"/>
    </sheetView>
  </sheetViews>
  <sheetFormatPr baseColWidth="10" defaultRowHeight="13" x14ac:dyDescent="0.15"/>
  <cols>
    <col min="10" max="10" width="11.6640625" customWidth="1"/>
  </cols>
  <sheetData>
    <row r="1" spans="1:10" x14ac:dyDescent="0.15">
      <c r="A1" s="6" t="s">
        <v>10</v>
      </c>
      <c r="B1" s="6" t="s">
        <v>1</v>
      </c>
      <c r="C1" s="6" t="s">
        <v>11</v>
      </c>
      <c r="D1" s="6" t="s">
        <v>12</v>
      </c>
      <c r="E1" s="6" t="s">
        <v>13</v>
      </c>
      <c r="F1" s="6" t="s">
        <v>14</v>
      </c>
      <c r="G1" s="6" t="s">
        <v>17</v>
      </c>
      <c r="H1" s="6" t="s">
        <v>16</v>
      </c>
      <c r="I1" s="6" t="s">
        <v>15</v>
      </c>
      <c r="J1" s="7" t="s">
        <v>6</v>
      </c>
    </row>
    <row r="2" spans="1:10" x14ac:dyDescent="0.15">
      <c r="A2" s="1">
        <v>4</v>
      </c>
      <c r="B2" s="1">
        <v>24.8</v>
      </c>
      <c r="C2" s="1">
        <v>24.3</v>
      </c>
      <c r="D2" s="1">
        <v>9</v>
      </c>
      <c r="E2" s="4" t="s">
        <v>2</v>
      </c>
      <c r="F2" s="4" t="s">
        <v>2</v>
      </c>
      <c r="G2" s="1">
        <v>91</v>
      </c>
      <c r="H2" s="4" t="s">
        <v>3</v>
      </c>
      <c r="I2" s="1">
        <v>29</v>
      </c>
      <c r="J2" s="1"/>
    </row>
    <row r="3" spans="1:10" x14ac:dyDescent="0.15">
      <c r="A3" s="2">
        <v>7</v>
      </c>
      <c r="B3" s="2">
        <v>23.2</v>
      </c>
      <c r="C3" s="2">
        <v>16.8</v>
      </c>
      <c r="D3" s="2">
        <v>5</v>
      </c>
      <c r="E3" s="5" t="s">
        <v>4</v>
      </c>
      <c r="F3" s="5" t="s">
        <v>4</v>
      </c>
      <c r="G3" s="2">
        <v>91</v>
      </c>
      <c r="H3" s="5" t="s">
        <v>0</v>
      </c>
      <c r="I3" s="2">
        <v>29</v>
      </c>
      <c r="J3" s="2"/>
    </row>
    <row r="4" spans="1:10" x14ac:dyDescent="0.15">
      <c r="A4" s="1">
        <v>10</v>
      </c>
      <c r="B4" s="1">
        <v>26.6</v>
      </c>
      <c r="C4" s="1">
        <v>15.8</v>
      </c>
      <c r="D4" s="1">
        <v>5</v>
      </c>
      <c r="E4" s="4" t="s">
        <v>2</v>
      </c>
      <c r="F4" s="4" t="s">
        <v>2</v>
      </c>
      <c r="G4" s="1">
        <v>93</v>
      </c>
      <c r="H4" s="4" t="s">
        <v>0</v>
      </c>
      <c r="I4" s="1">
        <v>27</v>
      </c>
      <c r="J4" s="1"/>
    </row>
    <row r="5" spans="1:10" x14ac:dyDescent="0.15">
      <c r="A5" s="2">
        <v>30</v>
      </c>
      <c r="B5" s="2">
        <v>29.2</v>
      </c>
      <c r="C5" s="2">
        <v>20.6</v>
      </c>
      <c r="D5" s="2">
        <v>8</v>
      </c>
      <c r="E5" s="5" t="s">
        <v>2</v>
      </c>
      <c r="F5" s="5" t="s">
        <v>2</v>
      </c>
      <c r="G5" s="2">
        <v>92</v>
      </c>
      <c r="H5" s="5" t="s">
        <v>0</v>
      </c>
      <c r="I5" s="2">
        <v>28</v>
      </c>
      <c r="J5" s="2"/>
    </row>
    <row r="6" spans="1:10" x14ac:dyDescent="0.15">
      <c r="A6" s="1">
        <v>31</v>
      </c>
      <c r="B6" s="1">
        <v>28.5</v>
      </c>
      <c r="C6" s="1">
        <v>23</v>
      </c>
      <c r="D6" s="1">
        <v>9</v>
      </c>
      <c r="E6" s="4" t="s">
        <v>2</v>
      </c>
      <c r="F6" s="4" t="s">
        <v>2</v>
      </c>
      <c r="G6" s="1">
        <v>95</v>
      </c>
      <c r="H6" s="4" t="s">
        <v>0</v>
      </c>
      <c r="I6" s="1">
        <v>25</v>
      </c>
      <c r="J6" s="1"/>
    </row>
    <row r="7" spans="1:10" x14ac:dyDescent="0.15">
      <c r="A7" s="2">
        <v>32</v>
      </c>
      <c r="B7" s="2">
        <v>23</v>
      </c>
      <c r="C7" s="2">
        <v>15.5</v>
      </c>
      <c r="D7" s="2">
        <v>4</v>
      </c>
      <c r="E7" s="5" t="s">
        <v>2</v>
      </c>
      <c r="F7" s="5" t="s">
        <v>4</v>
      </c>
      <c r="G7" s="2">
        <v>95</v>
      </c>
      <c r="H7" s="5" t="s">
        <v>3</v>
      </c>
      <c r="I7" s="2">
        <v>25</v>
      </c>
      <c r="J7" s="2"/>
    </row>
    <row r="8" spans="1:10" x14ac:dyDescent="0.15">
      <c r="A8" s="1">
        <v>36</v>
      </c>
      <c r="B8" s="1">
        <v>26.3</v>
      </c>
      <c r="C8" s="1">
        <v>13</v>
      </c>
      <c r="D8" s="1">
        <v>4</v>
      </c>
      <c r="E8" s="4" t="s">
        <v>2</v>
      </c>
      <c r="F8" s="4" t="s">
        <v>2</v>
      </c>
      <c r="G8" s="1">
        <v>91</v>
      </c>
      <c r="H8" s="4" t="s">
        <v>0</v>
      </c>
      <c r="I8" s="1">
        <v>29</v>
      </c>
      <c r="J8" s="1"/>
    </row>
    <row r="9" spans="1:10" x14ac:dyDescent="0.15">
      <c r="A9" s="2">
        <v>37</v>
      </c>
      <c r="B9" s="2">
        <v>30.9</v>
      </c>
      <c r="C9" s="2">
        <v>42.9</v>
      </c>
      <c r="D9" s="2">
        <v>19</v>
      </c>
      <c r="E9" s="5" t="s">
        <v>4</v>
      </c>
      <c r="F9" s="5" t="s">
        <v>2</v>
      </c>
      <c r="G9" s="2">
        <v>92</v>
      </c>
      <c r="H9" s="5" t="s">
        <v>3</v>
      </c>
      <c r="I9" s="2">
        <v>28</v>
      </c>
      <c r="J9" s="2"/>
    </row>
    <row r="10" spans="1:10" x14ac:dyDescent="0.15">
      <c r="A10" s="1">
        <v>41</v>
      </c>
      <c r="B10" s="1">
        <v>20.9</v>
      </c>
      <c r="C10" s="1">
        <v>13.7</v>
      </c>
      <c r="D10" s="1">
        <v>4</v>
      </c>
      <c r="E10" s="4" t="s">
        <v>4</v>
      </c>
      <c r="F10" s="4" t="s">
        <v>4</v>
      </c>
      <c r="G10" s="1">
        <v>93</v>
      </c>
      <c r="H10" s="4" t="s">
        <v>0</v>
      </c>
      <c r="I10" s="1">
        <v>27</v>
      </c>
      <c r="J10" s="1"/>
    </row>
    <row r="11" spans="1:10" x14ac:dyDescent="0.15">
      <c r="A11" s="2">
        <v>64</v>
      </c>
      <c r="B11" s="2">
        <v>26.9</v>
      </c>
      <c r="C11" s="2">
        <v>14</v>
      </c>
      <c r="D11" s="2">
        <v>4</v>
      </c>
      <c r="E11" s="5" t="s">
        <v>2</v>
      </c>
      <c r="F11" s="5" t="s">
        <v>2</v>
      </c>
      <c r="G11" s="2">
        <v>95</v>
      </c>
      <c r="H11" s="5" t="s">
        <v>0</v>
      </c>
      <c r="I11" s="2">
        <v>25</v>
      </c>
      <c r="J11" s="2"/>
    </row>
    <row r="12" spans="1:10" x14ac:dyDescent="0.15">
      <c r="A12" s="1">
        <v>68</v>
      </c>
      <c r="B12" s="1">
        <v>24.6</v>
      </c>
      <c r="C12" s="1">
        <v>15.6</v>
      </c>
      <c r="D12" s="1">
        <v>4</v>
      </c>
      <c r="E12" s="4" t="s">
        <v>2</v>
      </c>
      <c r="F12" s="4" t="s">
        <v>4</v>
      </c>
      <c r="G12" s="1">
        <v>94</v>
      </c>
      <c r="H12" s="4" t="s">
        <v>0</v>
      </c>
      <c r="I12" s="1">
        <v>26</v>
      </c>
      <c r="J12" s="1"/>
    </row>
    <row r="13" spans="1:10" x14ac:dyDescent="0.15">
      <c r="A13" s="2">
        <v>76</v>
      </c>
      <c r="B13" s="2">
        <v>31.9</v>
      </c>
      <c r="C13" s="2">
        <v>32.6</v>
      </c>
      <c r="D13" s="2">
        <v>15</v>
      </c>
      <c r="E13" s="5" t="s">
        <v>2</v>
      </c>
      <c r="F13" s="5" t="s">
        <v>2</v>
      </c>
      <c r="G13" s="2">
        <v>91</v>
      </c>
      <c r="H13" s="5" t="s">
        <v>0</v>
      </c>
      <c r="I13" s="2">
        <v>29</v>
      </c>
      <c r="J13" s="2"/>
    </row>
    <row r="14" spans="1:10" x14ac:dyDescent="0.15">
      <c r="A14" s="1">
        <v>77</v>
      </c>
      <c r="B14" s="1">
        <v>20.5</v>
      </c>
      <c r="C14" s="1">
        <v>13.5</v>
      </c>
      <c r="D14" s="1">
        <v>3</v>
      </c>
      <c r="E14" s="4" t="s">
        <v>4</v>
      </c>
      <c r="F14" s="4" t="s">
        <v>4</v>
      </c>
      <c r="G14" s="1">
        <v>92</v>
      </c>
      <c r="H14" s="4" t="s">
        <v>0</v>
      </c>
      <c r="I14" s="1">
        <v>28</v>
      </c>
      <c r="J14" s="1"/>
    </row>
    <row r="15" spans="1:10" x14ac:dyDescent="0.15">
      <c r="A15" s="2">
        <v>80</v>
      </c>
      <c r="B15" s="2">
        <v>24.2</v>
      </c>
      <c r="C15" s="2">
        <v>21.2</v>
      </c>
      <c r="D15" s="2">
        <v>8</v>
      </c>
      <c r="E15" s="5" t="s">
        <v>4</v>
      </c>
      <c r="F15" s="5" t="s">
        <v>4</v>
      </c>
      <c r="G15" s="2">
        <v>94</v>
      </c>
      <c r="H15" s="5" t="s">
        <v>0</v>
      </c>
      <c r="I15" s="2">
        <v>26</v>
      </c>
      <c r="J15" s="2"/>
    </row>
    <row r="16" spans="1:10" x14ac:dyDescent="0.15">
      <c r="A16" s="1">
        <v>87</v>
      </c>
      <c r="B16" s="1">
        <v>26.2</v>
      </c>
      <c r="C16" s="1">
        <v>14.8</v>
      </c>
      <c r="D16" s="1">
        <v>5</v>
      </c>
      <c r="E16" s="4" t="s">
        <v>2</v>
      </c>
      <c r="F16" s="4" t="s">
        <v>2</v>
      </c>
      <c r="G16" s="1">
        <v>94</v>
      </c>
      <c r="H16" s="4" t="s">
        <v>0</v>
      </c>
      <c r="I16" s="1">
        <v>26</v>
      </c>
      <c r="J16" s="1"/>
    </row>
    <row r="17" spans="1:10" x14ac:dyDescent="0.15">
      <c r="A17" s="8">
        <v>97</v>
      </c>
      <c r="B17" s="8">
        <v>23.5</v>
      </c>
      <c r="C17" s="8">
        <v>15.3</v>
      </c>
      <c r="D17" s="8">
        <v>4</v>
      </c>
      <c r="E17" s="9" t="s">
        <v>4</v>
      </c>
      <c r="F17" s="9" t="s">
        <v>4</v>
      </c>
      <c r="G17" s="8">
        <v>94</v>
      </c>
      <c r="H17" s="9" t="s">
        <v>0</v>
      </c>
      <c r="I17" s="8">
        <v>26</v>
      </c>
      <c r="J17" s="8"/>
    </row>
    <row r="18" spans="1:10" x14ac:dyDescent="0.15">
      <c r="A18">
        <v>102</v>
      </c>
      <c r="B18">
        <v>22.3</v>
      </c>
      <c r="C18">
        <v>8.8000000000000007</v>
      </c>
      <c r="D18">
        <v>2</v>
      </c>
      <c r="E18" s="3" t="s">
        <v>4</v>
      </c>
      <c r="F18" s="3" t="s">
        <v>4</v>
      </c>
      <c r="G18">
        <v>91</v>
      </c>
      <c r="H18" s="3" t="s">
        <v>0</v>
      </c>
      <c r="I18">
        <v>29</v>
      </c>
      <c r="J18" s="2"/>
    </row>
    <row r="19" spans="1:10" x14ac:dyDescent="0.15">
      <c r="A19" s="8">
        <v>110</v>
      </c>
      <c r="B19" s="8">
        <v>30.5</v>
      </c>
      <c r="C19" s="8">
        <v>26</v>
      </c>
      <c r="D19" s="8">
        <v>12</v>
      </c>
      <c r="E19" s="9" t="s">
        <v>2</v>
      </c>
      <c r="F19" s="9" t="s">
        <v>2</v>
      </c>
      <c r="G19" s="8">
        <v>94</v>
      </c>
      <c r="H19" s="9" t="s">
        <v>0</v>
      </c>
      <c r="I19" s="8">
        <v>26</v>
      </c>
      <c r="J19" s="8"/>
    </row>
    <row r="20" spans="1:10" x14ac:dyDescent="0.15">
      <c r="A20" s="8">
        <v>115</v>
      </c>
      <c r="B20" s="8">
        <v>24.8</v>
      </c>
      <c r="C20" s="8">
        <v>12.7</v>
      </c>
      <c r="D20" s="8">
        <v>3</v>
      </c>
      <c r="E20" s="9" t="s">
        <v>2</v>
      </c>
      <c r="F20" s="9" t="s">
        <v>4</v>
      </c>
      <c r="G20" s="8">
        <v>93</v>
      </c>
      <c r="H20" s="9" t="s">
        <v>0</v>
      </c>
      <c r="I20" s="8">
        <v>27</v>
      </c>
      <c r="J20" s="8"/>
    </row>
    <row r="21" spans="1:10" x14ac:dyDescent="0.15">
      <c r="A21" s="2">
        <v>126</v>
      </c>
      <c r="B21" s="2">
        <v>30.2</v>
      </c>
      <c r="C21" s="2">
        <v>24.1</v>
      </c>
      <c r="D21" s="2">
        <v>10</v>
      </c>
      <c r="E21" s="5" t="s">
        <v>2</v>
      </c>
      <c r="F21" s="5" t="s">
        <v>2</v>
      </c>
      <c r="G21" s="2">
        <v>94</v>
      </c>
      <c r="H21" s="5" t="s">
        <v>0</v>
      </c>
      <c r="I21" s="2">
        <v>26</v>
      </c>
      <c r="J21" s="2"/>
    </row>
    <row r="22" spans="1:10" x14ac:dyDescent="0.15">
      <c r="A22" s="8">
        <v>127</v>
      </c>
      <c r="B22" s="8">
        <v>24.6</v>
      </c>
      <c r="C22" s="8">
        <v>18.5</v>
      </c>
      <c r="D22" s="8">
        <v>5</v>
      </c>
      <c r="E22" s="9" t="s">
        <v>4</v>
      </c>
      <c r="F22" s="9" t="s">
        <v>4</v>
      </c>
      <c r="G22" s="8">
        <v>95</v>
      </c>
      <c r="H22" s="9" t="s">
        <v>0</v>
      </c>
      <c r="I22" s="8">
        <v>25</v>
      </c>
      <c r="J22" s="8"/>
    </row>
    <row r="23" spans="1:10" x14ac:dyDescent="0.15">
      <c r="A23" s="8">
        <v>132</v>
      </c>
      <c r="B23" s="8">
        <v>28.5</v>
      </c>
      <c r="C23" s="8">
        <v>24.2</v>
      </c>
      <c r="D23" s="8">
        <v>12</v>
      </c>
      <c r="E23" s="9" t="s">
        <v>2</v>
      </c>
      <c r="F23" s="9" t="s">
        <v>2</v>
      </c>
      <c r="G23" s="8">
        <v>95</v>
      </c>
      <c r="H23" s="9" t="s">
        <v>0</v>
      </c>
      <c r="I23" s="8">
        <v>25</v>
      </c>
      <c r="J23" s="8"/>
    </row>
    <row r="24" spans="1:10" x14ac:dyDescent="0.15">
      <c r="A24" s="8">
        <v>139</v>
      </c>
      <c r="B24" s="8">
        <v>27.4</v>
      </c>
      <c r="C24" s="8">
        <v>18</v>
      </c>
      <c r="D24" s="8">
        <v>6</v>
      </c>
      <c r="E24" s="9" t="s">
        <v>2</v>
      </c>
      <c r="F24" s="9" t="s">
        <v>2</v>
      </c>
      <c r="G24" s="8">
        <v>94</v>
      </c>
      <c r="H24" s="9" t="s">
        <v>0</v>
      </c>
      <c r="I24" s="8">
        <v>26</v>
      </c>
      <c r="J24" s="8"/>
    </row>
    <row r="25" spans="1:10" x14ac:dyDescent="0.15">
      <c r="A25" s="2">
        <v>157</v>
      </c>
      <c r="B25" s="2">
        <v>26.3</v>
      </c>
      <c r="C25" s="2">
        <v>16.600000000000001</v>
      </c>
      <c r="D25" s="2">
        <v>4</v>
      </c>
      <c r="E25" s="5" t="s">
        <v>2</v>
      </c>
      <c r="F25" s="5" t="s">
        <v>2</v>
      </c>
      <c r="G25" s="2">
        <v>93</v>
      </c>
      <c r="H25" s="5" t="s">
        <v>0</v>
      </c>
      <c r="I25" s="2">
        <v>27</v>
      </c>
      <c r="J25" s="2"/>
    </row>
    <row r="26" spans="1:10" x14ac:dyDescent="0.15">
      <c r="A26" s="8">
        <v>158</v>
      </c>
      <c r="B26" s="8">
        <v>21.8</v>
      </c>
      <c r="C26" s="8">
        <v>12.5</v>
      </c>
      <c r="D26" s="8">
        <v>4</v>
      </c>
      <c r="E26" s="9" t="s">
        <v>4</v>
      </c>
      <c r="F26" s="9" t="s">
        <v>4</v>
      </c>
      <c r="G26" s="8">
        <v>94</v>
      </c>
      <c r="H26" s="9" t="s">
        <v>0</v>
      </c>
      <c r="I26" s="8">
        <v>26</v>
      </c>
      <c r="J26" s="8"/>
    </row>
    <row r="27" spans="1:10" x14ac:dyDescent="0.15">
      <c r="A27" s="8">
        <v>173</v>
      </c>
      <c r="B27" s="8">
        <v>27.1</v>
      </c>
      <c r="C27" s="8">
        <v>13.5</v>
      </c>
      <c r="D27" s="8">
        <v>5</v>
      </c>
      <c r="E27" s="9" t="s">
        <v>2</v>
      </c>
      <c r="F27" s="9" t="s">
        <v>2</v>
      </c>
      <c r="G27" s="8">
        <v>93</v>
      </c>
      <c r="H27" s="9" t="s">
        <v>0</v>
      </c>
      <c r="I27" s="8">
        <v>27</v>
      </c>
      <c r="J27" s="8"/>
    </row>
    <row r="28" spans="1:10" x14ac:dyDescent="0.15">
      <c r="A28" s="8">
        <v>182</v>
      </c>
      <c r="B28" s="8">
        <v>23.5</v>
      </c>
      <c r="C28" s="8">
        <v>7.7</v>
      </c>
      <c r="D28" s="8">
        <v>2</v>
      </c>
      <c r="E28" s="9" t="s">
        <v>2</v>
      </c>
      <c r="F28" s="9" t="s">
        <v>4</v>
      </c>
      <c r="G28" s="8">
        <v>92</v>
      </c>
      <c r="H28" s="9" t="s">
        <v>0</v>
      </c>
      <c r="I28" s="8">
        <v>28</v>
      </c>
      <c r="J28" s="8"/>
    </row>
    <row r="29" spans="1:10" x14ac:dyDescent="0.15">
      <c r="A29" s="2">
        <v>185</v>
      </c>
      <c r="B29" s="2">
        <v>27.5</v>
      </c>
      <c r="C29" s="2">
        <v>13.2</v>
      </c>
      <c r="D29" s="2">
        <v>5</v>
      </c>
      <c r="E29" s="5" t="s">
        <v>2</v>
      </c>
      <c r="F29" s="5" t="s">
        <v>2</v>
      </c>
      <c r="G29" s="2">
        <v>93</v>
      </c>
      <c r="H29" s="5" t="s">
        <v>0</v>
      </c>
      <c r="I29" s="2">
        <v>27</v>
      </c>
      <c r="J29" s="2"/>
    </row>
    <row r="30" spans="1:10" x14ac:dyDescent="0.15">
      <c r="A30" s="8">
        <v>186</v>
      </c>
      <c r="B30" s="8">
        <v>24.1</v>
      </c>
      <c r="C30" s="8">
        <v>12.7</v>
      </c>
      <c r="D30" s="8">
        <v>4</v>
      </c>
      <c r="E30" s="9" t="s">
        <v>2</v>
      </c>
      <c r="F30" s="9" t="s">
        <v>4</v>
      </c>
      <c r="G30" s="8">
        <v>95</v>
      </c>
      <c r="H30" s="9" t="s">
        <v>0</v>
      </c>
      <c r="I30" s="8">
        <v>25</v>
      </c>
      <c r="J30" s="8"/>
    </row>
    <row r="31" spans="1:10" x14ac:dyDescent="0.15">
      <c r="A31" s="8">
        <v>188</v>
      </c>
      <c r="B31" s="8">
        <v>29.4</v>
      </c>
      <c r="C31" s="8">
        <v>29.5</v>
      </c>
      <c r="D31" s="8">
        <v>10</v>
      </c>
      <c r="E31" s="9" t="s">
        <v>2</v>
      </c>
      <c r="F31" s="9" t="s">
        <v>2</v>
      </c>
      <c r="G31" s="8">
        <v>92</v>
      </c>
      <c r="H31" s="9" t="s">
        <v>0</v>
      </c>
      <c r="I31" s="8">
        <v>28</v>
      </c>
      <c r="J31" s="8"/>
    </row>
    <row r="32" spans="1:10" x14ac:dyDescent="0.15">
      <c r="A32" s="2">
        <v>190</v>
      </c>
      <c r="B32" s="2">
        <v>22.1</v>
      </c>
      <c r="C32" s="2">
        <v>11.3</v>
      </c>
      <c r="D32" s="2">
        <v>2</v>
      </c>
      <c r="E32" s="5" t="s">
        <v>4</v>
      </c>
      <c r="F32" s="5" t="s">
        <v>4</v>
      </c>
      <c r="G32" s="2">
        <v>92</v>
      </c>
      <c r="H32" s="5" t="s">
        <v>0</v>
      </c>
      <c r="I32" s="2">
        <v>28</v>
      </c>
      <c r="J32" s="2"/>
    </row>
    <row r="33" spans="1:10" x14ac:dyDescent="0.15">
      <c r="A33" s="2">
        <v>191</v>
      </c>
      <c r="B33" s="2">
        <v>19.8</v>
      </c>
      <c r="C33" s="2">
        <v>10.3</v>
      </c>
      <c r="D33" s="2">
        <v>2</v>
      </c>
      <c r="E33" s="5" t="s">
        <v>4</v>
      </c>
      <c r="F33" s="5" t="s">
        <v>4</v>
      </c>
      <c r="G33" s="2">
        <v>95</v>
      </c>
      <c r="H33" s="5" t="s">
        <v>0</v>
      </c>
      <c r="I33" s="2">
        <v>25</v>
      </c>
      <c r="J33" s="2"/>
    </row>
    <row r="34" spans="1:10" x14ac:dyDescent="0.15">
      <c r="A34" s="8">
        <v>192</v>
      </c>
      <c r="B34" s="8">
        <v>26.9</v>
      </c>
      <c r="C34" s="8">
        <v>21.8</v>
      </c>
      <c r="D34" s="8">
        <v>8</v>
      </c>
      <c r="E34" s="9" t="s">
        <v>2</v>
      </c>
      <c r="F34" s="9" t="s">
        <v>2</v>
      </c>
      <c r="G34" s="8">
        <v>93</v>
      </c>
      <c r="H34" s="9" t="s">
        <v>0</v>
      </c>
      <c r="I34" s="8">
        <v>27</v>
      </c>
      <c r="J34" s="8"/>
    </row>
    <row r="35" spans="1:10" x14ac:dyDescent="0.15">
      <c r="A35" s="8">
        <v>195</v>
      </c>
      <c r="B35" s="8">
        <v>24.1</v>
      </c>
      <c r="C35" s="8">
        <v>24.4</v>
      </c>
      <c r="D35" s="8">
        <v>8</v>
      </c>
      <c r="E35" s="9" t="s">
        <v>4</v>
      </c>
      <c r="F35" s="9" t="s">
        <v>4</v>
      </c>
      <c r="G35" s="8">
        <v>91</v>
      </c>
      <c r="H35" s="9" t="s">
        <v>0</v>
      </c>
      <c r="I35" s="8">
        <v>29</v>
      </c>
      <c r="J35" s="8"/>
    </row>
    <row r="36" spans="1:10" x14ac:dyDescent="0.15">
      <c r="A36">
        <v>208</v>
      </c>
      <c r="B36">
        <v>25.2</v>
      </c>
      <c r="C36">
        <v>9.8000000000000007</v>
      </c>
      <c r="D36">
        <v>3</v>
      </c>
      <c r="E36" s="16" t="s">
        <v>2</v>
      </c>
      <c r="F36" s="16" t="s">
        <v>4</v>
      </c>
      <c r="G36">
        <v>93</v>
      </c>
      <c r="H36" s="16" t="s">
        <v>0</v>
      </c>
      <c r="I36" s="21">
        <v>27</v>
      </c>
      <c r="J36" s="8"/>
    </row>
    <row r="37" spans="1:10" x14ac:dyDescent="0.15">
      <c r="A37">
        <v>213</v>
      </c>
      <c r="B37">
        <v>25.6</v>
      </c>
      <c r="C37">
        <v>18.2</v>
      </c>
      <c r="D37">
        <v>5</v>
      </c>
      <c r="E37" s="16" t="s">
        <v>2</v>
      </c>
      <c r="F37" s="16" t="s">
        <v>2</v>
      </c>
      <c r="G37">
        <v>92</v>
      </c>
      <c r="H37" s="16" t="s">
        <v>0</v>
      </c>
      <c r="I37" s="21">
        <v>28</v>
      </c>
      <c r="J37" s="8"/>
    </row>
    <row r="38" spans="1:10" x14ac:dyDescent="0.15">
      <c r="A38">
        <v>217</v>
      </c>
      <c r="B38">
        <v>27.2</v>
      </c>
      <c r="C38">
        <v>10.5</v>
      </c>
      <c r="D38">
        <v>4</v>
      </c>
      <c r="E38" s="16" t="s">
        <v>2</v>
      </c>
      <c r="F38" s="16" t="s">
        <v>2</v>
      </c>
      <c r="G38">
        <v>92</v>
      </c>
      <c r="H38" s="16" t="s">
        <v>0</v>
      </c>
      <c r="I38" s="21">
        <v>28</v>
      </c>
      <c r="J38" s="8"/>
    </row>
    <row r="39" spans="1:10" x14ac:dyDescent="0.15">
      <c r="A39">
        <v>222</v>
      </c>
      <c r="B39">
        <v>30.3</v>
      </c>
      <c r="C39">
        <v>29</v>
      </c>
      <c r="D39">
        <v>12</v>
      </c>
      <c r="E39" s="16" t="s">
        <v>2</v>
      </c>
      <c r="F39" s="16" t="s">
        <v>2</v>
      </c>
      <c r="G39">
        <v>94</v>
      </c>
      <c r="H39" s="16" t="s">
        <v>0</v>
      </c>
      <c r="I39" s="21">
        <v>26</v>
      </c>
      <c r="J39" s="8"/>
    </row>
    <row r="40" spans="1:10" x14ac:dyDescent="0.15">
      <c r="A40">
        <v>231</v>
      </c>
      <c r="B40">
        <v>28.1</v>
      </c>
      <c r="C40">
        <v>20</v>
      </c>
      <c r="D40">
        <v>8</v>
      </c>
      <c r="E40" s="16" t="s">
        <v>2</v>
      </c>
      <c r="F40" s="16" t="s">
        <v>2</v>
      </c>
      <c r="G40">
        <v>93</v>
      </c>
      <c r="H40" s="16" t="s">
        <v>0</v>
      </c>
      <c r="I40" s="21">
        <v>27</v>
      </c>
      <c r="J40" s="8"/>
    </row>
    <row r="41" spans="1:10" x14ac:dyDescent="0.15">
      <c r="A41">
        <v>236</v>
      </c>
      <c r="B41">
        <v>24.8</v>
      </c>
      <c r="C41">
        <v>17.7</v>
      </c>
      <c r="D41">
        <v>5</v>
      </c>
      <c r="E41" t="s">
        <v>2</v>
      </c>
      <c r="F41" t="s">
        <v>4</v>
      </c>
      <c r="G41">
        <v>93</v>
      </c>
      <c r="H41" t="s">
        <v>0</v>
      </c>
      <c r="I41" s="21">
        <v>27</v>
      </c>
      <c r="J41" s="8"/>
    </row>
    <row r="42" spans="1:10" x14ac:dyDescent="0.15">
      <c r="A42">
        <v>239</v>
      </c>
      <c r="B42">
        <v>29.4</v>
      </c>
      <c r="C42">
        <v>35.700000000000003</v>
      </c>
      <c r="D42">
        <v>12</v>
      </c>
      <c r="E42" t="s">
        <v>2</v>
      </c>
      <c r="F42" t="s">
        <v>2</v>
      </c>
      <c r="G42">
        <v>92</v>
      </c>
      <c r="H42" t="s">
        <v>3</v>
      </c>
      <c r="I42" s="21">
        <v>28</v>
      </c>
      <c r="J42" s="8"/>
    </row>
    <row r="43" spans="1:10" x14ac:dyDescent="0.15">
      <c r="A43">
        <v>240</v>
      </c>
      <c r="B43">
        <v>25.7</v>
      </c>
      <c r="C43">
        <v>13</v>
      </c>
      <c r="D43">
        <v>4</v>
      </c>
      <c r="E43" t="s">
        <v>2</v>
      </c>
      <c r="F43" t="s">
        <v>2</v>
      </c>
      <c r="G43">
        <v>94</v>
      </c>
      <c r="H43" t="s">
        <v>0</v>
      </c>
      <c r="I43" s="21">
        <v>26</v>
      </c>
      <c r="J43" s="8"/>
    </row>
    <row r="44" spans="1:10" x14ac:dyDescent="0.15">
      <c r="A44">
        <v>241</v>
      </c>
      <c r="B44">
        <v>27.7</v>
      </c>
      <c r="C44">
        <v>14.8</v>
      </c>
      <c r="D44">
        <v>3</v>
      </c>
      <c r="E44" t="s">
        <v>2</v>
      </c>
      <c r="F44" t="s">
        <v>2</v>
      </c>
      <c r="G44">
        <v>92</v>
      </c>
      <c r="H44" t="s">
        <v>0</v>
      </c>
      <c r="I44">
        <v>28</v>
      </c>
      <c r="J44" s="8"/>
    </row>
    <row r="45" spans="1:10" x14ac:dyDescent="0.15">
      <c r="A45">
        <v>246</v>
      </c>
      <c r="B45">
        <v>21.9</v>
      </c>
      <c r="C45">
        <v>15.8</v>
      </c>
      <c r="D45">
        <v>4</v>
      </c>
      <c r="E45" s="16" t="s">
        <v>2</v>
      </c>
      <c r="F45" s="16" t="s">
        <v>4</v>
      </c>
      <c r="G45">
        <v>91</v>
      </c>
      <c r="H45" s="16" t="s">
        <v>3</v>
      </c>
      <c r="I45" s="21">
        <v>29</v>
      </c>
      <c r="J45" s="8"/>
    </row>
    <row r="46" spans="1:10" x14ac:dyDescent="0.15">
      <c r="A46">
        <v>247</v>
      </c>
      <c r="B46">
        <v>21.9</v>
      </c>
      <c r="C46">
        <v>10.7</v>
      </c>
      <c r="D46">
        <v>1</v>
      </c>
      <c r="E46" s="16" t="s">
        <v>4</v>
      </c>
      <c r="F46" s="16" t="s">
        <v>4</v>
      </c>
      <c r="G46">
        <v>94</v>
      </c>
      <c r="H46" s="16" t="s">
        <v>0</v>
      </c>
      <c r="I46" s="21">
        <v>26</v>
      </c>
      <c r="J46" s="8"/>
    </row>
    <row r="47" spans="1:10" x14ac:dyDescent="0.15">
      <c r="A47">
        <v>248</v>
      </c>
      <c r="B47">
        <v>23.7</v>
      </c>
      <c r="C47">
        <v>17</v>
      </c>
      <c r="D47">
        <v>4</v>
      </c>
      <c r="E47" s="16" t="s">
        <v>4</v>
      </c>
      <c r="F47" s="16" t="s">
        <v>4</v>
      </c>
      <c r="G47">
        <v>93</v>
      </c>
      <c r="H47" s="16" t="s">
        <v>0</v>
      </c>
      <c r="I47" s="21">
        <v>27</v>
      </c>
      <c r="J47" s="8"/>
    </row>
    <row r="48" spans="1:10" x14ac:dyDescent="0.15">
      <c r="A48">
        <v>250</v>
      </c>
      <c r="B48">
        <v>22.9</v>
      </c>
      <c r="C48">
        <v>14.7</v>
      </c>
      <c r="D48">
        <v>5</v>
      </c>
      <c r="E48" s="16" t="s">
        <v>4</v>
      </c>
      <c r="F48" s="16" t="s">
        <v>4</v>
      </c>
      <c r="G48">
        <v>92</v>
      </c>
      <c r="H48" s="16" t="s">
        <v>0</v>
      </c>
      <c r="I48" s="21">
        <v>28</v>
      </c>
      <c r="J48" s="8"/>
    </row>
    <row r="49" spans="1:10" x14ac:dyDescent="0.15">
      <c r="A49">
        <v>251</v>
      </c>
      <c r="B49" s="22">
        <v>20.2</v>
      </c>
      <c r="C49">
        <v>22.3</v>
      </c>
      <c r="D49">
        <v>8</v>
      </c>
      <c r="E49" s="16" t="s">
        <v>2</v>
      </c>
      <c r="F49" s="16" t="s">
        <v>2</v>
      </c>
      <c r="G49">
        <v>92</v>
      </c>
      <c r="H49" s="16" t="s">
        <v>0</v>
      </c>
      <c r="I49" s="21">
        <v>28</v>
      </c>
      <c r="J49" s="8"/>
    </row>
    <row r="50" spans="1:10" x14ac:dyDescent="0.15">
      <c r="A50">
        <v>253</v>
      </c>
      <c r="B50">
        <v>21.2</v>
      </c>
      <c r="C50">
        <v>14.7</v>
      </c>
      <c r="D50">
        <v>4</v>
      </c>
      <c r="E50" s="16" t="s">
        <v>4</v>
      </c>
      <c r="F50" s="16" t="s">
        <v>4</v>
      </c>
      <c r="G50">
        <v>94</v>
      </c>
      <c r="H50" s="16" t="s">
        <v>0</v>
      </c>
      <c r="I50" s="21">
        <v>26</v>
      </c>
      <c r="J50" s="8"/>
    </row>
    <row r="51" spans="1:10" x14ac:dyDescent="0.15">
      <c r="A51">
        <v>255</v>
      </c>
      <c r="B51">
        <v>25.5</v>
      </c>
      <c r="C51">
        <v>16.3</v>
      </c>
      <c r="D51">
        <v>6</v>
      </c>
      <c r="E51" s="16" t="s">
        <v>2</v>
      </c>
      <c r="F51" s="16" t="s">
        <v>2</v>
      </c>
      <c r="G51">
        <v>94</v>
      </c>
      <c r="H51" s="16" t="s">
        <v>0</v>
      </c>
      <c r="I51" s="21">
        <v>26</v>
      </c>
      <c r="J51" s="8"/>
    </row>
    <row r="52" spans="1:10" x14ac:dyDescent="0.15">
      <c r="A52">
        <v>259</v>
      </c>
      <c r="B52">
        <v>24.3</v>
      </c>
      <c r="C52">
        <v>18.2</v>
      </c>
      <c r="D52">
        <v>6</v>
      </c>
      <c r="E52" s="16" t="s">
        <v>4</v>
      </c>
      <c r="F52" s="16" t="s">
        <v>4</v>
      </c>
      <c r="G52">
        <v>94</v>
      </c>
      <c r="H52" s="16" t="s">
        <v>0</v>
      </c>
      <c r="I52" s="21">
        <v>26</v>
      </c>
      <c r="J52" s="8"/>
    </row>
    <row r="53" spans="1:10" x14ac:dyDescent="0.15">
      <c r="A53">
        <v>260</v>
      </c>
      <c r="B53">
        <v>25.3</v>
      </c>
      <c r="C53">
        <v>10.8</v>
      </c>
      <c r="D53">
        <v>3</v>
      </c>
      <c r="E53" s="16" t="s">
        <v>2</v>
      </c>
      <c r="F53" s="16" t="s">
        <v>4</v>
      </c>
      <c r="G53">
        <v>94</v>
      </c>
      <c r="H53" s="16" t="s">
        <v>0</v>
      </c>
      <c r="I53" s="21">
        <v>26</v>
      </c>
      <c r="J53" s="8"/>
    </row>
    <row r="54" spans="1:10" x14ac:dyDescent="0.15">
      <c r="A54">
        <v>261</v>
      </c>
      <c r="B54">
        <v>24.5</v>
      </c>
      <c r="C54">
        <v>17.2</v>
      </c>
      <c r="D54">
        <v>6</v>
      </c>
      <c r="E54" s="16" t="s">
        <v>2</v>
      </c>
      <c r="F54" s="16" t="s">
        <v>4</v>
      </c>
      <c r="G54">
        <v>95</v>
      </c>
      <c r="H54" s="16" t="s">
        <v>0</v>
      </c>
      <c r="I54" s="21">
        <v>25</v>
      </c>
      <c r="J54" s="8"/>
    </row>
    <row r="55" spans="1:10" x14ac:dyDescent="0.15">
      <c r="A55">
        <v>262</v>
      </c>
      <c r="B55">
        <v>24.1</v>
      </c>
      <c r="C55">
        <v>18.399999999999999</v>
      </c>
      <c r="D55">
        <v>7</v>
      </c>
      <c r="E55" s="16" t="s">
        <v>4</v>
      </c>
      <c r="F55" s="16" t="s">
        <v>4</v>
      </c>
      <c r="G55">
        <v>93</v>
      </c>
      <c r="H55" s="16" t="s">
        <v>0</v>
      </c>
      <c r="I55" s="21">
        <v>27</v>
      </c>
      <c r="J55" s="8"/>
    </row>
    <row r="56" spans="1:10" ht="15" customHeight="1" x14ac:dyDescent="0.15">
      <c r="A56">
        <v>285</v>
      </c>
      <c r="B56">
        <v>26.4</v>
      </c>
      <c r="C56">
        <v>15.2</v>
      </c>
      <c r="D56">
        <v>4</v>
      </c>
      <c r="E56" s="3" t="s">
        <v>2</v>
      </c>
      <c r="F56" s="3" t="s">
        <v>2</v>
      </c>
      <c r="G56">
        <v>91</v>
      </c>
      <c r="H56" s="3" t="s">
        <v>0</v>
      </c>
      <c r="I56">
        <v>29</v>
      </c>
      <c r="J56" s="2"/>
    </row>
    <row r="57" spans="1:10" x14ac:dyDescent="0.15">
      <c r="A57">
        <v>288</v>
      </c>
      <c r="B57">
        <v>27.5</v>
      </c>
      <c r="C57">
        <v>20</v>
      </c>
      <c r="D57">
        <v>6</v>
      </c>
      <c r="E57" s="3" t="s">
        <v>2</v>
      </c>
      <c r="F57" s="3" t="s">
        <v>2</v>
      </c>
      <c r="G57">
        <v>95</v>
      </c>
      <c r="H57" s="3" t="s">
        <v>0</v>
      </c>
      <c r="I57">
        <v>25</v>
      </c>
      <c r="J57" s="2"/>
    </row>
    <row r="58" spans="1:10" x14ac:dyDescent="0.15">
      <c r="A58">
        <v>298</v>
      </c>
      <c r="B58">
        <v>26.5</v>
      </c>
      <c r="C58">
        <v>21.7</v>
      </c>
      <c r="D58">
        <v>6</v>
      </c>
      <c r="E58" s="3" t="s">
        <v>2</v>
      </c>
      <c r="F58" s="3" t="s">
        <v>2</v>
      </c>
      <c r="G58">
        <v>94</v>
      </c>
      <c r="H58" s="3" t="s">
        <v>0</v>
      </c>
      <c r="I58">
        <v>26</v>
      </c>
      <c r="J58" s="2"/>
    </row>
    <row r="59" spans="1:10" x14ac:dyDescent="0.15">
      <c r="A59" s="2"/>
      <c r="B59" s="2"/>
      <c r="C59" s="2"/>
      <c r="D59" s="2"/>
      <c r="E59" s="5"/>
      <c r="F59" s="5"/>
      <c r="G59" s="2"/>
      <c r="H59" s="5"/>
      <c r="I59" s="2"/>
      <c r="J59" s="2"/>
    </row>
    <row r="60" spans="1:10" x14ac:dyDescent="0.15">
      <c r="A60" s="8">
        <f>SUBTOTAL(103,Table3[Number])</f>
        <v>57</v>
      </c>
      <c r="B60" s="15">
        <f>SUBTOTAL(101,Table3[BMI])</f>
        <v>25.473684210526322</v>
      </c>
      <c r="C60" s="15">
        <f>SUBTOTAL(101,Table3[BF%])</f>
        <v>17.896491228070175</v>
      </c>
      <c r="D60" s="15">
        <f>SUBTOTAL(101,Table3[VF])</f>
        <v>5.9649122807017543</v>
      </c>
      <c r="E60" s="17"/>
      <c r="F60" s="17"/>
      <c r="G60" s="15"/>
      <c r="H60" s="17"/>
      <c r="I60" s="15">
        <f>SUBTOTAL(101,Table3[Age])</f>
        <v>26.894736842105264</v>
      </c>
      <c r="J60" s="8">
        <f>SUBTOTAL(103,Table3[Column10])</f>
        <v>0</v>
      </c>
    </row>
    <row r="61" spans="1:10" x14ac:dyDescent="0.15">
      <c r="B61" s="16" t="s">
        <v>23</v>
      </c>
      <c r="C61" s="16" t="s">
        <v>24</v>
      </c>
      <c r="D61" s="16" t="s">
        <v>25</v>
      </c>
      <c r="I61" s="16" t="s">
        <v>26</v>
      </c>
    </row>
  </sheetData>
  <conditionalFormatting sqref="D2:D17">
    <cfRule type="cellIs" dxfId="275" priority="16" stopIfTrue="1" operator="greaterThan">
      <formula>8</formula>
    </cfRule>
  </conditionalFormatting>
  <conditionalFormatting sqref="B2:B17">
    <cfRule type="cellIs" dxfId="274" priority="15" stopIfTrue="1" operator="greaterThan">
      <formula>25</formula>
    </cfRule>
  </conditionalFormatting>
  <conditionalFormatting sqref="B2:B17">
    <cfRule type="cellIs" dxfId="273" priority="14" stopIfTrue="1" operator="greaterThan">
      <formula>30</formula>
    </cfRule>
  </conditionalFormatting>
  <conditionalFormatting sqref="D18:D26">
    <cfRule type="cellIs" dxfId="272" priority="13" stopIfTrue="1" operator="greaterThan">
      <formula>8</formula>
    </cfRule>
  </conditionalFormatting>
  <conditionalFormatting sqref="B18:B35">
    <cfRule type="cellIs" dxfId="271" priority="12" stopIfTrue="1" operator="greaterThan">
      <formula>25</formula>
    </cfRule>
  </conditionalFormatting>
  <conditionalFormatting sqref="B18:B28">
    <cfRule type="cellIs" dxfId="270" priority="11" stopIfTrue="1" operator="greaterThan">
      <formula>30</formula>
    </cfRule>
  </conditionalFormatting>
  <conditionalFormatting sqref="D27:D35">
    <cfRule type="cellIs" dxfId="269" priority="10" operator="greaterThan">
      <formula>8</formula>
    </cfRule>
  </conditionalFormatting>
  <conditionalFormatting sqref="B36:B44">
    <cfRule type="cellIs" dxfId="268" priority="9" stopIfTrue="1" operator="greaterThan">
      <formula>25</formula>
    </cfRule>
  </conditionalFormatting>
  <conditionalFormatting sqref="D36:D44">
    <cfRule type="cellIs" dxfId="267" priority="8" operator="greaterThan">
      <formula>8</formula>
    </cfRule>
  </conditionalFormatting>
  <conditionalFormatting sqref="D43:D55">
    <cfRule type="cellIs" dxfId="266" priority="7" operator="greaterThan">
      <formula>8</formula>
    </cfRule>
  </conditionalFormatting>
  <conditionalFormatting sqref="B45:B58">
    <cfRule type="cellIs" dxfId="265" priority="5" operator="between">
      <formula>25</formula>
      <formula>29.9</formula>
    </cfRule>
    <cfRule type="cellIs" dxfId="264" priority="6" operator="greaterThan">
      <formula>24.9</formula>
    </cfRule>
  </conditionalFormatting>
  <conditionalFormatting sqref="B48:B58">
    <cfRule type="cellIs" dxfId="263" priority="4" operator="between">
      <formula>30</formula>
      <formula>50</formula>
    </cfRule>
  </conditionalFormatting>
  <conditionalFormatting sqref="D56:D58">
    <cfRule type="cellIs" dxfId="262" priority="3" operator="greaterThan">
      <formula>8</formula>
    </cfRule>
  </conditionalFormatting>
  <conditionalFormatting sqref="C3:C58">
    <cfRule type="cellIs" dxfId="261" priority="2" operator="greaterThan">
      <formula>24.9</formula>
    </cfRule>
    <cfRule type="cellIs" dxfId="260" priority="1" operator="between">
      <formula>21</formula>
      <formula>24.9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1"/>
  <sheetViews>
    <sheetView workbookViewId="0">
      <selection activeCell="C47" sqref="C47"/>
    </sheetView>
  </sheetViews>
  <sheetFormatPr baseColWidth="10" defaultRowHeight="13" x14ac:dyDescent="0.15"/>
  <cols>
    <col min="10" max="10" width="11.6640625" customWidth="1"/>
  </cols>
  <sheetData>
    <row r="1" spans="1:10" x14ac:dyDescent="0.15">
      <c r="A1" s="6" t="s">
        <v>10</v>
      </c>
      <c r="B1" s="6" t="s">
        <v>1</v>
      </c>
      <c r="C1" s="6" t="s">
        <v>11</v>
      </c>
      <c r="D1" s="6" t="s">
        <v>12</v>
      </c>
      <c r="E1" s="6" t="s">
        <v>13</v>
      </c>
      <c r="F1" s="6" t="s">
        <v>14</v>
      </c>
      <c r="G1" s="6" t="s">
        <v>17</v>
      </c>
      <c r="H1" s="6" t="s">
        <v>16</v>
      </c>
      <c r="I1" s="6" t="s">
        <v>15</v>
      </c>
      <c r="J1" s="7" t="s">
        <v>6</v>
      </c>
    </row>
    <row r="2" spans="1:10" x14ac:dyDescent="0.15">
      <c r="A2" s="1">
        <v>1</v>
      </c>
      <c r="B2" s="1">
        <v>23.3</v>
      </c>
      <c r="C2" s="4">
        <v>11.6</v>
      </c>
      <c r="D2" s="1">
        <v>3</v>
      </c>
      <c r="E2" s="4" t="s">
        <v>2</v>
      </c>
      <c r="F2" s="4" t="s">
        <v>4</v>
      </c>
      <c r="G2" s="1">
        <v>89</v>
      </c>
      <c r="H2" s="4" t="s">
        <v>0</v>
      </c>
      <c r="I2" s="1">
        <v>31</v>
      </c>
      <c r="J2" s="1"/>
    </row>
    <row r="3" spans="1:10" x14ac:dyDescent="0.15">
      <c r="A3" s="2">
        <v>8</v>
      </c>
      <c r="B3" s="2">
        <v>35.200000000000003</v>
      </c>
      <c r="C3" s="2">
        <v>39.299999999999997</v>
      </c>
      <c r="D3" s="2">
        <v>19</v>
      </c>
      <c r="E3" s="5" t="s">
        <v>2</v>
      </c>
      <c r="F3" s="5" t="s">
        <v>2</v>
      </c>
      <c r="G3" s="2">
        <v>88</v>
      </c>
      <c r="H3" s="5" t="s">
        <v>0</v>
      </c>
      <c r="I3" s="2">
        <v>32</v>
      </c>
      <c r="J3" s="2"/>
    </row>
    <row r="4" spans="1:10" x14ac:dyDescent="0.15">
      <c r="A4" s="1">
        <v>9</v>
      </c>
      <c r="B4" s="1">
        <v>27.4</v>
      </c>
      <c r="C4" s="1">
        <v>15.4</v>
      </c>
      <c r="D4" s="1">
        <v>6</v>
      </c>
      <c r="E4" s="4" t="s">
        <v>2</v>
      </c>
      <c r="F4" s="4" t="s">
        <v>2</v>
      </c>
      <c r="G4" s="1">
        <v>87</v>
      </c>
      <c r="H4" s="4" t="s">
        <v>0</v>
      </c>
      <c r="I4" s="1">
        <v>33</v>
      </c>
      <c r="J4" s="1"/>
    </row>
    <row r="5" spans="1:10" x14ac:dyDescent="0.15">
      <c r="A5" s="2">
        <v>19</v>
      </c>
      <c r="B5" s="2">
        <v>24.9</v>
      </c>
      <c r="C5" s="2">
        <v>18.2</v>
      </c>
      <c r="D5" s="2">
        <v>7</v>
      </c>
      <c r="E5" s="5" t="s">
        <v>2</v>
      </c>
      <c r="F5" s="5" t="s">
        <v>4</v>
      </c>
      <c r="G5" s="2">
        <v>88</v>
      </c>
      <c r="H5" s="5" t="s">
        <v>0</v>
      </c>
      <c r="I5" s="2">
        <v>32</v>
      </c>
      <c r="J5" s="2"/>
    </row>
    <row r="6" spans="1:10" x14ac:dyDescent="0.15">
      <c r="A6" s="1">
        <v>20</v>
      </c>
      <c r="B6" s="1">
        <v>28.2</v>
      </c>
      <c r="C6" s="1">
        <v>23.3</v>
      </c>
      <c r="D6" s="1">
        <v>9</v>
      </c>
      <c r="E6" s="4" t="s">
        <v>2</v>
      </c>
      <c r="F6" s="4" t="s">
        <v>2</v>
      </c>
      <c r="G6" s="1">
        <v>90</v>
      </c>
      <c r="H6" s="4" t="s">
        <v>0</v>
      </c>
      <c r="I6" s="1">
        <v>30</v>
      </c>
      <c r="J6" s="1"/>
    </row>
    <row r="7" spans="1:10" x14ac:dyDescent="0.15">
      <c r="A7" s="2">
        <v>54</v>
      </c>
      <c r="B7" s="2">
        <v>29.2</v>
      </c>
      <c r="C7" s="2">
        <v>23.3</v>
      </c>
      <c r="D7" s="2">
        <v>9</v>
      </c>
      <c r="E7" s="5" t="s">
        <v>2</v>
      </c>
      <c r="F7" s="5" t="s">
        <v>2</v>
      </c>
      <c r="G7" s="2">
        <v>88</v>
      </c>
      <c r="H7" s="5" t="s">
        <v>0</v>
      </c>
      <c r="I7" s="2">
        <v>32</v>
      </c>
      <c r="J7" s="2"/>
    </row>
    <row r="8" spans="1:10" x14ac:dyDescent="0.15">
      <c r="A8" s="1">
        <v>60</v>
      </c>
      <c r="B8" s="1">
        <v>30</v>
      </c>
      <c r="C8" s="1">
        <v>27.4</v>
      </c>
      <c r="D8" s="1">
        <v>9</v>
      </c>
      <c r="E8" s="4" t="s">
        <v>2</v>
      </c>
      <c r="F8" s="4" t="s">
        <v>2</v>
      </c>
      <c r="G8" s="1">
        <v>86</v>
      </c>
      <c r="H8" s="4" t="s">
        <v>0</v>
      </c>
      <c r="I8" s="1">
        <v>34</v>
      </c>
      <c r="J8" s="1"/>
    </row>
    <row r="9" spans="1:10" x14ac:dyDescent="0.15">
      <c r="A9" s="2">
        <v>65</v>
      </c>
      <c r="B9" s="2">
        <v>19.7</v>
      </c>
      <c r="C9" s="2">
        <v>16.100000000000001</v>
      </c>
      <c r="D9" s="2">
        <v>4</v>
      </c>
      <c r="E9" s="5" t="s">
        <v>5</v>
      </c>
      <c r="F9" s="5" t="s">
        <v>4</v>
      </c>
      <c r="G9" s="2">
        <v>90</v>
      </c>
      <c r="H9" s="5" t="s">
        <v>0</v>
      </c>
      <c r="I9" s="2">
        <v>30</v>
      </c>
      <c r="J9" s="2"/>
    </row>
    <row r="10" spans="1:10" x14ac:dyDescent="0.15">
      <c r="A10" s="1">
        <v>73</v>
      </c>
      <c r="B10" s="1">
        <v>31.7</v>
      </c>
      <c r="C10" s="1">
        <v>26.3</v>
      </c>
      <c r="D10" s="1">
        <v>13</v>
      </c>
      <c r="E10" s="4" t="s">
        <v>2</v>
      </c>
      <c r="F10" s="4" t="s">
        <v>2</v>
      </c>
      <c r="G10" s="1">
        <v>89</v>
      </c>
      <c r="H10" s="4" t="s">
        <v>0</v>
      </c>
      <c r="I10" s="1">
        <v>31</v>
      </c>
      <c r="J10" s="1"/>
    </row>
    <row r="11" spans="1:10" x14ac:dyDescent="0.15">
      <c r="A11" s="8">
        <v>100</v>
      </c>
      <c r="B11" s="8">
        <v>31.4</v>
      </c>
      <c r="C11" s="8">
        <v>29.5</v>
      </c>
      <c r="D11" s="8">
        <v>12</v>
      </c>
      <c r="E11" s="9" t="s">
        <v>2</v>
      </c>
      <c r="F11" s="9" t="s">
        <v>2</v>
      </c>
      <c r="G11" s="8">
        <v>90</v>
      </c>
      <c r="H11" s="9" t="s">
        <v>0</v>
      </c>
      <c r="I11" s="8">
        <v>30</v>
      </c>
      <c r="J11" s="8"/>
    </row>
    <row r="12" spans="1:10" x14ac:dyDescent="0.15">
      <c r="A12">
        <v>103</v>
      </c>
      <c r="B12">
        <v>26.4</v>
      </c>
      <c r="C12">
        <v>23.8</v>
      </c>
      <c r="D12">
        <v>9</v>
      </c>
      <c r="E12" s="3" t="s">
        <v>4</v>
      </c>
      <c r="F12" s="3" t="s">
        <v>2</v>
      </c>
      <c r="G12">
        <v>86</v>
      </c>
      <c r="H12" s="3" t="s">
        <v>0</v>
      </c>
      <c r="I12">
        <v>34</v>
      </c>
      <c r="J12" s="2"/>
    </row>
    <row r="13" spans="1:10" x14ac:dyDescent="0.15">
      <c r="A13">
        <v>104</v>
      </c>
      <c r="B13">
        <v>23.5</v>
      </c>
      <c r="C13">
        <v>27.5</v>
      </c>
      <c r="D13">
        <v>7</v>
      </c>
      <c r="E13" s="3" t="s">
        <v>4</v>
      </c>
      <c r="F13" s="3" t="s">
        <v>4</v>
      </c>
      <c r="G13">
        <v>87</v>
      </c>
      <c r="H13" s="3" t="s">
        <v>3</v>
      </c>
      <c r="I13">
        <v>33</v>
      </c>
      <c r="J13" s="2"/>
    </row>
    <row r="14" spans="1:10" x14ac:dyDescent="0.15">
      <c r="A14">
        <v>105</v>
      </c>
      <c r="B14">
        <v>28.5</v>
      </c>
      <c r="C14">
        <v>25.9</v>
      </c>
      <c r="D14">
        <v>10</v>
      </c>
      <c r="E14" s="3" t="s">
        <v>2</v>
      </c>
      <c r="F14" s="3" t="s">
        <v>2</v>
      </c>
      <c r="G14">
        <v>88</v>
      </c>
      <c r="H14" s="3" t="s">
        <v>0</v>
      </c>
      <c r="I14">
        <v>32</v>
      </c>
      <c r="J14" s="2"/>
    </row>
    <row r="15" spans="1:10" x14ac:dyDescent="0.15">
      <c r="A15">
        <v>106</v>
      </c>
      <c r="B15">
        <v>24.6</v>
      </c>
      <c r="C15">
        <v>17.5</v>
      </c>
      <c r="D15">
        <v>5</v>
      </c>
      <c r="E15" s="3" t="s">
        <v>2</v>
      </c>
      <c r="F15" s="3" t="s">
        <v>4</v>
      </c>
      <c r="G15">
        <v>90</v>
      </c>
      <c r="H15" s="3" t="s">
        <v>0</v>
      </c>
      <c r="I15">
        <v>30</v>
      </c>
      <c r="J15" s="2"/>
    </row>
    <row r="16" spans="1:10" x14ac:dyDescent="0.15">
      <c r="A16" s="8">
        <v>114</v>
      </c>
      <c r="B16" s="8">
        <v>22.6</v>
      </c>
      <c r="C16" s="8">
        <v>7</v>
      </c>
      <c r="D16" s="8">
        <v>1</v>
      </c>
      <c r="E16" s="9" t="s">
        <v>2</v>
      </c>
      <c r="F16" s="9" t="s">
        <v>4</v>
      </c>
      <c r="G16" s="8">
        <v>88</v>
      </c>
      <c r="H16" s="9" t="s">
        <v>0</v>
      </c>
      <c r="I16" s="8">
        <v>32</v>
      </c>
      <c r="J16" s="8"/>
    </row>
    <row r="17" spans="1:10" x14ac:dyDescent="0.15">
      <c r="A17" s="8">
        <v>116</v>
      </c>
      <c r="B17" s="8">
        <v>22.6</v>
      </c>
      <c r="C17" s="8">
        <v>24.8</v>
      </c>
      <c r="D17" s="8">
        <v>5</v>
      </c>
      <c r="E17" s="9" t="s">
        <v>4</v>
      </c>
      <c r="F17" s="9" t="s">
        <v>4</v>
      </c>
      <c r="G17" s="8">
        <v>87</v>
      </c>
      <c r="H17" s="9" t="s">
        <v>3</v>
      </c>
      <c r="I17" s="8">
        <v>33</v>
      </c>
      <c r="J17" s="8"/>
    </row>
    <row r="18" spans="1:10" x14ac:dyDescent="0.15">
      <c r="A18" s="8">
        <v>129</v>
      </c>
      <c r="B18" s="8">
        <v>34</v>
      </c>
      <c r="C18" s="8">
        <v>38</v>
      </c>
      <c r="D18" s="8">
        <v>20</v>
      </c>
      <c r="E18" s="9" t="s">
        <v>2</v>
      </c>
      <c r="F18" s="9" t="s">
        <v>2</v>
      </c>
      <c r="G18" s="8">
        <v>88</v>
      </c>
      <c r="H18" s="9" t="s">
        <v>0</v>
      </c>
      <c r="I18" s="8">
        <v>32</v>
      </c>
      <c r="J18" s="8"/>
    </row>
    <row r="19" spans="1:10" x14ac:dyDescent="0.15">
      <c r="A19" s="8">
        <v>131</v>
      </c>
      <c r="B19" s="8">
        <v>43.5</v>
      </c>
      <c r="C19" s="8">
        <v>41.8</v>
      </c>
      <c r="D19" s="8">
        <v>20</v>
      </c>
      <c r="E19" s="9" t="s">
        <v>2</v>
      </c>
      <c r="F19" s="9" t="s">
        <v>2</v>
      </c>
      <c r="G19" s="8">
        <v>89</v>
      </c>
      <c r="H19" s="9" t="s">
        <v>0</v>
      </c>
      <c r="I19" s="8">
        <v>31</v>
      </c>
      <c r="J19" s="8"/>
    </row>
    <row r="20" spans="1:10" x14ac:dyDescent="0.15">
      <c r="A20" s="8">
        <v>137</v>
      </c>
      <c r="B20" s="8">
        <v>26.8</v>
      </c>
      <c r="C20" s="8">
        <v>17</v>
      </c>
      <c r="D20" s="8">
        <v>6</v>
      </c>
      <c r="E20" s="9" t="s">
        <v>2</v>
      </c>
      <c r="F20" s="9" t="s">
        <v>2</v>
      </c>
      <c r="G20" s="8">
        <v>90</v>
      </c>
      <c r="H20" s="9" t="s">
        <v>0</v>
      </c>
      <c r="I20" s="8">
        <v>30</v>
      </c>
      <c r="J20" s="8"/>
    </row>
    <row r="21" spans="1:10" x14ac:dyDescent="0.15">
      <c r="A21" s="8">
        <v>141</v>
      </c>
      <c r="B21" s="8">
        <v>24.6</v>
      </c>
      <c r="C21" s="8">
        <v>18.5</v>
      </c>
      <c r="D21" s="8">
        <v>6</v>
      </c>
      <c r="E21" s="9" t="s">
        <v>4</v>
      </c>
      <c r="F21" s="9" t="s">
        <v>4</v>
      </c>
      <c r="G21" s="8">
        <v>86</v>
      </c>
      <c r="H21" s="9" t="s">
        <v>0</v>
      </c>
      <c r="I21" s="8">
        <v>34</v>
      </c>
      <c r="J21" s="8"/>
    </row>
    <row r="22" spans="1:10" x14ac:dyDescent="0.15">
      <c r="A22" s="8">
        <v>150</v>
      </c>
      <c r="B22" s="8">
        <v>36.1</v>
      </c>
      <c r="C22" s="8">
        <v>40.200000000000003</v>
      </c>
      <c r="D22" s="8">
        <v>18</v>
      </c>
      <c r="E22" s="9" t="s">
        <v>2</v>
      </c>
      <c r="F22" s="9" t="s">
        <v>2</v>
      </c>
      <c r="G22" s="8">
        <v>87</v>
      </c>
      <c r="H22" s="9" t="s">
        <v>0</v>
      </c>
      <c r="I22" s="8">
        <v>33</v>
      </c>
      <c r="J22" s="8"/>
    </row>
    <row r="23" spans="1:10" x14ac:dyDescent="0.15">
      <c r="A23" s="2">
        <v>177</v>
      </c>
      <c r="B23" s="2">
        <v>29.1</v>
      </c>
      <c r="C23" s="2">
        <v>13.4</v>
      </c>
      <c r="D23" s="2">
        <v>5</v>
      </c>
      <c r="E23" s="5" t="s">
        <v>2</v>
      </c>
      <c r="F23" s="5" t="s">
        <v>2</v>
      </c>
      <c r="G23" s="2">
        <v>88</v>
      </c>
      <c r="H23" s="5" t="s">
        <v>0</v>
      </c>
      <c r="I23" s="2">
        <v>32</v>
      </c>
      <c r="J23" s="2"/>
    </row>
    <row r="24" spans="1:10" x14ac:dyDescent="0.15">
      <c r="A24" s="8">
        <v>178</v>
      </c>
      <c r="B24" s="8">
        <v>25.6</v>
      </c>
      <c r="C24" s="8">
        <v>17.899999999999999</v>
      </c>
      <c r="D24" s="8">
        <v>6</v>
      </c>
      <c r="E24" s="9" t="s">
        <v>2</v>
      </c>
      <c r="F24" s="9" t="s">
        <v>2</v>
      </c>
      <c r="G24" s="8">
        <v>89</v>
      </c>
      <c r="H24" s="9" t="s">
        <v>0</v>
      </c>
      <c r="I24" s="8">
        <v>31</v>
      </c>
      <c r="J24" s="8"/>
    </row>
    <row r="25" spans="1:10" x14ac:dyDescent="0.15">
      <c r="A25" s="8">
        <v>180</v>
      </c>
      <c r="B25" s="8">
        <v>26.1</v>
      </c>
      <c r="C25" s="8">
        <v>20.7</v>
      </c>
      <c r="D25" s="8">
        <v>6</v>
      </c>
      <c r="E25" s="9" t="s">
        <v>2</v>
      </c>
      <c r="F25" s="9" t="s">
        <v>2</v>
      </c>
      <c r="G25" s="8">
        <v>86</v>
      </c>
      <c r="H25" s="9" t="s">
        <v>0</v>
      </c>
      <c r="I25" s="8">
        <v>34</v>
      </c>
      <c r="J25" s="8"/>
    </row>
    <row r="26" spans="1:10" x14ac:dyDescent="0.15">
      <c r="A26" s="2">
        <v>183</v>
      </c>
      <c r="B26" s="2">
        <v>25.9</v>
      </c>
      <c r="C26" s="2">
        <v>13.8</v>
      </c>
      <c r="D26" s="2">
        <v>3</v>
      </c>
      <c r="E26" s="5" t="s">
        <v>2</v>
      </c>
      <c r="F26" s="5" t="s">
        <v>2</v>
      </c>
      <c r="G26" s="2">
        <v>88</v>
      </c>
      <c r="H26" s="5" t="s">
        <v>0</v>
      </c>
      <c r="I26" s="2">
        <v>32</v>
      </c>
      <c r="J26" s="2"/>
    </row>
    <row r="27" spans="1:10" x14ac:dyDescent="0.15">
      <c r="A27" s="8">
        <v>184</v>
      </c>
      <c r="B27" s="8">
        <v>26</v>
      </c>
      <c r="C27" s="8">
        <v>13.8</v>
      </c>
      <c r="D27" s="8">
        <v>4</v>
      </c>
      <c r="E27" s="9" t="s">
        <v>2</v>
      </c>
      <c r="F27" s="9" t="s">
        <v>2</v>
      </c>
      <c r="G27" s="8">
        <v>88</v>
      </c>
      <c r="H27" s="9" t="s">
        <v>0</v>
      </c>
      <c r="I27" s="8">
        <v>32</v>
      </c>
      <c r="J27" s="8"/>
    </row>
    <row r="28" spans="1:10" x14ac:dyDescent="0.15">
      <c r="A28" s="8">
        <v>189</v>
      </c>
      <c r="B28" s="8">
        <v>28.3</v>
      </c>
      <c r="C28" s="8">
        <v>23.6</v>
      </c>
      <c r="D28" s="8">
        <v>10</v>
      </c>
      <c r="E28" s="9" t="s">
        <v>2</v>
      </c>
      <c r="F28" s="9" t="s">
        <v>2</v>
      </c>
      <c r="G28" s="8">
        <v>86</v>
      </c>
      <c r="H28" s="9" t="s">
        <v>0</v>
      </c>
      <c r="I28" s="8">
        <v>34</v>
      </c>
      <c r="J28" s="8"/>
    </row>
    <row r="29" spans="1:10" x14ac:dyDescent="0.15">
      <c r="A29" s="8">
        <v>193</v>
      </c>
      <c r="B29" s="8">
        <v>28</v>
      </c>
      <c r="C29" s="8">
        <v>23.1</v>
      </c>
      <c r="D29" s="8">
        <v>8</v>
      </c>
      <c r="E29" s="9" t="s">
        <v>2</v>
      </c>
      <c r="F29" s="9" t="s">
        <v>2</v>
      </c>
      <c r="G29" s="8">
        <v>88</v>
      </c>
      <c r="H29" s="9" t="s">
        <v>0</v>
      </c>
      <c r="I29" s="8">
        <v>32</v>
      </c>
      <c r="J29" s="8"/>
    </row>
    <row r="30" spans="1:10" x14ac:dyDescent="0.15">
      <c r="A30">
        <v>203</v>
      </c>
      <c r="B30">
        <v>32.799999999999997</v>
      </c>
      <c r="C30">
        <v>32.799999999999997</v>
      </c>
      <c r="D30">
        <v>16</v>
      </c>
      <c r="E30" s="16" t="s">
        <v>2</v>
      </c>
      <c r="F30" s="16" t="s">
        <v>2</v>
      </c>
      <c r="G30">
        <v>87</v>
      </c>
      <c r="H30" s="16" t="s">
        <v>0</v>
      </c>
      <c r="I30" s="21">
        <v>33</v>
      </c>
      <c r="J30" s="8"/>
    </row>
    <row r="31" spans="1:10" x14ac:dyDescent="0.15">
      <c r="A31">
        <v>219</v>
      </c>
      <c r="B31">
        <v>28.1</v>
      </c>
      <c r="C31">
        <v>21.3</v>
      </c>
      <c r="D31">
        <v>7</v>
      </c>
      <c r="E31" s="16" t="s">
        <v>2</v>
      </c>
      <c r="F31" s="16" t="s">
        <v>2</v>
      </c>
      <c r="G31">
        <v>89</v>
      </c>
      <c r="H31" s="16" t="s">
        <v>0</v>
      </c>
      <c r="I31" s="21">
        <v>31</v>
      </c>
      <c r="J31" s="8"/>
    </row>
    <row r="32" spans="1:10" x14ac:dyDescent="0.15">
      <c r="A32">
        <v>228</v>
      </c>
      <c r="B32">
        <v>26.7</v>
      </c>
      <c r="C32">
        <v>25.6</v>
      </c>
      <c r="D32">
        <v>9</v>
      </c>
      <c r="E32" s="16" t="s">
        <v>4</v>
      </c>
      <c r="F32" s="16" t="s">
        <v>2</v>
      </c>
      <c r="G32">
        <v>90</v>
      </c>
      <c r="H32" s="16" t="s">
        <v>0</v>
      </c>
      <c r="I32" s="21">
        <v>30</v>
      </c>
      <c r="J32" s="8"/>
    </row>
    <row r="33" spans="1:10" x14ac:dyDescent="0.15">
      <c r="A33">
        <v>230</v>
      </c>
      <c r="B33">
        <v>26.8</v>
      </c>
      <c r="C33">
        <v>23.1</v>
      </c>
      <c r="D33">
        <v>8</v>
      </c>
      <c r="E33" s="16" t="s">
        <v>2</v>
      </c>
      <c r="F33" s="16" t="s">
        <v>2</v>
      </c>
      <c r="G33">
        <v>87</v>
      </c>
      <c r="H33" s="16" t="s">
        <v>0</v>
      </c>
      <c r="I33" s="21">
        <v>33</v>
      </c>
      <c r="J33" s="8"/>
    </row>
    <row r="34" spans="1:10" x14ac:dyDescent="0.15">
      <c r="A34">
        <v>252</v>
      </c>
      <c r="B34">
        <v>30.1</v>
      </c>
      <c r="C34">
        <v>27</v>
      </c>
      <c r="D34">
        <v>12</v>
      </c>
      <c r="E34" s="16" t="s">
        <v>2</v>
      </c>
      <c r="F34" s="16" t="s">
        <v>2</v>
      </c>
      <c r="G34">
        <v>87</v>
      </c>
      <c r="H34" s="16" t="s">
        <v>0</v>
      </c>
      <c r="I34" s="21">
        <v>33</v>
      </c>
      <c r="J34" s="8"/>
    </row>
    <row r="35" spans="1:10" x14ac:dyDescent="0.15">
      <c r="A35">
        <v>257</v>
      </c>
      <c r="B35">
        <v>39.1</v>
      </c>
      <c r="C35">
        <v>44.8</v>
      </c>
      <c r="D35">
        <v>20</v>
      </c>
      <c r="E35" s="16" t="s">
        <v>2</v>
      </c>
      <c r="F35" s="16" t="s">
        <v>2</v>
      </c>
      <c r="G35">
        <v>87</v>
      </c>
      <c r="H35" s="16" t="s">
        <v>0</v>
      </c>
      <c r="I35" s="21">
        <v>33</v>
      </c>
      <c r="J35" s="8"/>
    </row>
    <row r="36" spans="1:10" x14ac:dyDescent="0.15">
      <c r="A36">
        <v>265</v>
      </c>
      <c r="B36">
        <v>26.2</v>
      </c>
      <c r="C36">
        <v>21.1</v>
      </c>
      <c r="D36">
        <v>6</v>
      </c>
      <c r="E36" s="16" t="s">
        <v>2</v>
      </c>
      <c r="F36" s="16" t="s">
        <v>2</v>
      </c>
      <c r="G36">
        <v>90</v>
      </c>
      <c r="H36" s="16" t="s">
        <v>0</v>
      </c>
      <c r="I36" s="21">
        <v>30</v>
      </c>
      <c r="J36" s="8"/>
    </row>
    <row r="37" spans="1:10" x14ac:dyDescent="0.15">
      <c r="A37">
        <v>272</v>
      </c>
      <c r="B37">
        <v>27.2</v>
      </c>
      <c r="C37">
        <v>19.899999999999999</v>
      </c>
      <c r="D37">
        <v>6</v>
      </c>
      <c r="E37" s="3" t="s">
        <v>2</v>
      </c>
      <c r="F37" s="3" t="s">
        <v>2</v>
      </c>
      <c r="G37">
        <v>90</v>
      </c>
      <c r="H37" s="3" t="s">
        <v>0</v>
      </c>
      <c r="I37" s="21">
        <v>30</v>
      </c>
      <c r="J37" s="8"/>
    </row>
    <row r="38" spans="1:10" x14ac:dyDescent="0.15">
      <c r="A38">
        <v>289</v>
      </c>
      <c r="B38">
        <v>27</v>
      </c>
      <c r="C38">
        <v>17.399999999999999</v>
      </c>
      <c r="D38">
        <v>5</v>
      </c>
      <c r="E38" s="3" t="s">
        <v>2</v>
      </c>
      <c r="F38" s="3" t="s">
        <v>2</v>
      </c>
      <c r="G38">
        <v>86</v>
      </c>
      <c r="H38" s="3" t="s">
        <v>0</v>
      </c>
      <c r="I38">
        <v>34</v>
      </c>
      <c r="J38" s="8"/>
    </row>
    <row r="39" spans="1:10" x14ac:dyDescent="0.15">
      <c r="A39" s="8"/>
      <c r="B39" s="8"/>
      <c r="C39" s="8"/>
      <c r="D39" s="8"/>
      <c r="E39" s="9"/>
      <c r="F39" s="9"/>
      <c r="G39" s="8"/>
      <c r="H39" s="9"/>
      <c r="I39" s="8"/>
      <c r="J39" s="8"/>
    </row>
    <row r="40" spans="1:10" x14ac:dyDescent="0.15">
      <c r="A40" s="8">
        <f>SUBTOTAL(103,Table4[Number])</f>
        <v>37</v>
      </c>
      <c r="B40" s="15">
        <f>SUBTOTAL(101,Table4[BMI])</f>
        <v>28.30270270270271</v>
      </c>
      <c r="C40" s="15">
        <f>SUBTOTAL(101,Table4[BF%])</f>
        <v>23.559459459459458</v>
      </c>
      <c r="D40" s="15">
        <f>SUBTOTAL(101,Table4[VF])</f>
        <v>8.8918918918918912</v>
      </c>
      <c r="E40" s="17"/>
      <c r="F40" s="17"/>
      <c r="G40" s="15"/>
      <c r="H40" s="17"/>
      <c r="I40" s="15">
        <f>SUBTOTAL(101,Table4[Age])</f>
        <v>31.972972972972972</v>
      </c>
      <c r="J40" s="8">
        <f>SUBTOTAL(103,Table4[Column10])</f>
        <v>0</v>
      </c>
    </row>
    <row r="41" spans="1:10" x14ac:dyDescent="0.15">
      <c r="B41" s="16" t="s">
        <v>27</v>
      </c>
      <c r="C41" s="16" t="s">
        <v>28</v>
      </c>
      <c r="D41" s="16" t="s">
        <v>29</v>
      </c>
      <c r="I41" s="16" t="s">
        <v>30</v>
      </c>
    </row>
  </sheetData>
  <conditionalFormatting sqref="D2:D11">
    <cfRule type="cellIs" dxfId="234" priority="16" stopIfTrue="1" operator="greaterThan">
      <formula>8</formula>
    </cfRule>
  </conditionalFormatting>
  <conditionalFormatting sqref="B2:B11">
    <cfRule type="cellIs" dxfId="233" priority="15" stopIfTrue="1" operator="greaterThan">
      <formula>25</formula>
    </cfRule>
  </conditionalFormatting>
  <conditionalFormatting sqref="B2:B11">
    <cfRule type="cellIs" dxfId="232" priority="14" stopIfTrue="1" operator="greaterThan">
      <formula>30</formula>
    </cfRule>
  </conditionalFormatting>
  <conditionalFormatting sqref="D12:D22">
    <cfRule type="cellIs" dxfId="231" priority="13" stopIfTrue="1" operator="greaterThan">
      <formula>8</formula>
    </cfRule>
  </conditionalFormatting>
  <conditionalFormatting sqref="B12:B29 B39">
    <cfRule type="cellIs" dxfId="230" priority="12" stopIfTrue="1" operator="greaterThan">
      <formula>25</formula>
    </cfRule>
  </conditionalFormatting>
  <conditionalFormatting sqref="B12:B27">
    <cfRule type="cellIs" dxfId="229" priority="11" stopIfTrue="1" operator="greaterThan">
      <formula>30</formula>
    </cfRule>
  </conditionalFormatting>
  <conditionalFormatting sqref="D23:D29 D39">
    <cfRule type="cellIs" dxfId="228" priority="10" operator="greaterThan">
      <formula>8</formula>
    </cfRule>
  </conditionalFormatting>
  <conditionalFormatting sqref="B30:B33">
    <cfRule type="cellIs" dxfId="227" priority="9" stopIfTrue="1" operator="greaterThan">
      <formula>25</formula>
    </cfRule>
  </conditionalFormatting>
  <conditionalFormatting sqref="D30:D33">
    <cfRule type="cellIs" dxfId="226" priority="8" operator="greaterThan">
      <formula>8</formula>
    </cfRule>
  </conditionalFormatting>
  <conditionalFormatting sqref="D34:D36">
    <cfRule type="cellIs" dxfId="225" priority="7" operator="greaterThan">
      <formula>8</formula>
    </cfRule>
  </conditionalFormatting>
  <conditionalFormatting sqref="B34:B38">
    <cfRule type="cellIs" dxfId="224" priority="5" operator="between">
      <formula>25</formula>
      <formula>29.9</formula>
    </cfRule>
    <cfRule type="cellIs" dxfId="223" priority="6" operator="greaterThan">
      <formula>24.9</formula>
    </cfRule>
  </conditionalFormatting>
  <conditionalFormatting sqref="B34:B38">
    <cfRule type="cellIs" dxfId="222" priority="4" operator="between">
      <formula>30</formula>
      <formula>50</formula>
    </cfRule>
  </conditionalFormatting>
  <conditionalFormatting sqref="D37:D38">
    <cfRule type="cellIs" dxfId="221" priority="3" operator="greaterThan">
      <formula>8</formula>
    </cfRule>
  </conditionalFormatting>
  <conditionalFormatting sqref="C2:C38">
    <cfRule type="cellIs" dxfId="220" priority="2" operator="greaterThan">
      <formula>24.9</formula>
    </cfRule>
    <cfRule type="cellIs" dxfId="219" priority="1" operator="between">
      <formula>21</formula>
      <formula>24.9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4"/>
  <sheetViews>
    <sheetView topLeftCell="A31" workbookViewId="0">
      <selection activeCell="C3" sqref="C3"/>
    </sheetView>
  </sheetViews>
  <sheetFormatPr baseColWidth="10" defaultRowHeight="13" x14ac:dyDescent="0.15"/>
  <cols>
    <col min="10" max="10" width="11.6640625" customWidth="1"/>
  </cols>
  <sheetData>
    <row r="1" spans="1:10" x14ac:dyDescent="0.15">
      <c r="A1" s="6" t="s">
        <v>10</v>
      </c>
      <c r="B1" s="6" t="s">
        <v>1</v>
      </c>
      <c r="C1" s="6" t="s">
        <v>11</v>
      </c>
      <c r="D1" s="6" t="s">
        <v>12</v>
      </c>
      <c r="E1" s="6" t="s">
        <v>13</v>
      </c>
      <c r="F1" s="6" t="s">
        <v>14</v>
      </c>
      <c r="G1" s="6" t="s">
        <v>17</v>
      </c>
      <c r="H1" s="6" t="s">
        <v>16</v>
      </c>
      <c r="I1" s="6" t="s">
        <v>15</v>
      </c>
      <c r="J1" s="7" t="s">
        <v>6</v>
      </c>
    </row>
    <row r="2" spans="1:10" hidden="1" x14ac:dyDescent="0.15">
      <c r="A2" s="1">
        <v>11</v>
      </c>
      <c r="B2" s="1">
        <v>28.3</v>
      </c>
      <c r="C2" s="1">
        <v>35.299999999999997</v>
      </c>
      <c r="D2" s="1">
        <v>12</v>
      </c>
      <c r="E2" s="4" t="s">
        <v>2</v>
      </c>
      <c r="F2" s="4" t="s">
        <v>2</v>
      </c>
      <c r="G2" s="1">
        <v>84</v>
      </c>
      <c r="H2" s="4" t="s">
        <v>3</v>
      </c>
      <c r="I2" s="1">
        <v>36</v>
      </c>
      <c r="J2" s="1"/>
    </row>
    <row r="3" spans="1:10" x14ac:dyDescent="0.15">
      <c r="A3" s="2">
        <v>12</v>
      </c>
      <c r="B3" s="2">
        <v>29.2</v>
      </c>
      <c r="C3" s="2">
        <v>33.1</v>
      </c>
      <c r="D3" s="2">
        <v>13</v>
      </c>
      <c r="E3" s="5" t="s">
        <v>4</v>
      </c>
      <c r="F3" s="5" t="s">
        <v>2</v>
      </c>
      <c r="G3" s="2">
        <v>83</v>
      </c>
      <c r="H3" s="5" t="s">
        <v>0</v>
      </c>
      <c r="I3" s="2">
        <v>37</v>
      </c>
      <c r="J3" s="2"/>
    </row>
    <row r="4" spans="1:10" x14ac:dyDescent="0.15">
      <c r="A4" s="1">
        <v>13</v>
      </c>
      <c r="B4" s="1">
        <v>25.6</v>
      </c>
      <c r="C4" s="1">
        <v>18.3</v>
      </c>
      <c r="D4" s="1">
        <v>5</v>
      </c>
      <c r="E4" s="4" t="s">
        <v>2</v>
      </c>
      <c r="F4" s="4" t="s">
        <v>2</v>
      </c>
      <c r="G4" s="1">
        <v>82</v>
      </c>
      <c r="H4" s="4" t="s">
        <v>0</v>
      </c>
      <c r="I4" s="1">
        <v>38</v>
      </c>
      <c r="J4" s="1"/>
    </row>
    <row r="5" spans="1:10" x14ac:dyDescent="0.15">
      <c r="A5" s="2">
        <v>14</v>
      </c>
      <c r="B5" s="2">
        <v>25.2</v>
      </c>
      <c r="C5" s="2">
        <v>10.5</v>
      </c>
      <c r="D5" s="2">
        <v>3</v>
      </c>
      <c r="E5" s="5" t="s">
        <v>2</v>
      </c>
      <c r="F5" s="5" t="s">
        <v>4</v>
      </c>
      <c r="G5" s="2">
        <v>81</v>
      </c>
      <c r="H5" s="5" t="s">
        <v>0</v>
      </c>
      <c r="I5" s="2">
        <v>39</v>
      </c>
      <c r="J5" s="2"/>
    </row>
    <row r="6" spans="1:10" x14ac:dyDescent="0.15">
      <c r="A6" s="1">
        <v>15</v>
      </c>
      <c r="B6" s="1">
        <v>35.5</v>
      </c>
      <c r="C6" s="1">
        <v>32.6</v>
      </c>
      <c r="D6" s="1">
        <v>16</v>
      </c>
      <c r="E6" s="4" t="s">
        <v>2</v>
      </c>
      <c r="F6" s="4" t="s">
        <v>2</v>
      </c>
      <c r="G6" s="1">
        <v>85</v>
      </c>
      <c r="H6" s="4" t="s">
        <v>0</v>
      </c>
      <c r="I6" s="1">
        <v>35</v>
      </c>
      <c r="J6" s="1"/>
    </row>
    <row r="7" spans="1:10" x14ac:dyDescent="0.15">
      <c r="A7" s="2">
        <v>26</v>
      </c>
      <c r="B7" s="2">
        <v>33.1</v>
      </c>
      <c r="C7" s="2">
        <v>26</v>
      </c>
      <c r="D7" s="2">
        <v>14</v>
      </c>
      <c r="E7" s="5" t="s">
        <v>2</v>
      </c>
      <c r="F7" s="5" t="s">
        <v>2</v>
      </c>
      <c r="G7" s="2">
        <v>81</v>
      </c>
      <c r="H7" s="5" t="s">
        <v>0</v>
      </c>
      <c r="I7" s="2">
        <v>39</v>
      </c>
      <c r="J7" s="2"/>
    </row>
    <row r="8" spans="1:10" x14ac:dyDescent="0.15">
      <c r="A8" s="1">
        <v>38</v>
      </c>
      <c r="B8" s="1">
        <v>32.1</v>
      </c>
      <c r="C8" s="1">
        <v>39.200000000000003</v>
      </c>
      <c r="D8" s="1">
        <v>20</v>
      </c>
      <c r="E8" s="4" t="s">
        <v>4</v>
      </c>
      <c r="F8" s="4" t="s">
        <v>2</v>
      </c>
      <c r="G8" s="1">
        <v>82</v>
      </c>
      <c r="H8" s="4" t="s">
        <v>0</v>
      </c>
      <c r="I8" s="1">
        <v>38</v>
      </c>
      <c r="J8" s="1"/>
    </row>
    <row r="9" spans="1:10" x14ac:dyDescent="0.15">
      <c r="A9" s="2">
        <v>39</v>
      </c>
      <c r="B9" s="2">
        <v>30.7</v>
      </c>
      <c r="C9" s="2">
        <v>31</v>
      </c>
      <c r="D9" s="2">
        <v>11</v>
      </c>
      <c r="E9" s="5" t="s">
        <v>2</v>
      </c>
      <c r="F9" s="5" t="s">
        <v>2</v>
      </c>
      <c r="G9" s="2">
        <v>82</v>
      </c>
      <c r="H9" s="5" t="s">
        <v>0</v>
      </c>
      <c r="I9" s="2">
        <v>38</v>
      </c>
      <c r="J9" s="2"/>
    </row>
    <row r="10" spans="1:10" x14ac:dyDescent="0.15">
      <c r="A10" s="1">
        <v>51</v>
      </c>
      <c r="B10" s="1">
        <v>33.5</v>
      </c>
      <c r="C10" s="1">
        <v>29.5</v>
      </c>
      <c r="D10" s="1">
        <v>14</v>
      </c>
      <c r="E10" s="4" t="s">
        <v>2</v>
      </c>
      <c r="F10" s="4" t="s">
        <v>2</v>
      </c>
      <c r="G10" s="1">
        <v>85</v>
      </c>
      <c r="H10" s="4" t="s">
        <v>0</v>
      </c>
      <c r="I10" s="1">
        <v>35</v>
      </c>
      <c r="J10" s="1"/>
    </row>
    <row r="11" spans="1:10" hidden="1" x14ac:dyDescent="0.15">
      <c r="A11" s="2">
        <v>55</v>
      </c>
      <c r="B11" s="2">
        <v>21.4</v>
      </c>
      <c r="C11" s="2">
        <v>25.5</v>
      </c>
      <c r="D11" s="2">
        <v>6</v>
      </c>
      <c r="E11" s="5" t="s">
        <v>4</v>
      </c>
      <c r="F11" s="5" t="s">
        <v>4</v>
      </c>
      <c r="G11" s="2">
        <v>81</v>
      </c>
      <c r="H11" s="5" t="s">
        <v>3</v>
      </c>
      <c r="I11" s="2">
        <v>39</v>
      </c>
      <c r="J11" s="2"/>
    </row>
    <row r="12" spans="1:10" x14ac:dyDescent="0.15">
      <c r="A12" s="1">
        <v>61</v>
      </c>
      <c r="B12" s="1">
        <v>27</v>
      </c>
      <c r="C12" s="1">
        <v>24.2</v>
      </c>
      <c r="D12" s="1">
        <v>9</v>
      </c>
      <c r="E12" s="4" t="s">
        <v>2</v>
      </c>
      <c r="F12" s="4" t="s">
        <v>2</v>
      </c>
      <c r="G12" s="1">
        <v>83</v>
      </c>
      <c r="H12" s="4" t="s">
        <v>0</v>
      </c>
      <c r="I12" s="1">
        <v>37</v>
      </c>
      <c r="J12" s="1"/>
    </row>
    <row r="13" spans="1:10" x14ac:dyDescent="0.15">
      <c r="A13" s="2">
        <v>63</v>
      </c>
      <c r="B13" s="2">
        <v>37.4</v>
      </c>
      <c r="C13" s="2">
        <v>35.200000000000003</v>
      </c>
      <c r="D13" s="2">
        <v>16</v>
      </c>
      <c r="E13" s="5" t="s">
        <v>2</v>
      </c>
      <c r="F13" s="5" t="s">
        <v>2</v>
      </c>
      <c r="G13" s="2">
        <v>85</v>
      </c>
      <c r="H13" s="5" t="s">
        <v>0</v>
      </c>
      <c r="I13" s="2">
        <v>35</v>
      </c>
      <c r="J13" s="2"/>
    </row>
    <row r="14" spans="1:10" hidden="1" x14ac:dyDescent="0.15">
      <c r="A14" s="1">
        <v>70</v>
      </c>
      <c r="B14" s="1">
        <v>30.8</v>
      </c>
      <c r="C14" s="1">
        <v>38</v>
      </c>
      <c r="D14" s="1">
        <v>16</v>
      </c>
      <c r="E14" s="4" t="s">
        <v>2</v>
      </c>
      <c r="F14" s="4" t="s">
        <v>2</v>
      </c>
      <c r="G14" s="1">
        <v>82</v>
      </c>
      <c r="H14" s="4" t="s">
        <v>3</v>
      </c>
      <c r="I14" s="1">
        <v>38</v>
      </c>
      <c r="J14" s="1"/>
    </row>
    <row r="15" spans="1:10" x14ac:dyDescent="0.15">
      <c r="A15" s="2">
        <v>75</v>
      </c>
      <c r="B15" s="2">
        <v>25.6</v>
      </c>
      <c r="C15" s="2">
        <v>16.2</v>
      </c>
      <c r="D15" s="2">
        <v>5</v>
      </c>
      <c r="E15" s="5" t="s">
        <v>2</v>
      </c>
      <c r="F15" s="5" t="s">
        <v>2</v>
      </c>
      <c r="G15" s="2">
        <v>84</v>
      </c>
      <c r="H15" s="5" t="s">
        <v>0</v>
      </c>
      <c r="I15" s="2">
        <v>36</v>
      </c>
      <c r="J15" s="2"/>
    </row>
    <row r="16" spans="1:10" x14ac:dyDescent="0.15">
      <c r="A16" s="1">
        <v>81</v>
      </c>
      <c r="B16" s="1">
        <v>24.6</v>
      </c>
      <c r="C16" s="1">
        <v>20.2</v>
      </c>
      <c r="D16" s="1">
        <v>7</v>
      </c>
      <c r="E16" s="4" t="s">
        <v>4</v>
      </c>
      <c r="F16" s="4" t="s">
        <v>5</v>
      </c>
      <c r="G16" s="1">
        <v>83</v>
      </c>
      <c r="H16" s="4" t="s">
        <v>0</v>
      </c>
      <c r="I16" s="1">
        <v>37</v>
      </c>
      <c r="J16" s="1"/>
    </row>
    <row r="17" spans="1:10" x14ac:dyDescent="0.15">
      <c r="A17" s="2">
        <v>84</v>
      </c>
      <c r="B17" s="2">
        <v>37.6</v>
      </c>
      <c r="C17" s="2">
        <v>44.6</v>
      </c>
      <c r="D17" s="2">
        <v>20</v>
      </c>
      <c r="E17" s="5" t="s">
        <v>2</v>
      </c>
      <c r="F17" s="5" t="s">
        <v>2</v>
      </c>
      <c r="G17" s="2">
        <v>81</v>
      </c>
      <c r="H17" s="5" t="s">
        <v>0</v>
      </c>
      <c r="I17" s="2">
        <v>39</v>
      </c>
      <c r="J17" s="2"/>
    </row>
    <row r="18" spans="1:10" x14ac:dyDescent="0.15">
      <c r="A18" s="1">
        <v>85</v>
      </c>
      <c r="B18" s="1">
        <v>25.9</v>
      </c>
      <c r="C18" s="1">
        <v>17.399999999999999</v>
      </c>
      <c r="D18" s="1">
        <v>5</v>
      </c>
      <c r="E18" s="4" t="s">
        <v>2</v>
      </c>
      <c r="F18" s="4" t="s">
        <v>2</v>
      </c>
      <c r="G18" s="1">
        <v>84</v>
      </c>
      <c r="H18" s="4" t="s">
        <v>0</v>
      </c>
      <c r="I18" s="1">
        <v>36</v>
      </c>
      <c r="J18" s="1"/>
    </row>
    <row r="19" spans="1:10" x14ac:dyDescent="0.15">
      <c r="A19" s="8">
        <v>94</v>
      </c>
      <c r="B19" s="8">
        <v>30</v>
      </c>
      <c r="C19" s="8">
        <v>28.3</v>
      </c>
      <c r="D19" s="8">
        <v>12</v>
      </c>
      <c r="E19" s="9" t="s">
        <v>2</v>
      </c>
      <c r="F19" s="9" t="s">
        <v>2</v>
      </c>
      <c r="G19" s="8">
        <v>84</v>
      </c>
      <c r="H19" s="9" t="s">
        <v>0</v>
      </c>
      <c r="I19" s="8">
        <v>36</v>
      </c>
      <c r="J19" s="8"/>
    </row>
    <row r="20" spans="1:10" x14ac:dyDescent="0.15">
      <c r="A20">
        <v>113</v>
      </c>
      <c r="B20">
        <v>30.1</v>
      </c>
      <c r="C20">
        <v>18.2</v>
      </c>
      <c r="D20">
        <v>7</v>
      </c>
      <c r="E20" s="3" t="s">
        <v>2</v>
      </c>
      <c r="F20" s="3" t="s">
        <v>2</v>
      </c>
      <c r="G20">
        <v>85</v>
      </c>
      <c r="H20" s="3" t="s">
        <v>0</v>
      </c>
      <c r="I20">
        <v>35</v>
      </c>
      <c r="J20" s="2"/>
    </row>
    <row r="21" spans="1:10" x14ac:dyDescent="0.15">
      <c r="A21" s="2">
        <v>120</v>
      </c>
      <c r="B21" s="2">
        <v>27.8</v>
      </c>
      <c r="C21" s="2">
        <v>14</v>
      </c>
      <c r="D21" s="2">
        <v>5</v>
      </c>
      <c r="E21" s="5" t="s">
        <v>2</v>
      </c>
      <c r="F21" s="5" t="s">
        <v>2</v>
      </c>
      <c r="G21" s="2">
        <v>82</v>
      </c>
      <c r="H21" s="5" t="s">
        <v>0</v>
      </c>
      <c r="I21" s="2">
        <v>38</v>
      </c>
      <c r="J21" s="2"/>
    </row>
    <row r="22" spans="1:10" x14ac:dyDescent="0.15">
      <c r="A22" s="2">
        <v>121</v>
      </c>
      <c r="B22" s="2">
        <v>22.1</v>
      </c>
      <c r="C22" s="2">
        <v>17.2</v>
      </c>
      <c r="D22" s="2">
        <v>7</v>
      </c>
      <c r="E22" s="5" t="s">
        <v>4</v>
      </c>
      <c r="F22" s="5" t="s">
        <v>4</v>
      </c>
      <c r="G22" s="2">
        <v>82</v>
      </c>
      <c r="H22" s="5" t="s">
        <v>0</v>
      </c>
      <c r="I22" s="2">
        <v>38</v>
      </c>
      <c r="J22" s="2"/>
    </row>
    <row r="23" spans="1:10" x14ac:dyDescent="0.15">
      <c r="A23" s="8">
        <v>122</v>
      </c>
      <c r="B23" s="8">
        <v>23.9</v>
      </c>
      <c r="C23" s="8">
        <v>12.8</v>
      </c>
      <c r="D23" s="8">
        <v>3</v>
      </c>
      <c r="E23" s="9" t="s">
        <v>2</v>
      </c>
      <c r="F23" s="9" t="s">
        <v>4</v>
      </c>
      <c r="G23" s="8">
        <v>84</v>
      </c>
      <c r="H23" s="9" t="s">
        <v>0</v>
      </c>
      <c r="I23" s="8">
        <v>36</v>
      </c>
      <c r="J23" s="8"/>
    </row>
    <row r="24" spans="1:10" x14ac:dyDescent="0.15">
      <c r="A24" s="8">
        <v>130</v>
      </c>
      <c r="B24" s="8">
        <v>28.1</v>
      </c>
      <c r="C24" s="8">
        <v>12.9</v>
      </c>
      <c r="D24" s="8">
        <v>4</v>
      </c>
      <c r="E24" s="9" t="s">
        <v>2</v>
      </c>
      <c r="F24" s="9" t="s">
        <v>2</v>
      </c>
      <c r="G24" s="8">
        <v>85</v>
      </c>
      <c r="H24" s="9" t="s">
        <v>0</v>
      </c>
      <c r="I24" s="8">
        <v>35</v>
      </c>
      <c r="J24" s="8"/>
    </row>
    <row r="25" spans="1:10" x14ac:dyDescent="0.15">
      <c r="A25" s="2">
        <v>133</v>
      </c>
      <c r="B25" s="2">
        <v>27.5</v>
      </c>
      <c r="C25" s="2">
        <v>22.8</v>
      </c>
      <c r="D25" s="2">
        <v>7</v>
      </c>
      <c r="E25" s="5" t="s">
        <v>2</v>
      </c>
      <c r="F25" s="5" t="s">
        <v>2</v>
      </c>
      <c r="G25" s="2">
        <v>85</v>
      </c>
      <c r="H25" s="5" t="s">
        <v>0</v>
      </c>
      <c r="I25" s="2">
        <v>35</v>
      </c>
      <c r="J25" s="2"/>
    </row>
    <row r="26" spans="1:10" x14ac:dyDescent="0.15">
      <c r="A26" s="8">
        <v>134</v>
      </c>
      <c r="B26" s="8">
        <v>25.7</v>
      </c>
      <c r="C26" s="8">
        <v>16.399999999999999</v>
      </c>
      <c r="D26" s="8">
        <v>5</v>
      </c>
      <c r="E26" s="9" t="s">
        <v>2</v>
      </c>
      <c r="F26" s="9" t="s">
        <v>2</v>
      </c>
      <c r="G26" s="8">
        <v>83</v>
      </c>
      <c r="H26" s="9" t="s">
        <v>0</v>
      </c>
      <c r="I26" s="8">
        <v>37</v>
      </c>
      <c r="J26" s="8"/>
    </row>
    <row r="27" spans="1:10" x14ac:dyDescent="0.15">
      <c r="A27" s="8">
        <v>136</v>
      </c>
      <c r="B27" s="8">
        <v>24</v>
      </c>
      <c r="C27" s="8">
        <v>14.1</v>
      </c>
      <c r="D27" s="8">
        <v>4</v>
      </c>
      <c r="E27" s="9" t="s">
        <v>2</v>
      </c>
      <c r="F27" s="9" t="s">
        <v>4</v>
      </c>
      <c r="G27" s="8">
        <v>84</v>
      </c>
      <c r="H27" s="9" t="s">
        <v>0</v>
      </c>
      <c r="I27" s="8">
        <v>36</v>
      </c>
      <c r="J27" s="8"/>
    </row>
    <row r="28" spans="1:10" x14ac:dyDescent="0.15">
      <c r="A28" s="8">
        <v>138</v>
      </c>
      <c r="B28" s="8">
        <v>31.4</v>
      </c>
      <c r="C28" s="8">
        <v>33.700000000000003</v>
      </c>
      <c r="D28" s="8">
        <v>16</v>
      </c>
      <c r="E28" s="9" t="s">
        <v>2</v>
      </c>
      <c r="F28" s="9" t="s">
        <v>2</v>
      </c>
      <c r="G28" s="8">
        <v>84</v>
      </c>
      <c r="H28" s="9" t="s">
        <v>0</v>
      </c>
      <c r="I28" s="8">
        <v>36</v>
      </c>
      <c r="J28" s="8"/>
    </row>
    <row r="29" spans="1:10" x14ac:dyDescent="0.15">
      <c r="A29" s="8">
        <v>147</v>
      </c>
      <c r="B29" s="8">
        <v>26.4</v>
      </c>
      <c r="C29" s="8">
        <v>14.5</v>
      </c>
      <c r="D29" s="8">
        <v>4</v>
      </c>
      <c r="E29" s="9" t="s">
        <v>2</v>
      </c>
      <c r="F29" s="9" t="s">
        <v>2</v>
      </c>
      <c r="G29" s="8">
        <v>82</v>
      </c>
      <c r="H29" s="9" t="s">
        <v>0</v>
      </c>
      <c r="I29" s="8">
        <v>38</v>
      </c>
      <c r="J29" s="8"/>
    </row>
    <row r="30" spans="1:10" x14ac:dyDescent="0.15">
      <c r="A30" s="8">
        <v>156</v>
      </c>
      <c r="B30" s="8">
        <v>27.3</v>
      </c>
      <c r="C30" s="8">
        <v>11.9</v>
      </c>
      <c r="D30" s="8">
        <v>4</v>
      </c>
      <c r="E30" s="9" t="s">
        <v>2</v>
      </c>
      <c r="F30" s="9" t="s">
        <v>2</v>
      </c>
      <c r="G30" s="8">
        <v>83</v>
      </c>
      <c r="H30" s="9" t="s">
        <v>0</v>
      </c>
      <c r="I30" s="8">
        <v>37</v>
      </c>
      <c r="J30" s="8"/>
    </row>
    <row r="31" spans="1:10" x14ac:dyDescent="0.15">
      <c r="A31" s="8">
        <v>162</v>
      </c>
      <c r="B31" s="8">
        <v>26.4</v>
      </c>
      <c r="C31" s="8">
        <v>13.2</v>
      </c>
      <c r="D31" s="8">
        <v>4</v>
      </c>
      <c r="E31" s="9" t="s">
        <v>2</v>
      </c>
      <c r="F31" s="9" t="s">
        <v>2</v>
      </c>
      <c r="G31" s="8">
        <v>83</v>
      </c>
      <c r="H31" s="9" t="s">
        <v>0</v>
      </c>
      <c r="I31" s="8">
        <v>37</v>
      </c>
      <c r="J31" s="8"/>
    </row>
    <row r="32" spans="1:10" x14ac:dyDescent="0.15">
      <c r="A32" s="8">
        <v>165</v>
      </c>
      <c r="B32" s="8">
        <v>24.2</v>
      </c>
      <c r="C32" s="8">
        <v>20.3</v>
      </c>
      <c r="D32" s="8">
        <v>6</v>
      </c>
      <c r="E32" s="9" t="s">
        <v>4</v>
      </c>
      <c r="F32" s="9" t="s">
        <v>4</v>
      </c>
      <c r="G32" s="8">
        <v>84</v>
      </c>
      <c r="H32" s="9" t="s">
        <v>0</v>
      </c>
      <c r="I32" s="8">
        <v>36</v>
      </c>
      <c r="J32" s="8"/>
    </row>
    <row r="33" spans="1:10" x14ac:dyDescent="0.15">
      <c r="A33" s="8">
        <v>171</v>
      </c>
      <c r="B33" s="8">
        <v>25.2</v>
      </c>
      <c r="C33" s="8">
        <v>19</v>
      </c>
      <c r="D33" s="8">
        <v>7</v>
      </c>
      <c r="E33" s="9" t="s">
        <v>2</v>
      </c>
      <c r="F33" s="9" t="s">
        <v>4</v>
      </c>
      <c r="G33" s="8">
        <v>81</v>
      </c>
      <c r="H33" s="9" t="s">
        <v>0</v>
      </c>
      <c r="I33" s="8">
        <v>39</v>
      </c>
      <c r="J33" s="8"/>
    </row>
    <row r="34" spans="1:10" x14ac:dyDescent="0.15">
      <c r="A34">
        <v>202</v>
      </c>
      <c r="B34">
        <v>35</v>
      </c>
      <c r="C34">
        <v>29</v>
      </c>
      <c r="D34">
        <v>17</v>
      </c>
      <c r="E34" s="16" t="s">
        <v>2</v>
      </c>
      <c r="F34" s="16" t="s">
        <v>2</v>
      </c>
      <c r="G34">
        <v>83</v>
      </c>
      <c r="H34" s="16" t="s">
        <v>0</v>
      </c>
      <c r="I34" s="21">
        <v>37</v>
      </c>
      <c r="J34" s="8"/>
    </row>
    <row r="35" spans="1:10" hidden="1" x14ac:dyDescent="0.15">
      <c r="A35">
        <v>205</v>
      </c>
      <c r="B35">
        <v>27</v>
      </c>
      <c r="C35">
        <v>39.799999999999997</v>
      </c>
      <c r="D35">
        <v>15</v>
      </c>
      <c r="E35" s="16" t="s">
        <v>4</v>
      </c>
      <c r="F35" s="16" t="s">
        <v>2</v>
      </c>
      <c r="G35">
        <v>81</v>
      </c>
      <c r="H35" s="16" t="s">
        <v>3</v>
      </c>
      <c r="I35" s="21">
        <v>39</v>
      </c>
      <c r="J35" s="8"/>
    </row>
    <row r="36" spans="1:10" x14ac:dyDescent="0.15">
      <c r="A36">
        <v>210</v>
      </c>
      <c r="B36">
        <v>24.7</v>
      </c>
      <c r="C36">
        <v>13.2</v>
      </c>
      <c r="D36">
        <v>3</v>
      </c>
      <c r="E36" s="16" t="s">
        <v>2</v>
      </c>
      <c r="F36" s="16" t="s">
        <v>4</v>
      </c>
      <c r="G36">
        <v>84</v>
      </c>
      <c r="H36" s="16" t="s">
        <v>0</v>
      </c>
      <c r="I36" s="21">
        <v>36</v>
      </c>
      <c r="J36" s="8"/>
    </row>
    <row r="37" spans="1:10" x14ac:dyDescent="0.15">
      <c r="A37">
        <v>232</v>
      </c>
      <c r="B37">
        <v>18.100000000000001</v>
      </c>
      <c r="C37">
        <v>22.9</v>
      </c>
      <c r="D37">
        <v>8</v>
      </c>
      <c r="E37" s="16" t="s">
        <v>4</v>
      </c>
      <c r="F37" s="16" t="s">
        <v>2</v>
      </c>
      <c r="G37">
        <v>85</v>
      </c>
      <c r="H37" s="16" t="s">
        <v>0</v>
      </c>
      <c r="I37" s="21">
        <v>35</v>
      </c>
      <c r="J37" s="8"/>
    </row>
    <row r="38" spans="1:10" x14ac:dyDescent="0.15">
      <c r="A38">
        <v>233</v>
      </c>
      <c r="B38">
        <v>31.2</v>
      </c>
      <c r="C38">
        <v>32.9</v>
      </c>
      <c r="D38">
        <v>15</v>
      </c>
      <c r="E38" s="16" t="s">
        <v>2</v>
      </c>
      <c r="F38" s="16" t="s">
        <v>2</v>
      </c>
      <c r="G38">
        <v>84</v>
      </c>
      <c r="H38" s="16" t="s">
        <v>0</v>
      </c>
      <c r="I38" s="21">
        <v>36</v>
      </c>
      <c r="J38" s="8"/>
    </row>
    <row r="39" spans="1:10" x14ac:dyDescent="0.15">
      <c r="A39">
        <v>238</v>
      </c>
      <c r="B39">
        <v>26.6</v>
      </c>
      <c r="C39">
        <v>21.6</v>
      </c>
      <c r="D39">
        <v>8</v>
      </c>
      <c r="E39" t="s">
        <v>2</v>
      </c>
      <c r="F39" t="s">
        <v>2</v>
      </c>
      <c r="G39">
        <v>83</v>
      </c>
      <c r="H39" t="s">
        <v>0</v>
      </c>
      <c r="I39" s="21">
        <v>37</v>
      </c>
      <c r="J39" s="8"/>
    </row>
    <row r="40" spans="1:10" hidden="1" x14ac:dyDescent="0.15">
      <c r="A40">
        <v>242</v>
      </c>
      <c r="B40">
        <v>23.2</v>
      </c>
      <c r="C40">
        <v>22.6</v>
      </c>
      <c r="D40">
        <v>5</v>
      </c>
      <c r="E40" t="s">
        <v>4</v>
      </c>
      <c r="F40" t="s">
        <v>4</v>
      </c>
      <c r="G40">
        <v>81</v>
      </c>
      <c r="H40" t="s">
        <v>3</v>
      </c>
      <c r="I40">
        <v>39</v>
      </c>
      <c r="J40" s="8"/>
    </row>
    <row r="41" spans="1:10" x14ac:dyDescent="0.15">
      <c r="A41">
        <v>243</v>
      </c>
      <c r="B41">
        <v>27.2</v>
      </c>
      <c r="C41">
        <v>19</v>
      </c>
      <c r="D41">
        <v>7</v>
      </c>
      <c r="E41" t="s">
        <v>2</v>
      </c>
      <c r="F41" t="s">
        <v>2</v>
      </c>
      <c r="G41">
        <v>83</v>
      </c>
      <c r="H41" t="s">
        <v>0</v>
      </c>
      <c r="I41">
        <v>37</v>
      </c>
      <c r="J41" s="8"/>
    </row>
    <row r="42" spans="1:10" x14ac:dyDescent="0.15">
      <c r="A42">
        <v>244</v>
      </c>
      <c r="B42">
        <v>28.2</v>
      </c>
      <c r="C42">
        <v>23.6</v>
      </c>
      <c r="D42">
        <v>9</v>
      </c>
      <c r="E42" s="16" t="s">
        <v>2</v>
      </c>
      <c r="F42" s="16" t="s">
        <v>2</v>
      </c>
      <c r="G42">
        <v>85</v>
      </c>
      <c r="H42" s="16" t="s">
        <v>0</v>
      </c>
      <c r="I42">
        <v>35</v>
      </c>
      <c r="J42" s="8"/>
    </row>
    <row r="43" spans="1:10" x14ac:dyDescent="0.15">
      <c r="A43">
        <v>258</v>
      </c>
      <c r="B43">
        <v>32.4</v>
      </c>
      <c r="C43">
        <v>28.5</v>
      </c>
      <c r="D43">
        <v>12</v>
      </c>
      <c r="E43" s="16" t="s">
        <v>2</v>
      </c>
      <c r="F43" s="16" t="s">
        <v>2</v>
      </c>
      <c r="G43">
        <v>84</v>
      </c>
      <c r="H43" s="16" t="s">
        <v>0</v>
      </c>
      <c r="I43" s="21">
        <v>36</v>
      </c>
      <c r="J43" s="8"/>
    </row>
    <row r="44" spans="1:10" x14ac:dyDescent="0.15">
      <c r="A44">
        <v>264</v>
      </c>
      <c r="B44">
        <v>32</v>
      </c>
      <c r="C44">
        <v>36.4</v>
      </c>
      <c r="D44">
        <v>17</v>
      </c>
      <c r="E44" s="16" t="s">
        <v>2</v>
      </c>
      <c r="F44" s="16" t="s">
        <v>2</v>
      </c>
      <c r="G44">
        <v>83</v>
      </c>
      <c r="H44" s="16" t="s">
        <v>0</v>
      </c>
      <c r="I44" s="21">
        <v>37</v>
      </c>
      <c r="J44" s="8"/>
    </row>
    <row r="45" spans="1:10" x14ac:dyDescent="0.15">
      <c r="A45">
        <v>267</v>
      </c>
      <c r="B45">
        <v>30.9</v>
      </c>
      <c r="C45">
        <v>31.8</v>
      </c>
      <c r="D45">
        <v>15</v>
      </c>
      <c r="E45" s="16" t="s">
        <v>2</v>
      </c>
      <c r="F45" s="16" t="s">
        <v>2</v>
      </c>
      <c r="G45">
        <v>85</v>
      </c>
      <c r="H45" s="16" t="s">
        <v>0</v>
      </c>
      <c r="I45" s="21">
        <v>35</v>
      </c>
      <c r="J45" s="8"/>
    </row>
    <row r="46" spans="1:10" x14ac:dyDescent="0.15">
      <c r="A46">
        <v>270</v>
      </c>
      <c r="B46">
        <v>24.7</v>
      </c>
      <c r="C46">
        <v>13.8</v>
      </c>
      <c r="D46">
        <v>3</v>
      </c>
      <c r="E46" s="3" t="s">
        <v>2</v>
      </c>
      <c r="F46" s="3" t="s">
        <v>4</v>
      </c>
      <c r="G46">
        <v>85</v>
      </c>
      <c r="H46" s="3" t="s">
        <v>0</v>
      </c>
      <c r="I46" s="21">
        <v>35</v>
      </c>
      <c r="J46" s="8"/>
    </row>
    <row r="47" spans="1:10" x14ac:dyDescent="0.15">
      <c r="A47">
        <v>279</v>
      </c>
      <c r="B47">
        <v>34</v>
      </c>
      <c r="C47">
        <v>34.700000000000003</v>
      </c>
      <c r="D47">
        <v>16</v>
      </c>
      <c r="E47" s="3" t="s">
        <v>2</v>
      </c>
      <c r="F47" s="3" t="s">
        <v>2</v>
      </c>
      <c r="G47">
        <v>83</v>
      </c>
      <c r="H47" s="3" t="s">
        <v>0</v>
      </c>
      <c r="I47">
        <v>37</v>
      </c>
      <c r="J47" s="8"/>
    </row>
    <row r="48" spans="1:10" x14ac:dyDescent="0.15">
      <c r="A48">
        <v>284</v>
      </c>
      <c r="B48">
        <v>25.7</v>
      </c>
      <c r="C48">
        <v>27.4</v>
      </c>
      <c r="D48">
        <v>10</v>
      </c>
      <c r="E48" s="3" t="s">
        <v>4</v>
      </c>
      <c r="F48" s="3" t="s">
        <v>2</v>
      </c>
      <c r="G48">
        <v>81</v>
      </c>
      <c r="H48" s="3" t="s">
        <v>0</v>
      </c>
      <c r="I48">
        <v>39</v>
      </c>
      <c r="J48" s="8"/>
    </row>
    <row r="49" spans="1:10" x14ac:dyDescent="0.15">
      <c r="A49">
        <v>286</v>
      </c>
      <c r="B49">
        <v>25.5</v>
      </c>
      <c r="C49">
        <v>17.5</v>
      </c>
      <c r="D49">
        <v>5</v>
      </c>
      <c r="E49" s="3" t="s">
        <v>2</v>
      </c>
      <c r="F49" s="3" t="s">
        <v>2</v>
      </c>
      <c r="G49">
        <v>82</v>
      </c>
      <c r="H49" s="3" t="s">
        <v>0</v>
      </c>
      <c r="I49">
        <v>38</v>
      </c>
      <c r="J49" s="8"/>
    </row>
    <row r="50" spans="1:10" x14ac:dyDescent="0.15">
      <c r="A50">
        <v>287</v>
      </c>
      <c r="B50">
        <v>26.2</v>
      </c>
      <c r="C50">
        <v>12.8</v>
      </c>
      <c r="D50">
        <v>3</v>
      </c>
      <c r="E50" s="3" t="s">
        <v>2</v>
      </c>
      <c r="F50" s="3" t="s">
        <v>2</v>
      </c>
      <c r="G50">
        <v>83</v>
      </c>
      <c r="H50" s="3" t="s">
        <v>0</v>
      </c>
      <c r="I50">
        <v>37</v>
      </c>
      <c r="J50" s="8"/>
    </row>
    <row r="51" spans="1:10" hidden="1" x14ac:dyDescent="0.15">
      <c r="A51">
        <v>294</v>
      </c>
      <c r="B51">
        <v>22.3</v>
      </c>
      <c r="C51">
        <v>22.6</v>
      </c>
      <c r="D51">
        <v>5</v>
      </c>
      <c r="E51" s="3" t="s">
        <v>4</v>
      </c>
      <c r="F51" s="3" t="s">
        <v>4</v>
      </c>
      <c r="G51">
        <v>85</v>
      </c>
      <c r="H51" s="3" t="s">
        <v>3</v>
      </c>
      <c r="I51">
        <v>35</v>
      </c>
      <c r="J51" s="8"/>
    </row>
    <row r="52" spans="1:10" hidden="1" x14ac:dyDescent="0.15">
      <c r="A52" s="2"/>
      <c r="B52" s="2"/>
      <c r="C52" s="2"/>
      <c r="D52" s="2"/>
      <c r="E52" s="5"/>
      <c r="F52" s="5"/>
      <c r="G52" s="2"/>
      <c r="H52" s="5"/>
      <c r="I52" s="2"/>
      <c r="J52" s="2"/>
    </row>
    <row r="53" spans="1:10" x14ac:dyDescent="0.15">
      <c r="A53" s="8">
        <f>SUBTOTAL(103,Table5[Number])</f>
        <v>44</v>
      </c>
      <c r="B53" s="15">
        <f>SUBTOTAL(101,Table5[BMI])</f>
        <v>28.306818181818191</v>
      </c>
      <c r="C53" s="15">
        <f>SUBTOTAL(101,Table5[BF%])</f>
        <v>23.009090909090904</v>
      </c>
      <c r="D53" s="15">
        <f>SUBTOTAL(101,Table5[VF])</f>
        <v>9.1136363636363633</v>
      </c>
      <c r="E53" s="17"/>
      <c r="F53" s="17"/>
      <c r="G53" s="15"/>
      <c r="H53" s="17"/>
      <c r="I53" s="15">
        <f>SUBTOTAL(101,Table5[Age])</f>
        <v>36.704545454545453</v>
      </c>
      <c r="J53" s="15">
        <f>SUBTOTAL(103,Table5[Column10])</f>
        <v>0</v>
      </c>
    </row>
    <row r="54" spans="1:10" x14ac:dyDescent="0.15">
      <c r="B54" s="16" t="s">
        <v>31</v>
      </c>
      <c r="C54" s="16" t="s">
        <v>32</v>
      </c>
      <c r="D54" s="16" t="s">
        <v>29</v>
      </c>
      <c r="I54" s="16" t="s">
        <v>26</v>
      </c>
    </row>
  </sheetData>
  <conditionalFormatting sqref="D2:D19">
    <cfRule type="cellIs" dxfId="193" priority="14" stopIfTrue="1" operator="greaterThan">
      <formula>8</formula>
    </cfRule>
  </conditionalFormatting>
  <conditionalFormatting sqref="B2:B19 B52">
    <cfRule type="cellIs" dxfId="192" priority="13" stopIfTrue="1" operator="greaterThan">
      <formula>25</formula>
    </cfRule>
  </conditionalFormatting>
  <conditionalFormatting sqref="B2:B19 B52">
    <cfRule type="cellIs" dxfId="191" priority="12" stopIfTrue="1" operator="greaterThan">
      <formula>30</formula>
    </cfRule>
  </conditionalFormatting>
  <conditionalFormatting sqref="D20:D32">
    <cfRule type="cellIs" dxfId="190" priority="11" stopIfTrue="1" operator="greaterThan">
      <formula>8</formula>
    </cfRule>
  </conditionalFormatting>
  <conditionalFormatting sqref="B20:B33">
    <cfRule type="cellIs" dxfId="189" priority="10" stopIfTrue="1" operator="greaterThan">
      <formula>25</formula>
    </cfRule>
  </conditionalFormatting>
  <conditionalFormatting sqref="B20:B33">
    <cfRule type="cellIs" dxfId="188" priority="9" stopIfTrue="1" operator="greaterThan">
      <formula>30</formula>
    </cfRule>
  </conditionalFormatting>
  <conditionalFormatting sqref="D31:D33 D52">
    <cfRule type="cellIs" dxfId="187" priority="8" operator="greaterThan">
      <formula>8</formula>
    </cfRule>
  </conditionalFormatting>
  <conditionalFormatting sqref="B34:B41">
    <cfRule type="cellIs" dxfId="186" priority="7" stopIfTrue="1" operator="greaterThan">
      <formula>25</formula>
    </cfRule>
  </conditionalFormatting>
  <conditionalFormatting sqref="D34:D39">
    <cfRule type="cellIs" dxfId="185" priority="6" operator="greaterThan">
      <formula>8</formula>
    </cfRule>
  </conditionalFormatting>
  <conditionalFormatting sqref="D40:D46">
    <cfRule type="cellIs" dxfId="184" priority="5" operator="greaterThan">
      <formula>8</formula>
    </cfRule>
  </conditionalFormatting>
  <conditionalFormatting sqref="B42:B51">
    <cfRule type="cellIs" dxfId="183" priority="3" operator="between">
      <formula>25</formula>
      <formula>29.9</formula>
    </cfRule>
    <cfRule type="cellIs" dxfId="182" priority="4" operator="greaterThan">
      <formula>24.9</formula>
    </cfRule>
  </conditionalFormatting>
  <conditionalFormatting sqref="B43:B51">
    <cfRule type="cellIs" dxfId="181" priority="2" operator="between">
      <formula>30</formula>
      <formula>50</formula>
    </cfRule>
  </conditionalFormatting>
  <conditionalFormatting sqref="D47:D51">
    <cfRule type="cellIs" dxfId="180" priority="1" operator="greaterThan">
      <formula>8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9"/>
  <sheetViews>
    <sheetView workbookViewId="0">
      <selection activeCell="B34" sqref="B34"/>
    </sheetView>
  </sheetViews>
  <sheetFormatPr baseColWidth="10" defaultRowHeight="13" x14ac:dyDescent="0.15"/>
  <cols>
    <col min="10" max="10" width="11.6640625" customWidth="1"/>
  </cols>
  <sheetData>
    <row r="1" spans="1:10" x14ac:dyDescent="0.15">
      <c r="A1" s="6" t="s">
        <v>10</v>
      </c>
      <c r="B1" s="6" t="s">
        <v>1</v>
      </c>
      <c r="C1" s="6" t="s">
        <v>11</v>
      </c>
      <c r="D1" s="6" t="s">
        <v>12</v>
      </c>
      <c r="E1" s="6" t="s">
        <v>13</v>
      </c>
      <c r="F1" s="6" t="s">
        <v>14</v>
      </c>
      <c r="G1" s="6" t="s">
        <v>17</v>
      </c>
      <c r="H1" s="6" t="s">
        <v>16</v>
      </c>
      <c r="I1" s="6" t="s">
        <v>15</v>
      </c>
      <c r="J1" s="7" t="s">
        <v>6</v>
      </c>
    </row>
    <row r="2" spans="1:10" hidden="1" x14ac:dyDescent="0.15">
      <c r="A2" s="1">
        <v>16</v>
      </c>
      <c r="B2" s="1">
        <v>25.7</v>
      </c>
      <c r="C2" s="1">
        <v>21.6</v>
      </c>
      <c r="D2" s="1">
        <v>7</v>
      </c>
      <c r="E2" s="4" t="s">
        <v>4</v>
      </c>
      <c r="F2" s="4" t="s">
        <v>2</v>
      </c>
      <c r="G2" s="1">
        <v>79</v>
      </c>
      <c r="H2" s="4" t="s">
        <v>0</v>
      </c>
      <c r="I2" s="1">
        <v>41</v>
      </c>
      <c r="J2" s="1"/>
    </row>
    <row r="3" spans="1:10" hidden="1" x14ac:dyDescent="0.15">
      <c r="A3" s="2">
        <v>17</v>
      </c>
      <c r="B3" s="2">
        <v>28.4</v>
      </c>
      <c r="C3" s="2">
        <v>23.5</v>
      </c>
      <c r="D3" s="2">
        <v>9</v>
      </c>
      <c r="E3" s="5" t="s">
        <v>2</v>
      </c>
      <c r="F3" s="5" t="s">
        <v>2</v>
      </c>
      <c r="G3" s="2">
        <v>78</v>
      </c>
      <c r="H3" s="5" t="s">
        <v>0</v>
      </c>
      <c r="I3" s="2">
        <v>42</v>
      </c>
      <c r="J3" s="2"/>
    </row>
    <row r="4" spans="1:10" hidden="1" x14ac:dyDescent="0.15">
      <c r="A4" s="1">
        <v>27</v>
      </c>
      <c r="B4" s="1">
        <v>29</v>
      </c>
      <c r="C4" s="1">
        <v>28.9</v>
      </c>
      <c r="D4" s="1">
        <v>12</v>
      </c>
      <c r="E4" s="4" t="s">
        <v>2</v>
      </c>
      <c r="F4" s="4" t="s">
        <v>2</v>
      </c>
      <c r="G4" s="1">
        <v>76</v>
      </c>
      <c r="H4" s="4" t="s">
        <v>0</v>
      </c>
      <c r="I4" s="1">
        <v>44</v>
      </c>
      <c r="J4" s="1"/>
    </row>
    <row r="5" spans="1:10" hidden="1" x14ac:dyDescent="0.15">
      <c r="A5" s="2">
        <v>35</v>
      </c>
      <c r="B5" s="2">
        <v>30.8</v>
      </c>
      <c r="C5" s="2">
        <v>27.1</v>
      </c>
      <c r="D5" s="2">
        <v>14</v>
      </c>
      <c r="E5" s="5" t="s">
        <v>2</v>
      </c>
      <c r="F5" s="5" t="s">
        <v>2</v>
      </c>
      <c r="G5" s="2">
        <v>80</v>
      </c>
      <c r="H5" s="5" t="s">
        <v>0</v>
      </c>
      <c r="I5" s="2">
        <v>40</v>
      </c>
      <c r="J5" s="2"/>
    </row>
    <row r="6" spans="1:10" hidden="1" x14ac:dyDescent="0.15">
      <c r="A6" s="1">
        <v>40</v>
      </c>
      <c r="B6" s="1">
        <v>26.6</v>
      </c>
      <c r="C6" s="1">
        <v>22.1</v>
      </c>
      <c r="D6" s="1">
        <v>8</v>
      </c>
      <c r="E6" s="4" t="s">
        <v>2</v>
      </c>
      <c r="F6" s="4" t="s">
        <v>2</v>
      </c>
      <c r="G6" s="1">
        <v>77</v>
      </c>
      <c r="H6" s="4" t="s">
        <v>0</v>
      </c>
      <c r="I6" s="1">
        <v>43</v>
      </c>
      <c r="J6" s="1"/>
    </row>
    <row r="7" spans="1:10" hidden="1" x14ac:dyDescent="0.15">
      <c r="A7" s="2">
        <v>44</v>
      </c>
      <c r="B7" s="2">
        <v>29.2</v>
      </c>
      <c r="C7" s="2">
        <v>24.5</v>
      </c>
      <c r="D7" s="2">
        <v>9</v>
      </c>
      <c r="E7" s="5" t="s">
        <v>2</v>
      </c>
      <c r="F7" s="5" t="s">
        <v>2</v>
      </c>
      <c r="G7" s="2">
        <v>76</v>
      </c>
      <c r="H7" s="5" t="s">
        <v>0</v>
      </c>
      <c r="I7" s="2">
        <v>44</v>
      </c>
      <c r="J7" s="2"/>
    </row>
    <row r="8" spans="1:10" hidden="1" x14ac:dyDescent="0.15">
      <c r="A8" s="1">
        <v>46</v>
      </c>
      <c r="B8" s="1">
        <v>27.1</v>
      </c>
      <c r="C8" s="1">
        <v>21.8</v>
      </c>
      <c r="D8" s="1">
        <v>9</v>
      </c>
      <c r="E8" s="4" t="s">
        <v>2</v>
      </c>
      <c r="F8" s="4" t="s">
        <v>2</v>
      </c>
      <c r="G8" s="1">
        <v>79</v>
      </c>
      <c r="H8" s="4" t="s">
        <v>0</v>
      </c>
      <c r="I8" s="1">
        <v>41</v>
      </c>
      <c r="J8" s="1"/>
    </row>
    <row r="9" spans="1:10" hidden="1" x14ac:dyDescent="0.15">
      <c r="A9" s="8">
        <v>72</v>
      </c>
      <c r="B9" s="8">
        <v>29.5</v>
      </c>
      <c r="C9" s="8">
        <v>37.700000000000003</v>
      </c>
      <c r="D9" s="8">
        <v>14</v>
      </c>
      <c r="E9" s="9" t="s">
        <v>2</v>
      </c>
      <c r="F9" s="9" t="s">
        <v>2</v>
      </c>
      <c r="G9" s="8">
        <v>79</v>
      </c>
      <c r="H9" s="9" t="s">
        <v>3</v>
      </c>
      <c r="I9" s="8">
        <v>41</v>
      </c>
      <c r="J9" s="8"/>
    </row>
    <row r="10" spans="1:10" hidden="1" x14ac:dyDescent="0.15">
      <c r="A10">
        <v>101</v>
      </c>
      <c r="B10">
        <v>32.6</v>
      </c>
      <c r="C10">
        <v>39.799999999999997</v>
      </c>
      <c r="D10">
        <v>16</v>
      </c>
      <c r="E10" s="3" t="s">
        <v>2</v>
      </c>
      <c r="F10" s="3" t="s">
        <v>2</v>
      </c>
      <c r="G10">
        <v>76</v>
      </c>
      <c r="H10" s="3" t="s">
        <v>3</v>
      </c>
      <c r="I10">
        <v>44</v>
      </c>
      <c r="J10" s="2"/>
    </row>
    <row r="11" spans="1:10" x14ac:dyDescent="0.15">
      <c r="A11" s="8">
        <v>146</v>
      </c>
      <c r="B11" s="8">
        <v>28.3</v>
      </c>
      <c r="C11" s="8">
        <v>14.3</v>
      </c>
      <c r="D11" s="8">
        <v>5</v>
      </c>
      <c r="E11" s="9" t="s">
        <v>2</v>
      </c>
      <c r="F11" s="9" t="s">
        <v>2</v>
      </c>
      <c r="G11" s="8">
        <v>80</v>
      </c>
      <c r="H11" s="9" t="s">
        <v>0</v>
      </c>
      <c r="I11" s="8">
        <v>40</v>
      </c>
      <c r="J11" s="8"/>
    </row>
    <row r="12" spans="1:10" hidden="1" x14ac:dyDescent="0.15">
      <c r="A12" s="8">
        <v>153</v>
      </c>
      <c r="B12" s="8">
        <v>31.6</v>
      </c>
      <c r="C12" s="8">
        <v>32.200000000000003</v>
      </c>
      <c r="D12" s="8">
        <v>13</v>
      </c>
      <c r="E12" s="9" t="s">
        <v>2</v>
      </c>
      <c r="F12" s="9" t="s">
        <v>2</v>
      </c>
      <c r="G12" s="8">
        <v>80</v>
      </c>
      <c r="H12" s="9" t="s">
        <v>0</v>
      </c>
      <c r="I12" s="8">
        <v>40</v>
      </c>
      <c r="J12" s="8"/>
    </row>
    <row r="13" spans="1:10" hidden="1" x14ac:dyDescent="0.15">
      <c r="A13" s="2">
        <v>159</v>
      </c>
      <c r="B13" s="2">
        <v>27.6</v>
      </c>
      <c r="C13" s="2">
        <v>27.1</v>
      </c>
      <c r="D13" s="2">
        <v>10</v>
      </c>
      <c r="E13" s="5" t="s">
        <v>4</v>
      </c>
      <c r="F13" s="5" t="s">
        <v>2</v>
      </c>
      <c r="G13" s="2">
        <v>79</v>
      </c>
      <c r="H13" s="5" t="s">
        <v>0</v>
      </c>
      <c r="I13" s="2">
        <v>41</v>
      </c>
      <c r="J13" s="2"/>
    </row>
    <row r="14" spans="1:10" hidden="1" x14ac:dyDescent="0.15">
      <c r="A14" s="8">
        <v>160</v>
      </c>
      <c r="B14" s="8">
        <v>39.4</v>
      </c>
      <c r="C14" s="8">
        <v>39.5</v>
      </c>
      <c r="D14" s="8">
        <v>20</v>
      </c>
      <c r="E14" s="9" t="s">
        <v>2</v>
      </c>
      <c r="F14" s="9" t="s">
        <v>2</v>
      </c>
      <c r="G14" s="8">
        <v>80</v>
      </c>
      <c r="H14" s="9" t="s">
        <v>0</v>
      </c>
      <c r="I14" s="8">
        <v>40</v>
      </c>
      <c r="J14" s="8"/>
    </row>
    <row r="15" spans="1:10" x14ac:dyDescent="0.15">
      <c r="A15" s="8">
        <v>164</v>
      </c>
      <c r="B15" s="8">
        <v>23.7</v>
      </c>
      <c r="C15" s="8">
        <v>13.2</v>
      </c>
      <c r="D15" s="8">
        <v>3</v>
      </c>
      <c r="E15" s="9" t="s">
        <v>2</v>
      </c>
      <c r="F15" s="9" t="s">
        <v>4</v>
      </c>
      <c r="G15" s="8">
        <v>76</v>
      </c>
      <c r="H15" s="9" t="s">
        <v>0</v>
      </c>
      <c r="I15" s="8">
        <v>44</v>
      </c>
      <c r="J15" s="8"/>
    </row>
    <row r="16" spans="1:10" x14ac:dyDescent="0.15">
      <c r="A16" s="8">
        <v>166</v>
      </c>
      <c r="B16" s="8">
        <v>25.9</v>
      </c>
      <c r="C16" s="8">
        <v>13.4</v>
      </c>
      <c r="D16" s="8">
        <v>5</v>
      </c>
      <c r="E16" s="9" t="s">
        <v>2</v>
      </c>
      <c r="F16" s="9" t="s">
        <v>2</v>
      </c>
      <c r="G16" s="8">
        <v>78</v>
      </c>
      <c r="H16" s="9" t="s">
        <v>0</v>
      </c>
      <c r="I16" s="8">
        <v>42</v>
      </c>
      <c r="J16" s="8"/>
    </row>
    <row r="17" spans="1:10" hidden="1" x14ac:dyDescent="0.15">
      <c r="A17">
        <v>209</v>
      </c>
      <c r="B17">
        <v>24</v>
      </c>
      <c r="C17">
        <v>22.1</v>
      </c>
      <c r="D17">
        <v>5</v>
      </c>
      <c r="E17" s="16" t="s">
        <v>2</v>
      </c>
      <c r="F17" s="16" t="s">
        <v>4</v>
      </c>
      <c r="G17">
        <v>80</v>
      </c>
      <c r="H17" s="16" t="s">
        <v>3</v>
      </c>
      <c r="I17" s="21">
        <v>40</v>
      </c>
      <c r="J17" s="8"/>
    </row>
    <row r="18" spans="1:10" hidden="1" x14ac:dyDescent="0.15">
      <c r="A18">
        <v>220</v>
      </c>
      <c r="B18">
        <v>26.5</v>
      </c>
      <c r="C18">
        <v>21.8</v>
      </c>
      <c r="D18">
        <v>9</v>
      </c>
      <c r="E18" s="16" t="s">
        <v>2</v>
      </c>
      <c r="F18" s="16" t="s">
        <v>2</v>
      </c>
      <c r="G18">
        <v>80</v>
      </c>
      <c r="H18" s="16" t="s">
        <v>0</v>
      </c>
      <c r="I18" s="21">
        <v>40</v>
      </c>
      <c r="J18" s="8"/>
    </row>
    <row r="19" spans="1:10" hidden="1" x14ac:dyDescent="0.15">
      <c r="A19">
        <v>227</v>
      </c>
      <c r="B19">
        <v>28.3</v>
      </c>
      <c r="C19">
        <v>29.4</v>
      </c>
      <c r="D19">
        <v>11</v>
      </c>
      <c r="E19" s="16" t="s">
        <v>4</v>
      </c>
      <c r="F19" s="16" t="s">
        <v>2</v>
      </c>
      <c r="G19">
        <v>77</v>
      </c>
      <c r="H19" s="16" t="s">
        <v>0</v>
      </c>
      <c r="I19" s="21">
        <v>43</v>
      </c>
      <c r="J19" s="8"/>
    </row>
    <row r="20" spans="1:10" hidden="1" x14ac:dyDescent="0.15">
      <c r="A20">
        <v>234</v>
      </c>
      <c r="B20">
        <v>32.1</v>
      </c>
      <c r="C20">
        <v>35.6</v>
      </c>
      <c r="D20">
        <v>15</v>
      </c>
      <c r="E20" t="s">
        <v>2</v>
      </c>
      <c r="F20" t="s">
        <v>2</v>
      </c>
      <c r="G20">
        <v>76</v>
      </c>
      <c r="H20" t="s">
        <v>0</v>
      </c>
      <c r="I20" s="21">
        <v>44</v>
      </c>
      <c r="J20" s="8"/>
    </row>
    <row r="21" spans="1:10" hidden="1" x14ac:dyDescent="0.15">
      <c r="A21">
        <v>256</v>
      </c>
      <c r="B21">
        <v>24.6</v>
      </c>
      <c r="C21">
        <v>27.5</v>
      </c>
      <c r="D21">
        <v>7</v>
      </c>
      <c r="E21" s="16" t="s">
        <v>4</v>
      </c>
      <c r="F21" s="16" t="s">
        <v>4</v>
      </c>
      <c r="G21">
        <v>77</v>
      </c>
      <c r="H21" s="16" t="s">
        <v>3</v>
      </c>
      <c r="I21" s="21">
        <v>43</v>
      </c>
      <c r="J21" s="8"/>
    </row>
    <row r="22" spans="1:10" x14ac:dyDescent="0.15">
      <c r="A22">
        <v>269</v>
      </c>
      <c r="B22">
        <v>28</v>
      </c>
      <c r="C22">
        <v>20.3</v>
      </c>
      <c r="D22">
        <v>7</v>
      </c>
      <c r="E22" s="3" t="s">
        <v>2</v>
      </c>
      <c r="F22" s="3" t="s">
        <v>2</v>
      </c>
      <c r="G22">
        <v>78</v>
      </c>
      <c r="H22" s="3" t="s">
        <v>0</v>
      </c>
      <c r="I22" s="21">
        <v>42</v>
      </c>
      <c r="J22" s="8"/>
    </row>
    <row r="23" spans="1:10" x14ac:dyDescent="0.15">
      <c r="A23">
        <v>273</v>
      </c>
      <c r="B23">
        <v>26.1</v>
      </c>
      <c r="C23">
        <v>19.899999999999999</v>
      </c>
      <c r="D23">
        <v>7</v>
      </c>
      <c r="E23" s="3" t="s">
        <v>2</v>
      </c>
      <c r="F23" s="3" t="s">
        <v>2</v>
      </c>
      <c r="G23">
        <v>80</v>
      </c>
      <c r="H23" s="3" t="s">
        <v>0</v>
      </c>
      <c r="I23">
        <v>40</v>
      </c>
      <c r="J23" s="8"/>
    </row>
    <row r="24" spans="1:10" hidden="1" x14ac:dyDescent="0.15">
      <c r="A24">
        <v>292</v>
      </c>
      <c r="B24">
        <v>26.1</v>
      </c>
      <c r="C24">
        <v>23.9</v>
      </c>
      <c r="D24">
        <v>9</v>
      </c>
      <c r="E24" s="3" t="s">
        <v>4</v>
      </c>
      <c r="F24" s="3" t="s">
        <v>2</v>
      </c>
      <c r="G24">
        <v>78</v>
      </c>
      <c r="H24" s="3" t="s">
        <v>0</v>
      </c>
      <c r="I24">
        <v>42</v>
      </c>
      <c r="J24" s="8"/>
    </row>
    <row r="25" spans="1:10" hidden="1" x14ac:dyDescent="0.15">
      <c r="A25">
        <v>295</v>
      </c>
      <c r="B25">
        <v>26.9</v>
      </c>
      <c r="C25">
        <v>22.9</v>
      </c>
      <c r="D25">
        <v>6</v>
      </c>
      <c r="E25" s="3" t="s">
        <v>2</v>
      </c>
      <c r="F25" s="3" t="s">
        <v>2</v>
      </c>
      <c r="G25">
        <v>80</v>
      </c>
      <c r="H25" s="3" t="s">
        <v>3</v>
      </c>
      <c r="I25">
        <v>40</v>
      </c>
      <c r="J25" s="8"/>
    </row>
    <row r="26" spans="1:10" hidden="1" x14ac:dyDescent="0.15">
      <c r="A26" s="2"/>
      <c r="B26" s="2"/>
      <c r="C26" s="2"/>
      <c r="D26" s="2"/>
      <c r="E26" s="5"/>
      <c r="F26" s="5"/>
      <c r="G26" s="2"/>
      <c r="H26" s="5"/>
      <c r="I26" s="2"/>
      <c r="J26" s="2"/>
    </row>
    <row r="27" spans="1:10" x14ac:dyDescent="0.15">
      <c r="A27" s="8">
        <f>SUBTOTAL(103,Table6[Number])</f>
        <v>5</v>
      </c>
      <c r="B27" s="15">
        <f>SUBTOTAL(101,Table6[BMI])</f>
        <v>26.4</v>
      </c>
      <c r="C27" s="15">
        <f>SUBTOTAL(101,Table6[BF%])</f>
        <v>16.22</v>
      </c>
      <c r="D27" s="15">
        <f>SUBTOTAL(101,Table6[VF])</f>
        <v>5.4</v>
      </c>
      <c r="E27" s="17"/>
      <c r="F27" s="17"/>
      <c r="G27" s="15"/>
      <c r="H27" s="17"/>
      <c r="I27" s="15">
        <f>SUBTOTAL(101,Table6[Age])</f>
        <v>41.6</v>
      </c>
      <c r="J27" s="8">
        <f>SUBTOTAL(103,Table6[Column10])</f>
        <v>0</v>
      </c>
    </row>
    <row r="28" spans="1:10" x14ac:dyDescent="0.15">
      <c r="B28" s="16" t="s">
        <v>36</v>
      </c>
      <c r="C28" s="16" t="s">
        <v>33</v>
      </c>
      <c r="D28" s="16" t="s">
        <v>34</v>
      </c>
      <c r="I28" s="16" t="s">
        <v>35</v>
      </c>
    </row>
    <row r="29" spans="1:10" x14ac:dyDescent="0.15">
      <c r="C29" s="16"/>
    </row>
  </sheetData>
  <conditionalFormatting sqref="D2:D9 D26">
    <cfRule type="cellIs" dxfId="154" priority="14" stopIfTrue="1" operator="greaterThan">
      <formula>8</formula>
    </cfRule>
  </conditionalFormatting>
  <conditionalFormatting sqref="B2:B9 B26">
    <cfRule type="cellIs" dxfId="153" priority="13" stopIfTrue="1" operator="greaterThan">
      <formula>25</formula>
    </cfRule>
  </conditionalFormatting>
  <conditionalFormatting sqref="B2:B9 B26">
    <cfRule type="cellIs" dxfId="152" priority="12" stopIfTrue="1" operator="greaterThan">
      <formula>30</formula>
    </cfRule>
  </conditionalFormatting>
  <conditionalFormatting sqref="D10:D16">
    <cfRule type="cellIs" dxfId="151" priority="11" stopIfTrue="1" operator="greaterThan">
      <formula>8</formula>
    </cfRule>
  </conditionalFormatting>
  <conditionalFormatting sqref="B10:B16">
    <cfRule type="cellIs" dxfId="150" priority="10" stopIfTrue="1" operator="greaterThan">
      <formula>25</formula>
    </cfRule>
  </conditionalFormatting>
  <conditionalFormatting sqref="B10:B16">
    <cfRule type="cellIs" dxfId="149" priority="9" stopIfTrue="1" operator="greaterThan">
      <formula>30</formula>
    </cfRule>
  </conditionalFormatting>
  <conditionalFormatting sqref="D15:D16 D26">
    <cfRule type="cellIs" dxfId="148" priority="8" operator="greaterThan">
      <formula>8</formula>
    </cfRule>
  </conditionalFormatting>
  <conditionalFormatting sqref="B17:B20">
    <cfRule type="cellIs" dxfId="147" priority="7" stopIfTrue="1" operator="greaterThan">
      <formula>25</formula>
    </cfRule>
  </conditionalFormatting>
  <conditionalFormatting sqref="D17:D20">
    <cfRule type="cellIs" dxfId="146" priority="6" operator="greaterThan">
      <formula>8</formula>
    </cfRule>
  </conditionalFormatting>
  <conditionalFormatting sqref="D21:D22">
    <cfRule type="cellIs" dxfId="145" priority="5" operator="greaterThan">
      <formula>8</formula>
    </cfRule>
  </conditionalFormatting>
  <conditionalFormatting sqref="B21:B25">
    <cfRule type="cellIs" dxfId="144" priority="3" operator="between">
      <formula>25</formula>
      <formula>29.9</formula>
    </cfRule>
    <cfRule type="cellIs" dxfId="143" priority="4" operator="greaterThan">
      <formula>24.9</formula>
    </cfRule>
  </conditionalFormatting>
  <conditionalFormatting sqref="B21:B25">
    <cfRule type="cellIs" dxfId="142" priority="2" operator="between">
      <formula>30</formula>
      <formula>50</formula>
    </cfRule>
  </conditionalFormatting>
  <conditionalFormatting sqref="D23:D25">
    <cfRule type="cellIs" dxfId="141" priority="1" operator="greaterThan">
      <formula>8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2"/>
  <sheetViews>
    <sheetView workbookViewId="0">
      <selection activeCell="C2" sqref="C2"/>
    </sheetView>
  </sheetViews>
  <sheetFormatPr baseColWidth="10" defaultRowHeight="13" x14ac:dyDescent="0.15"/>
  <cols>
    <col min="10" max="10" width="11.6640625" customWidth="1"/>
  </cols>
  <sheetData>
    <row r="1" spans="1:10" x14ac:dyDescent="0.15">
      <c r="A1" s="6" t="s">
        <v>10</v>
      </c>
      <c r="B1" s="6" t="s">
        <v>1</v>
      </c>
      <c r="C1" s="6" t="s">
        <v>11</v>
      </c>
      <c r="D1" s="6" t="s">
        <v>12</v>
      </c>
      <c r="E1" s="6" t="s">
        <v>13</v>
      </c>
      <c r="F1" s="6" t="s">
        <v>14</v>
      </c>
      <c r="G1" s="6" t="s">
        <v>17</v>
      </c>
      <c r="H1" s="6" t="s">
        <v>16</v>
      </c>
      <c r="I1" s="6" t="s">
        <v>15</v>
      </c>
      <c r="J1" s="7" t="s">
        <v>6</v>
      </c>
    </row>
    <row r="2" spans="1:10" x14ac:dyDescent="0.15">
      <c r="A2" s="1">
        <v>6</v>
      </c>
      <c r="B2" s="1">
        <v>28.5</v>
      </c>
      <c r="C2" s="1">
        <v>27.4</v>
      </c>
      <c r="D2" s="1">
        <v>11</v>
      </c>
      <c r="E2" s="4" t="s">
        <v>2</v>
      </c>
      <c r="F2" s="4" t="s">
        <v>2</v>
      </c>
      <c r="G2" s="1">
        <v>74</v>
      </c>
      <c r="H2" s="4" t="s">
        <v>0</v>
      </c>
      <c r="I2" s="1">
        <v>46</v>
      </c>
      <c r="J2" s="1"/>
    </row>
    <row r="3" spans="1:10" x14ac:dyDescent="0.15">
      <c r="A3" s="2">
        <v>43</v>
      </c>
      <c r="B3" s="2">
        <v>25.2</v>
      </c>
      <c r="C3" s="2">
        <v>14.5</v>
      </c>
      <c r="D3" s="2">
        <v>5</v>
      </c>
      <c r="E3" s="5" t="s">
        <v>2</v>
      </c>
      <c r="F3" s="5" t="s">
        <v>2</v>
      </c>
      <c r="G3" s="2">
        <v>74</v>
      </c>
      <c r="H3" s="5" t="s">
        <v>0</v>
      </c>
      <c r="I3" s="2">
        <v>46</v>
      </c>
      <c r="J3" s="2"/>
    </row>
    <row r="4" spans="1:10" x14ac:dyDescent="0.15">
      <c r="A4" s="10">
        <v>45</v>
      </c>
      <c r="B4" s="10">
        <v>35.5</v>
      </c>
      <c r="C4" s="10">
        <v>33</v>
      </c>
      <c r="D4" s="10">
        <v>18</v>
      </c>
      <c r="E4" s="11" t="s">
        <v>2</v>
      </c>
      <c r="F4" s="11" t="s">
        <v>2</v>
      </c>
      <c r="G4" s="10">
        <v>71</v>
      </c>
      <c r="H4" s="11" t="s">
        <v>0</v>
      </c>
      <c r="I4" s="10">
        <v>49</v>
      </c>
      <c r="J4" s="10"/>
    </row>
    <row r="5" spans="1:10" x14ac:dyDescent="0.15">
      <c r="A5">
        <v>161</v>
      </c>
      <c r="B5">
        <v>27.6</v>
      </c>
      <c r="C5">
        <v>28.8</v>
      </c>
      <c r="D5">
        <v>9</v>
      </c>
      <c r="E5" s="3" t="s">
        <v>4</v>
      </c>
      <c r="F5" s="3" t="s">
        <v>2</v>
      </c>
      <c r="G5">
        <v>73</v>
      </c>
      <c r="H5" s="3" t="s">
        <v>0</v>
      </c>
      <c r="I5">
        <v>47</v>
      </c>
      <c r="J5" s="14"/>
    </row>
    <row r="6" spans="1:10" x14ac:dyDescent="0.15">
      <c r="A6">
        <v>176</v>
      </c>
      <c r="B6">
        <v>27.5</v>
      </c>
      <c r="C6">
        <v>18.8</v>
      </c>
      <c r="D6">
        <v>7</v>
      </c>
      <c r="E6" s="3" t="s">
        <v>2</v>
      </c>
      <c r="F6" s="3" t="s">
        <v>2</v>
      </c>
      <c r="G6">
        <v>71</v>
      </c>
      <c r="H6" s="3" t="s">
        <v>0</v>
      </c>
      <c r="I6">
        <v>49</v>
      </c>
    </row>
    <row r="7" spans="1:10" x14ac:dyDescent="0.15">
      <c r="A7">
        <v>204</v>
      </c>
      <c r="B7">
        <v>27.8</v>
      </c>
      <c r="C7">
        <v>11.4</v>
      </c>
      <c r="D7">
        <v>5</v>
      </c>
      <c r="E7" s="16" t="s">
        <v>2</v>
      </c>
      <c r="F7" s="16" t="s">
        <v>2</v>
      </c>
      <c r="G7">
        <v>72</v>
      </c>
      <c r="H7" s="16" t="s">
        <v>0</v>
      </c>
      <c r="I7" s="21">
        <v>48</v>
      </c>
    </row>
    <row r="8" spans="1:10" x14ac:dyDescent="0.15">
      <c r="A8">
        <v>268</v>
      </c>
      <c r="B8">
        <v>28.1</v>
      </c>
      <c r="C8">
        <v>30.9</v>
      </c>
      <c r="D8">
        <v>10</v>
      </c>
      <c r="E8" s="3" t="s">
        <v>4</v>
      </c>
      <c r="F8" s="3" t="s">
        <v>2</v>
      </c>
      <c r="G8">
        <v>73</v>
      </c>
      <c r="H8" s="3" t="s">
        <v>0</v>
      </c>
      <c r="I8" s="21">
        <v>47</v>
      </c>
    </row>
    <row r="9" spans="1:10" x14ac:dyDescent="0.15">
      <c r="A9">
        <v>291</v>
      </c>
      <c r="B9">
        <v>25.8</v>
      </c>
      <c r="C9">
        <v>23.1</v>
      </c>
      <c r="D9">
        <v>11</v>
      </c>
      <c r="E9" s="3" t="s">
        <v>2</v>
      </c>
      <c r="F9" s="3" t="s">
        <v>2</v>
      </c>
      <c r="G9">
        <v>71</v>
      </c>
      <c r="H9" s="3" t="s">
        <v>0</v>
      </c>
      <c r="I9">
        <v>49</v>
      </c>
    </row>
    <row r="10" spans="1:10" x14ac:dyDescent="0.15">
      <c r="E10" s="3"/>
      <c r="F10" s="3"/>
      <c r="H10" s="3"/>
    </row>
    <row r="11" spans="1:10" x14ac:dyDescent="0.15">
      <c r="A11" s="12">
        <f>SUBTOTAL(103,Table7[Number])</f>
        <v>8</v>
      </c>
      <c r="B11" s="18">
        <f>SUBTOTAL(101,Table7[BMI])</f>
        <v>28.250000000000004</v>
      </c>
      <c r="C11" s="18">
        <f>SUBTOTAL(101,Table7[BF%])</f>
        <v>23.487500000000001</v>
      </c>
      <c r="D11" s="18">
        <f>SUBTOTAL(101,Table7[VF])</f>
        <v>9.5</v>
      </c>
      <c r="E11" s="18"/>
      <c r="F11" s="18"/>
      <c r="G11" s="18"/>
      <c r="H11" s="18"/>
      <c r="I11" s="18">
        <f>SUBTOTAL(101,Table7[Age])</f>
        <v>47.625</v>
      </c>
      <c r="J11" s="12">
        <f>SUBTOTAL(103,Table7[Column10])</f>
        <v>0</v>
      </c>
    </row>
    <row r="12" spans="1:10" x14ac:dyDescent="0.15">
      <c r="B12" s="16" t="s">
        <v>25</v>
      </c>
      <c r="C12" s="16" t="s">
        <v>37</v>
      </c>
      <c r="D12" s="16" t="s">
        <v>38</v>
      </c>
      <c r="I12" s="16" t="s">
        <v>22</v>
      </c>
    </row>
  </sheetData>
  <conditionalFormatting sqref="D2:D4">
    <cfRule type="cellIs" dxfId="115" priority="14" stopIfTrue="1" operator="greaterThan">
      <formula>8</formula>
    </cfRule>
  </conditionalFormatting>
  <conditionalFormatting sqref="B2:B4 B10">
    <cfRule type="cellIs" dxfId="114" priority="13" stopIfTrue="1" operator="greaterThan">
      <formula>25</formula>
    </cfRule>
  </conditionalFormatting>
  <conditionalFormatting sqref="B2:B4 B10">
    <cfRule type="cellIs" dxfId="113" priority="12" stopIfTrue="1" operator="greaterThan">
      <formula>30</formula>
    </cfRule>
  </conditionalFormatting>
  <conditionalFormatting sqref="D5">
    <cfRule type="cellIs" dxfId="112" priority="11" stopIfTrue="1" operator="greaterThan">
      <formula>8</formula>
    </cfRule>
  </conditionalFormatting>
  <conditionalFormatting sqref="B5:B6">
    <cfRule type="cellIs" dxfId="111" priority="10" stopIfTrue="1" operator="greaterThan">
      <formula>25</formula>
    </cfRule>
  </conditionalFormatting>
  <conditionalFormatting sqref="B5:B6">
    <cfRule type="cellIs" dxfId="110" priority="9" stopIfTrue="1" operator="greaterThan">
      <formula>30</formula>
    </cfRule>
  </conditionalFormatting>
  <conditionalFormatting sqref="D6 D10">
    <cfRule type="cellIs" dxfId="109" priority="8" operator="greaterThan">
      <formula>8</formula>
    </cfRule>
  </conditionalFormatting>
  <conditionalFormatting sqref="B7">
    <cfRule type="cellIs" dxfId="108" priority="7" stopIfTrue="1" operator="greaterThan">
      <formula>25</formula>
    </cfRule>
  </conditionalFormatting>
  <conditionalFormatting sqref="D7">
    <cfRule type="cellIs" dxfId="107" priority="6" operator="greaterThan">
      <formula>8</formula>
    </cfRule>
  </conditionalFormatting>
  <conditionalFormatting sqref="D8">
    <cfRule type="cellIs" dxfId="106" priority="5" operator="greaterThan">
      <formula>8</formula>
    </cfRule>
  </conditionalFormatting>
  <conditionalFormatting sqref="B8:B9">
    <cfRule type="cellIs" dxfId="105" priority="3" operator="between">
      <formula>25</formula>
      <formula>29.9</formula>
    </cfRule>
    <cfRule type="cellIs" dxfId="104" priority="4" operator="greaterThan">
      <formula>24.9</formula>
    </cfRule>
  </conditionalFormatting>
  <conditionalFormatting sqref="B8:B9">
    <cfRule type="cellIs" dxfId="103" priority="2" operator="between">
      <formula>30</formula>
      <formula>50</formula>
    </cfRule>
  </conditionalFormatting>
  <conditionalFormatting sqref="D9">
    <cfRule type="cellIs" dxfId="102" priority="1" operator="greaterThan">
      <formula>8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33"/>
  <sheetViews>
    <sheetView tabSelected="1" workbookViewId="0">
      <selection activeCell="D36" sqref="D36"/>
    </sheetView>
  </sheetViews>
  <sheetFormatPr baseColWidth="10" defaultRowHeight="13" x14ac:dyDescent="0.15"/>
  <cols>
    <col min="10" max="10" width="11.6640625" customWidth="1"/>
  </cols>
  <sheetData>
    <row r="1" spans="1:10" x14ac:dyDescent="0.15">
      <c r="A1" s="6" t="s">
        <v>10</v>
      </c>
      <c r="B1" s="6" t="s">
        <v>1</v>
      </c>
      <c r="C1" s="6" t="s">
        <v>11</v>
      </c>
      <c r="D1" s="6" t="s">
        <v>12</v>
      </c>
      <c r="E1" s="6" t="s">
        <v>13</v>
      </c>
      <c r="F1" s="6" t="s">
        <v>14</v>
      </c>
      <c r="G1" s="6" t="s">
        <v>17</v>
      </c>
      <c r="H1" s="6" t="s">
        <v>16</v>
      </c>
      <c r="I1" s="6" t="s">
        <v>15</v>
      </c>
      <c r="J1" s="7" t="s">
        <v>6</v>
      </c>
    </row>
    <row r="2" spans="1:10" hidden="1" x14ac:dyDescent="0.15">
      <c r="A2" s="1">
        <v>21</v>
      </c>
      <c r="B2" s="1">
        <v>40.299999999999997</v>
      </c>
      <c r="C2" s="1">
        <v>49.2</v>
      </c>
      <c r="D2" s="1">
        <v>20</v>
      </c>
      <c r="E2" s="4" t="s">
        <v>2</v>
      </c>
      <c r="F2" s="4" t="s">
        <v>2</v>
      </c>
      <c r="G2" s="1">
        <v>70</v>
      </c>
      <c r="H2" s="4" t="s">
        <v>3</v>
      </c>
      <c r="I2" s="1">
        <v>50</v>
      </c>
      <c r="J2" s="1"/>
    </row>
    <row r="3" spans="1:10" x14ac:dyDescent="0.15">
      <c r="A3" s="2">
        <v>23</v>
      </c>
      <c r="B3" s="2">
        <v>24.6</v>
      </c>
      <c r="C3" s="2">
        <v>14.6</v>
      </c>
      <c r="D3" s="2">
        <v>5</v>
      </c>
      <c r="E3" s="5" t="s">
        <v>2</v>
      </c>
      <c r="F3" s="5" t="s">
        <v>4</v>
      </c>
      <c r="G3" s="2">
        <v>68</v>
      </c>
      <c r="H3" s="5" t="s">
        <v>0</v>
      </c>
      <c r="I3" s="2">
        <v>52</v>
      </c>
      <c r="J3" s="2"/>
    </row>
    <row r="4" spans="1:10" x14ac:dyDescent="0.15">
      <c r="A4" s="1">
        <v>47</v>
      </c>
      <c r="B4" s="1">
        <v>31.4</v>
      </c>
      <c r="C4" s="1">
        <v>34.4</v>
      </c>
      <c r="D4" s="1">
        <v>15</v>
      </c>
      <c r="E4" s="4" t="s">
        <v>2</v>
      </c>
      <c r="F4" s="4" t="s">
        <v>2</v>
      </c>
      <c r="G4" s="1">
        <v>69</v>
      </c>
      <c r="H4" s="4" t="s">
        <v>0</v>
      </c>
      <c r="I4" s="1">
        <v>51</v>
      </c>
      <c r="J4" s="1"/>
    </row>
    <row r="5" spans="1:10" x14ac:dyDescent="0.15">
      <c r="A5" s="2">
        <v>50</v>
      </c>
      <c r="B5" s="2">
        <v>33.700000000000003</v>
      </c>
      <c r="C5" s="2">
        <v>33</v>
      </c>
      <c r="D5" s="2">
        <v>14</v>
      </c>
      <c r="E5" s="5" t="s">
        <v>2</v>
      </c>
      <c r="F5" s="5" t="s">
        <v>2</v>
      </c>
      <c r="G5" s="2">
        <v>70</v>
      </c>
      <c r="H5" s="5" t="s">
        <v>0</v>
      </c>
      <c r="I5" s="2">
        <v>50</v>
      </c>
      <c r="J5" s="2"/>
    </row>
    <row r="6" spans="1:10" x14ac:dyDescent="0.15">
      <c r="A6" s="1">
        <v>57</v>
      </c>
      <c r="B6" s="1">
        <v>36.799999999999997</v>
      </c>
      <c r="C6" s="1">
        <v>41.3</v>
      </c>
      <c r="D6" s="1">
        <v>20</v>
      </c>
      <c r="E6" s="4" t="s">
        <v>2</v>
      </c>
      <c r="F6" s="4" t="s">
        <v>2</v>
      </c>
      <c r="G6" s="1">
        <v>67</v>
      </c>
      <c r="H6" s="4" t="s">
        <v>0</v>
      </c>
      <c r="I6" s="1">
        <v>53</v>
      </c>
      <c r="J6" s="1"/>
    </row>
    <row r="7" spans="1:10" x14ac:dyDescent="0.15">
      <c r="A7" s="2">
        <v>66</v>
      </c>
      <c r="B7" s="2">
        <v>36.1</v>
      </c>
      <c r="C7" s="2">
        <v>35.6</v>
      </c>
      <c r="D7" s="2">
        <v>20</v>
      </c>
      <c r="E7" s="5" t="s">
        <v>2</v>
      </c>
      <c r="F7" s="5" t="s">
        <v>2</v>
      </c>
      <c r="G7" s="2">
        <v>69</v>
      </c>
      <c r="H7" s="5" t="s">
        <v>0</v>
      </c>
      <c r="I7" s="2">
        <v>51</v>
      </c>
      <c r="J7" s="2"/>
    </row>
    <row r="8" spans="1:10" x14ac:dyDescent="0.15">
      <c r="A8" s="1">
        <v>71</v>
      </c>
      <c r="B8" s="1">
        <v>30.5</v>
      </c>
      <c r="C8" s="1">
        <v>25.6</v>
      </c>
      <c r="D8" s="1">
        <v>13</v>
      </c>
      <c r="E8" s="4" t="s">
        <v>2</v>
      </c>
      <c r="F8" s="4" t="s">
        <v>2</v>
      </c>
      <c r="G8" s="1">
        <v>68</v>
      </c>
      <c r="H8" s="4" t="s">
        <v>0</v>
      </c>
      <c r="I8" s="1">
        <v>52</v>
      </c>
      <c r="J8" s="1"/>
    </row>
    <row r="9" spans="1:10" x14ac:dyDescent="0.15">
      <c r="A9" s="2">
        <v>78</v>
      </c>
      <c r="B9" s="2">
        <v>32.6</v>
      </c>
      <c r="C9" s="2">
        <v>34.5</v>
      </c>
      <c r="D9" s="2">
        <v>16</v>
      </c>
      <c r="E9" s="5" t="s">
        <v>2</v>
      </c>
      <c r="F9" s="5" t="s">
        <v>2</v>
      </c>
      <c r="G9" s="2">
        <v>66</v>
      </c>
      <c r="H9" s="5" t="s">
        <v>0</v>
      </c>
      <c r="I9" s="2">
        <v>54</v>
      </c>
      <c r="J9" s="2"/>
    </row>
    <row r="10" spans="1:10" x14ac:dyDescent="0.15">
      <c r="A10" s="1">
        <v>90</v>
      </c>
      <c r="B10" s="1">
        <v>26.7</v>
      </c>
      <c r="C10" s="1">
        <v>23.3</v>
      </c>
      <c r="D10" s="1">
        <v>9</v>
      </c>
      <c r="E10" s="4" t="s">
        <v>4</v>
      </c>
      <c r="F10" s="4" t="s">
        <v>2</v>
      </c>
      <c r="G10" s="1">
        <v>69</v>
      </c>
      <c r="H10" s="4" t="s">
        <v>0</v>
      </c>
      <c r="I10" s="1">
        <v>51</v>
      </c>
      <c r="J10" s="1"/>
    </row>
    <row r="11" spans="1:10" x14ac:dyDescent="0.15">
      <c r="A11" s="5" t="s">
        <v>18</v>
      </c>
      <c r="B11" s="2">
        <v>28.3</v>
      </c>
      <c r="C11" s="2">
        <v>29.3</v>
      </c>
      <c r="D11" s="2">
        <v>11</v>
      </c>
      <c r="E11" s="5" t="s">
        <v>2</v>
      </c>
      <c r="F11" s="5" t="s">
        <v>2</v>
      </c>
      <c r="G11" s="2">
        <v>69</v>
      </c>
      <c r="H11" s="5" t="s">
        <v>0</v>
      </c>
      <c r="I11" s="2">
        <v>51</v>
      </c>
      <c r="J11" s="2"/>
    </row>
    <row r="12" spans="1:10" hidden="1" x14ac:dyDescent="0.15">
      <c r="A12" s="10">
        <v>95</v>
      </c>
      <c r="B12" s="10">
        <v>26.3</v>
      </c>
      <c r="C12" s="10">
        <v>33.200000000000003</v>
      </c>
      <c r="D12" s="10">
        <v>13</v>
      </c>
      <c r="E12" s="11" t="s">
        <v>4</v>
      </c>
      <c r="F12" s="11" t="s">
        <v>2</v>
      </c>
      <c r="G12" s="10">
        <v>69</v>
      </c>
      <c r="H12" s="11" t="s">
        <v>3</v>
      </c>
      <c r="I12" s="10">
        <v>51</v>
      </c>
      <c r="J12" s="10"/>
    </row>
    <row r="13" spans="1:10" x14ac:dyDescent="0.15">
      <c r="A13">
        <v>145</v>
      </c>
      <c r="B13">
        <v>26.1</v>
      </c>
      <c r="C13">
        <v>23.9</v>
      </c>
      <c r="D13">
        <v>9</v>
      </c>
      <c r="E13" s="3" t="s">
        <v>4</v>
      </c>
      <c r="F13" s="3" t="s">
        <v>2</v>
      </c>
      <c r="G13">
        <v>66</v>
      </c>
      <c r="H13" s="3" t="s">
        <v>0</v>
      </c>
      <c r="I13">
        <v>54</v>
      </c>
      <c r="J13" s="1"/>
    </row>
    <row r="14" spans="1:10" x14ac:dyDescent="0.15">
      <c r="A14" s="10">
        <v>167</v>
      </c>
      <c r="B14" s="10">
        <v>23.5</v>
      </c>
      <c r="C14" s="10">
        <v>18.2</v>
      </c>
      <c r="D14" s="10">
        <v>6</v>
      </c>
      <c r="E14" s="11" t="s">
        <v>4</v>
      </c>
      <c r="F14" s="11" t="s">
        <v>4</v>
      </c>
      <c r="G14" s="10">
        <v>69</v>
      </c>
      <c r="H14" s="11" t="s">
        <v>0</v>
      </c>
      <c r="I14" s="10">
        <v>51</v>
      </c>
      <c r="J14" s="10"/>
    </row>
    <row r="15" spans="1:10" x14ac:dyDescent="0.15">
      <c r="A15" s="10">
        <v>169</v>
      </c>
      <c r="B15" s="10">
        <v>36.200000000000003</v>
      </c>
      <c r="C15" s="10">
        <v>46.4</v>
      </c>
      <c r="D15" s="10">
        <v>20</v>
      </c>
      <c r="E15" s="11" t="s">
        <v>4</v>
      </c>
      <c r="F15" s="11" t="s">
        <v>2</v>
      </c>
      <c r="G15" s="10">
        <v>67</v>
      </c>
      <c r="H15" s="11" t="s">
        <v>0</v>
      </c>
      <c r="I15" s="10">
        <v>53</v>
      </c>
      <c r="J15" s="10"/>
    </row>
    <row r="16" spans="1:10" x14ac:dyDescent="0.15">
      <c r="A16" s="10">
        <v>172</v>
      </c>
      <c r="B16" s="10">
        <v>32.299999999999997</v>
      </c>
      <c r="C16" s="10">
        <v>30.9</v>
      </c>
      <c r="D16" s="10">
        <v>14</v>
      </c>
      <c r="E16" s="11" t="s">
        <v>2</v>
      </c>
      <c r="F16" s="11" t="s">
        <v>2</v>
      </c>
      <c r="G16" s="10">
        <v>69</v>
      </c>
      <c r="H16" s="11" t="s">
        <v>0</v>
      </c>
      <c r="I16" s="10">
        <v>51</v>
      </c>
      <c r="J16" s="10"/>
    </row>
    <row r="17" spans="1:10" x14ac:dyDescent="0.15">
      <c r="A17" s="10">
        <v>181</v>
      </c>
      <c r="B17" s="10">
        <v>36.9</v>
      </c>
      <c r="C17" s="10">
        <v>41.5</v>
      </c>
      <c r="D17" s="10">
        <v>20</v>
      </c>
      <c r="E17" s="11" t="s">
        <v>2</v>
      </c>
      <c r="F17" s="11" t="s">
        <v>2</v>
      </c>
      <c r="G17" s="10">
        <v>70</v>
      </c>
      <c r="H17" s="11" t="s">
        <v>0</v>
      </c>
      <c r="I17" s="10">
        <v>50</v>
      </c>
      <c r="J17" s="10"/>
    </row>
    <row r="18" spans="1:10" x14ac:dyDescent="0.15">
      <c r="A18" s="1">
        <v>196</v>
      </c>
      <c r="B18" s="1">
        <v>36.5</v>
      </c>
      <c r="C18" s="1">
        <v>38.6</v>
      </c>
      <c r="D18" s="1">
        <v>20</v>
      </c>
      <c r="E18" s="4" t="s">
        <v>2</v>
      </c>
      <c r="F18" s="4" t="s">
        <v>2</v>
      </c>
      <c r="G18" s="1">
        <v>67</v>
      </c>
      <c r="H18" s="4" t="s">
        <v>0</v>
      </c>
      <c r="I18" s="1">
        <v>53</v>
      </c>
      <c r="J18" s="1"/>
    </row>
    <row r="19" spans="1:10" x14ac:dyDescent="0.15">
      <c r="A19" s="1">
        <v>197</v>
      </c>
      <c r="B19" s="1">
        <v>28.5</v>
      </c>
      <c r="C19" s="1">
        <v>28.3</v>
      </c>
      <c r="D19" s="1">
        <v>13</v>
      </c>
      <c r="E19" s="4" t="s">
        <v>4</v>
      </c>
      <c r="F19" s="4" t="s">
        <v>2</v>
      </c>
      <c r="G19" s="1">
        <v>67</v>
      </c>
      <c r="H19" s="4" t="s">
        <v>0</v>
      </c>
      <c r="I19" s="1">
        <v>53</v>
      </c>
      <c r="J19" s="1"/>
    </row>
    <row r="20" spans="1:10" x14ac:dyDescent="0.15">
      <c r="A20" s="10">
        <v>198</v>
      </c>
      <c r="B20" s="10">
        <v>27.4</v>
      </c>
      <c r="C20" s="10">
        <v>26.7</v>
      </c>
      <c r="D20" s="10">
        <v>8</v>
      </c>
      <c r="E20" s="11" t="s">
        <v>2</v>
      </c>
      <c r="F20" s="11" t="s">
        <v>2</v>
      </c>
      <c r="G20" s="10">
        <v>70</v>
      </c>
      <c r="H20" s="11" t="s">
        <v>0</v>
      </c>
      <c r="I20" s="10">
        <v>50</v>
      </c>
      <c r="J20" s="10"/>
    </row>
    <row r="21" spans="1:10" x14ac:dyDescent="0.15">
      <c r="A21">
        <v>206</v>
      </c>
      <c r="B21">
        <v>26.5</v>
      </c>
      <c r="C21">
        <v>21.8</v>
      </c>
      <c r="D21">
        <v>8</v>
      </c>
      <c r="E21" s="16" t="s">
        <v>2</v>
      </c>
      <c r="F21" s="16" t="s">
        <v>2</v>
      </c>
      <c r="G21">
        <v>66</v>
      </c>
      <c r="H21" s="16" t="s">
        <v>0</v>
      </c>
      <c r="I21" s="21">
        <v>54</v>
      </c>
      <c r="J21" s="1"/>
    </row>
    <row r="22" spans="1:10" x14ac:dyDescent="0.15">
      <c r="A22">
        <v>215</v>
      </c>
      <c r="B22">
        <v>29</v>
      </c>
      <c r="C22">
        <v>24.5</v>
      </c>
      <c r="D22">
        <v>10</v>
      </c>
      <c r="E22" s="16" t="s">
        <v>2</v>
      </c>
      <c r="F22" s="16" t="s">
        <v>2</v>
      </c>
      <c r="G22">
        <v>69</v>
      </c>
      <c r="H22" s="16" t="s">
        <v>0</v>
      </c>
      <c r="I22" s="21">
        <v>51</v>
      </c>
      <c r="J22" s="1"/>
    </row>
    <row r="23" spans="1:10" x14ac:dyDescent="0.15">
      <c r="A23">
        <v>224</v>
      </c>
      <c r="B23">
        <v>33</v>
      </c>
      <c r="C23">
        <v>25.8</v>
      </c>
      <c r="D23">
        <v>14</v>
      </c>
      <c r="E23" s="16" t="s">
        <v>2</v>
      </c>
      <c r="F23" s="16" t="s">
        <v>2</v>
      </c>
      <c r="G23">
        <v>70</v>
      </c>
      <c r="H23" s="16" t="s">
        <v>0</v>
      </c>
      <c r="I23" s="21">
        <v>50</v>
      </c>
      <c r="J23" s="1"/>
    </row>
    <row r="24" spans="1:10" x14ac:dyDescent="0.15">
      <c r="A24">
        <v>225</v>
      </c>
      <c r="B24">
        <v>29.9</v>
      </c>
      <c r="C24">
        <v>36.4</v>
      </c>
      <c r="D24">
        <v>15</v>
      </c>
      <c r="E24" s="16" t="s">
        <v>4</v>
      </c>
      <c r="F24" s="16" t="s">
        <v>2</v>
      </c>
      <c r="G24">
        <v>67</v>
      </c>
      <c r="H24" s="16" t="s">
        <v>0</v>
      </c>
      <c r="I24" s="21">
        <v>53</v>
      </c>
      <c r="J24" s="1"/>
    </row>
    <row r="25" spans="1:10" x14ac:dyDescent="0.15">
      <c r="A25">
        <v>226</v>
      </c>
      <c r="B25">
        <v>28.6</v>
      </c>
      <c r="C25">
        <v>26.3</v>
      </c>
      <c r="D25">
        <v>12</v>
      </c>
      <c r="E25" s="16" t="s">
        <v>2</v>
      </c>
      <c r="F25" s="16" t="s">
        <v>2</v>
      </c>
      <c r="G25">
        <v>66</v>
      </c>
      <c r="H25" s="16" t="s">
        <v>0</v>
      </c>
      <c r="I25" s="21">
        <v>54</v>
      </c>
      <c r="J25" s="1"/>
    </row>
    <row r="26" spans="1:10" x14ac:dyDescent="0.15">
      <c r="A26">
        <v>249</v>
      </c>
      <c r="B26">
        <v>27.7</v>
      </c>
      <c r="C26">
        <v>28.3</v>
      </c>
      <c r="D26">
        <v>10</v>
      </c>
      <c r="E26" s="16" t="s">
        <v>4</v>
      </c>
      <c r="F26" s="16" t="s">
        <v>2</v>
      </c>
      <c r="G26">
        <v>68</v>
      </c>
      <c r="H26" s="16" t="s">
        <v>0</v>
      </c>
      <c r="I26" s="21">
        <v>52</v>
      </c>
      <c r="J26" s="1"/>
    </row>
    <row r="27" spans="1:10" x14ac:dyDescent="0.15">
      <c r="A27">
        <v>254</v>
      </c>
      <c r="B27">
        <v>36.9</v>
      </c>
      <c r="C27">
        <v>39.5</v>
      </c>
      <c r="D27">
        <v>20</v>
      </c>
      <c r="E27" s="16" t="s">
        <v>2</v>
      </c>
      <c r="F27" s="16" t="s">
        <v>2</v>
      </c>
      <c r="G27">
        <v>67</v>
      </c>
      <c r="H27" s="16" t="s">
        <v>0</v>
      </c>
      <c r="I27" s="21">
        <v>53</v>
      </c>
      <c r="J27" s="1"/>
    </row>
    <row r="28" spans="1:10" x14ac:dyDescent="0.15">
      <c r="A28">
        <v>280</v>
      </c>
      <c r="B28">
        <v>36.4</v>
      </c>
      <c r="C28">
        <v>37.1</v>
      </c>
      <c r="D28">
        <v>20</v>
      </c>
      <c r="E28" s="3" t="s">
        <v>2</v>
      </c>
      <c r="F28" s="3" t="s">
        <v>2</v>
      </c>
      <c r="G28">
        <v>67</v>
      </c>
      <c r="H28" s="3" t="s">
        <v>0</v>
      </c>
      <c r="I28">
        <v>53</v>
      </c>
      <c r="J28" s="1"/>
    </row>
    <row r="29" spans="1:10" x14ac:dyDescent="0.15">
      <c r="A29">
        <v>290</v>
      </c>
      <c r="B29">
        <v>27.5</v>
      </c>
      <c r="C29">
        <v>28.7</v>
      </c>
      <c r="D29">
        <v>8</v>
      </c>
      <c r="E29" s="3" t="s">
        <v>4</v>
      </c>
      <c r="F29" s="3" t="s">
        <v>2</v>
      </c>
      <c r="G29">
        <v>68</v>
      </c>
      <c r="H29" s="3" t="s">
        <v>0</v>
      </c>
      <c r="I29">
        <v>52</v>
      </c>
      <c r="J29" s="1"/>
    </row>
    <row r="30" spans="1:10" x14ac:dyDescent="0.15">
      <c r="A30">
        <v>297</v>
      </c>
      <c r="B30">
        <v>34.799999999999997</v>
      </c>
      <c r="C30">
        <v>40.700000000000003</v>
      </c>
      <c r="D30">
        <v>19</v>
      </c>
      <c r="E30" s="3" t="s">
        <v>2</v>
      </c>
      <c r="F30" s="3" t="s">
        <v>2</v>
      </c>
      <c r="G30">
        <v>66</v>
      </c>
      <c r="H30" s="3" t="s">
        <v>0</v>
      </c>
      <c r="I30">
        <v>54</v>
      </c>
      <c r="J30" s="1"/>
    </row>
    <row r="31" spans="1:10" hidden="1" x14ac:dyDescent="0.15">
      <c r="A31" s="1"/>
      <c r="B31" s="1"/>
      <c r="C31" s="1"/>
      <c r="D31" s="1"/>
      <c r="E31" s="4"/>
      <c r="F31" s="4"/>
      <c r="G31" s="1"/>
      <c r="H31" s="4"/>
      <c r="I31" s="1"/>
      <c r="J31" s="1"/>
    </row>
    <row r="32" spans="1:10" x14ac:dyDescent="0.15">
      <c r="A32" s="10">
        <f>SUBTOTAL(103,Table8[Number])</f>
        <v>27</v>
      </c>
      <c r="B32" s="19">
        <f>SUBTOTAL(101,Table8[BMI])</f>
        <v>31.05185185185185</v>
      </c>
      <c r="C32" s="19">
        <f>SUBTOTAL(101,Table8[BF%])</f>
        <v>30.93333333333333</v>
      </c>
      <c r="D32" s="19">
        <f>SUBTOTAL(101,Table8[VF])</f>
        <v>13.666666666666666</v>
      </c>
      <c r="E32" s="20"/>
      <c r="F32" s="20"/>
      <c r="G32" s="19"/>
      <c r="H32" s="20"/>
      <c r="I32" s="19">
        <f>SUBTOTAL(101,Table8[Age])</f>
        <v>52.074074074074076</v>
      </c>
      <c r="J32" s="10">
        <f>SUBTOTAL(103,Table8[Column10])</f>
        <v>0</v>
      </c>
    </row>
    <row r="33" spans="2:9" x14ac:dyDescent="0.15">
      <c r="B33" s="16" t="s">
        <v>27</v>
      </c>
      <c r="C33" s="16" t="s">
        <v>39</v>
      </c>
      <c r="D33" s="16" t="s">
        <v>40</v>
      </c>
      <c r="I33" s="16" t="s">
        <v>30</v>
      </c>
    </row>
  </sheetData>
  <conditionalFormatting sqref="D2:D12">
    <cfRule type="cellIs" dxfId="87" priority="14" stopIfTrue="1" operator="greaterThan">
      <formula>8</formula>
    </cfRule>
  </conditionalFormatting>
  <conditionalFormatting sqref="B2:B12 B31">
    <cfRule type="cellIs" dxfId="86" priority="13" stopIfTrue="1" operator="greaterThan">
      <formula>25</formula>
    </cfRule>
  </conditionalFormatting>
  <conditionalFormatting sqref="B2:B12">
    <cfRule type="cellIs" dxfId="85" priority="12" stopIfTrue="1" operator="greaterThan">
      <formula>30</formula>
    </cfRule>
  </conditionalFormatting>
  <conditionalFormatting sqref="D13">
    <cfRule type="cellIs" dxfId="84" priority="11" stopIfTrue="1" operator="greaterThan">
      <formula>8</formula>
    </cfRule>
  </conditionalFormatting>
  <conditionalFormatting sqref="B13:B20">
    <cfRule type="cellIs" dxfId="83" priority="10" stopIfTrue="1" operator="greaterThan">
      <formula>25</formula>
    </cfRule>
  </conditionalFormatting>
  <conditionalFormatting sqref="B13:B17">
    <cfRule type="cellIs" dxfId="82" priority="9" stopIfTrue="1" operator="greaterThan">
      <formula>30</formula>
    </cfRule>
  </conditionalFormatting>
  <conditionalFormatting sqref="D14:D20 D31">
    <cfRule type="cellIs" dxfId="81" priority="8" operator="greaterThan">
      <formula>8</formula>
    </cfRule>
  </conditionalFormatting>
  <conditionalFormatting sqref="B21:B25">
    <cfRule type="cellIs" dxfId="80" priority="7" stopIfTrue="1" operator="greaterThan">
      <formula>25</formula>
    </cfRule>
  </conditionalFormatting>
  <conditionalFormatting sqref="D21:D25">
    <cfRule type="cellIs" dxfId="79" priority="6" operator="greaterThan">
      <formula>8</formula>
    </cfRule>
  </conditionalFormatting>
  <conditionalFormatting sqref="D26:D27">
    <cfRule type="cellIs" dxfId="78" priority="5" operator="greaterThan">
      <formula>8</formula>
    </cfRule>
  </conditionalFormatting>
  <conditionalFormatting sqref="B26:B30">
    <cfRule type="cellIs" dxfId="77" priority="3" operator="between">
      <formula>25</formula>
      <formula>29.9</formula>
    </cfRule>
    <cfRule type="cellIs" dxfId="76" priority="4" operator="greaterThan">
      <formula>24.9</formula>
    </cfRule>
  </conditionalFormatting>
  <conditionalFormatting sqref="B27:B30">
    <cfRule type="cellIs" dxfId="75" priority="2" operator="between">
      <formula>30</formula>
      <formula>50</formula>
    </cfRule>
  </conditionalFormatting>
  <conditionalFormatting sqref="D28:D30">
    <cfRule type="cellIs" dxfId="74" priority="1" operator="greaterThan">
      <formula>8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6"/>
  <sheetViews>
    <sheetView workbookViewId="0">
      <selection activeCell="C24" sqref="C24"/>
    </sheetView>
  </sheetViews>
  <sheetFormatPr baseColWidth="10" defaultRowHeight="13" x14ac:dyDescent="0.15"/>
  <cols>
    <col min="10" max="10" width="11.6640625" customWidth="1"/>
  </cols>
  <sheetData>
    <row r="1" spans="1:10" x14ac:dyDescent="0.15">
      <c r="A1" s="6" t="s">
        <v>10</v>
      </c>
      <c r="B1" s="6" t="s">
        <v>1</v>
      </c>
      <c r="C1" s="6" t="s">
        <v>11</v>
      </c>
      <c r="D1" s="6" t="s">
        <v>12</v>
      </c>
      <c r="E1" s="6" t="s">
        <v>13</v>
      </c>
      <c r="F1" s="6" t="s">
        <v>14</v>
      </c>
      <c r="G1" s="6" t="s">
        <v>17</v>
      </c>
      <c r="H1" s="6" t="s">
        <v>16</v>
      </c>
      <c r="I1" s="6" t="s">
        <v>15</v>
      </c>
      <c r="J1" s="7" t="s">
        <v>6</v>
      </c>
    </row>
    <row r="2" spans="1:10" x14ac:dyDescent="0.15">
      <c r="A2" s="1">
        <v>29</v>
      </c>
      <c r="B2" s="1">
        <v>25.1</v>
      </c>
      <c r="C2" s="1">
        <v>19.5</v>
      </c>
      <c r="D2" s="1">
        <v>6</v>
      </c>
      <c r="E2" s="4" t="s">
        <v>4</v>
      </c>
      <c r="F2" s="4" t="s">
        <v>4</v>
      </c>
      <c r="G2" s="1">
        <v>62</v>
      </c>
      <c r="H2" s="4" t="s">
        <v>0</v>
      </c>
      <c r="I2" s="1">
        <v>58</v>
      </c>
      <c r="J2" s="1"/>
    </row>
    <row r="3" spans="1:10" x14ac:dyDescent="0.15">
      <c r="A3" s="2">
        <v>48</v>
      </c>
      <c r="B3" s="2">
        <v>25</v>
      </c>
      <c r="C3" s="2">
        <v>23.9</v>
      </c>
      <c r="D3" s="2">
        <v>8</v>
      </c>
      <c r="E3" s="5" t="s">
        <v>4</v>
      </c>
      <c r="F3" s="5" t="s">
        <v>2</v>
      </c>
      <c r="G3" s="2">
        <v>61</v>
      </c>
      <c r="H3" s="5" t="s">
        <v>0</v>
      </c>
      <c r="I3" s="2">
        <v>59</v>
      </c>
      <c r="J3" s="2"/>
    </row>
    <row r="4" spans="1:10" x14ac:dyDescent="0.15">
      <c r="A4" s="10">
        <v>74</v>
      </c>
      <c r="B4" s="10">
        <v>21.4</v>
      </c>
      <c r="C4" s="10">
        <v>14.7</v>
      </c>
      <c r="D4" s="10">
        <v>3</v>
      </c>
      <c r="E4" s="11" t="s">
        <v>4</v>
      </c>
      <c r="F4" s="11" t="s">
        <v>4</v>
      </c>
      <c r="G4" s="10">
        <v>62</v>
      </c>
      <c r="H4" s="11" t="s">
        <v>0</v>
      </c>
      <c r="I4" s="10">
        <v>58</v>
      </c>
      <c r="J4" s="10"/>
    </row>
    <row r="5" spans="1:10" x14ac:dyDescent="0.15">
      <c r="A5">
        <v>107</v>
      </c>
      <c r="B5">
        <v>26.2</v>
      </c>
      <c r="C5">
        <v>17.8</v>
      </c>
      <c r="D5">
        <v>6</v>
      </c>
      <c r="E5" s="3" t="s">
        <v>2</v>
      </c>
      <c r="F5" s="3" t="s">
        <v>2</v>
      </c>
      <c r="G5">
        <v>65</v>
      </c>
      <c r="H5" s="3" t="s">
        <v>0</v>
      </c>
      <c r="I5">
        <v>55</v>
      </c>
      <c r="J5" s="14"/>
    </row>
    <row r="6" spans="1:10" x14ac:dyDescent="0.15">
      <c r="A6">
        <v>117</v>
      </c>
      <c r="B6">
        <v>25.9</v>
      </c>
      <c r="C6">
        <v>24.8</v>
      </c>
      <c r="D6">
        <v>10</v>
      </c>
      <c r="E6" s="3" t="s">
        <v>4</v>
      </c>
      <c r="F6" s="3" t="s">
        <v>2</v>
      </c>
      <c r="G6">
        <v>63</v>
      </c>
      <c r="H6" s="3" t="s">
        <v>0</v>
      </c>
      <c r="I6">
        <v>57</v>
      </c>
    </row>
    <row r="7" spans="1:10" x14ac:dyDescent="0.15">
      <c r="A7">
        <v>124</v>
      </c>
      <c r="B7">
        <v>26.9</v>
      </c>
      <c r="C7">
        <v>21.7</v>
      </c>
      <c r="D7">
        <v>9</v>
      </c>
      <c r="E7" s="3" t="s">
        <v>2</v>
      </c>
      <c r="F7" s="3" t="s">
        <v>2</v>
      </c>
      <c r="G7">
        <v>65</v>
      </c>
      <c r="H7" s="3" t="s">
        <v>0</v>
      </c>
      <c r="I7">
        <v>55</v>
      </c>
    </row>
    <row r="8" spans="1:10" x14ac:dyDescent="0.15">
      <c r="A8">
        <v>143</v>
      </c>
      <c r="B8">
        <v>22.1</v>
      </c>
      <c r="C8">
        <v>16.2</v>
      </c>
      <c r="D8">
        <v>5</v>
      </c>
      <c r="E8" s="3" t="s">
        <v>4</v>
      </c>
      <c r="F8" s="3" t="s">
        <v>4</v>
      </c>
      <c r="G8">
        <v>65</v>
      </c>
      <c r="H8" s="3" t="s">
        <v>0</v>
      </c>
      <c r="I8">
        <v>55</v>
      </c>
    </row>
    <row r="9" spans="1:10" x14ac:dyDescent="0.15">
      <c r="A9">
        <v>179</v>
      </c>
      <c r="B9">
        <v>30.1</v>
      </c>
      <c r="C9">
        <v>27.6</v>
      </c>
      <c r="D9">
        <v>11</v>
      </c>
      <c r="E9" s="3" t="s">
        <v>2</v>
      </c>
      <c r="F9" s="3" t="s">
        <v>2</v>
      </c>
      <c r="G9">
        <v>62</v>
      </c>
      <c r="H9" s="3" t="s">
        <v>0</v>
      </c>
      <c r="I9">
        <v>58</v>
      </c>
    </row>
    <row r="10" spans="1:10" x14ac:dyDescent="0.15">
      <c r="A10">
        <v>216</v>
      </c>
      <c r="B10">
        <v>24.9</v>
      </c>
      <c r="C10">
        <v>19.3</v>
      </c>
      <c r="D10">
        <v>6</v>
      </c>
      <c r="E10" s="16" t="s">
        <v>4</v>
      </c>
      <c r="F10" s="16" t="s">
        <v>4</v>
      </c>
      <c r="G10">
        <v>64</v>
      </c>
      <c r="H10" s="16" t="s">
        <v>0</v>
      </c>
      <c r="I10" s="21">
        <v>56</v>
      </c>
    </row>
    <row r="11" spans="1:10" x14ac:dyDescent="0.15">
      <c r="A11">
        <v>271</v>
      </c>
      <c r="B11">
        <v>35.1</v>
      </c>
      <c r="C11">
        <v>34.1</v>
      </c>
      <c r="D11">
        <v>20</v>
      </c>
      <c r="E11" s="3" t="s">
        <v>2</v>
      </c>
      <c r="F11" s="3" t="s">
        <v>2</v>
      </c>
      <c r="G11">
        <v>65</v>
      </c>
      <c r="H11" s="3" t="s">
        <v>0</v>
      </c>
      <c r="I11" s="21">
        <v>55</v>
      </c>
    </row>
    <row r="12" spans="1:10" x14ac:dyDescent="0.15">
      <c r="A12">
        <v>278</v>
      </c>
      <c r="B12">
        <v>33.9</v>
      </c>
      <c r="C12">
        <v>30.7</v>
      </c>
      <c r="D12">
        <v>12</v>
      </c>
      <c r="E12" s="3" t="s">
        <v>2</v>
      </c>
      <c r="F12" s="3" t="s">
        <v>2</v>
      </c>
      <c r="G12">
        <v>64</v>
      </c>
      <c r="H12" s="3" t="s">
        <v>0</v>
      </c>
      <c r="I12">
        <v>56</v>
      </c>
    </row>
    <row r="13" spans="1:10" x14ac:dyDescent="0.15">
      <c r="A13">
        <v>296</v>
      </c>
      <c r="B13">
        <v>31.7</v>
      </c>
      <c r="C13">
        <v>35.5</v>
      </c>
      <c r="D13">
        <v>15</v>
      </c>
      <c r="E13" s="3" t="s">
        <v>4</v>
      </c>
      <c r="F13" s="3" t="s">
        <v>2</v>
      </c>
      <c r="G13">
        <v>61</v>
      </c>
      <c r="H13" s="3" t="s">
        <v>0</v>
      </c>
      <c r="I13">
        <v>59</v>
      </c>
    </row>
    <row r="14" spans="1:10" x14ac:dyDescent="0.15">
      <c r="E14" s="3"/>
      <c r="F14" s="3"/>
      <c r="H14" s="3"/>
    </row>
    <row r="15" spans="1:10" x14ac:dyDescent="0.15">
      <c r="A15" s="12">
        <f>SUBTOTAL(103,Table9[Number])</f>
        <v>12</v>
      </c>
      <c r="B15" s="18">
        <f>SUBTOTAL(101,Table9[BMI])</f>
        <v>27.358333333333331</v>
      </c>
      <c r="C15" s="18">
        <f>SUBTOTAL(101,Table9[BF%])</f>
        <v>23.816666666666663</v>
      </c>
      <c r="D15" s="18">
        <f>SUBTOTAL(101,Table9[VF])</f>
        <v>9.25</v>
      </c>
      <c r="E15" s="18"/>
      <c r="F15" s="18"/>
      <c r="G15" s="18"/>
      <c r="H15" s="18"/>
      <c r="I15" s="18">
        <f>SUBTOTAL(101,Table9[Age])</f>
        <v>56.75</v>
      </c>
      <c r="J15" s="12">
        <f>SUBTOTAL(103,Table9[Column10])</f>
        <v>0</v>
      </c>
    </row>
    <row r="16" spans="1:10" x14ac:dyDescent="0.15">
      <c r="B16" s="16" t="s">
        <v>41</v>
      </c>
      <c r="C16" s="16" t="s">
        <v>42</v>
      </c>
      <c r="D16" s="16" t="s">
        <v>41</v>
      </c>
      <c r="I16" s="16" t="s">
        <v>35</v>
      </c>
    </row>
  </sheetData>
  <conditionalFormatting sqref="D2:D4">
    <cfRule type="cellIs" dxfId="48" priority="14" stopIfTrue="1" operator="greaterThan">
      <formula>8</formula>
    </cfRule>
  </conditionalFormatting>
  <conditionalFormatting sqref="B2:B4 B14">
    <cfRule type="cellIs" dxfId="47" priority="13" stopIfTrue="1" operator="greaterThan">
      <formula>25</formula>
    </cfRule>
  </conditionalFormatting>
  <conditionalFormatting sqref="B2:B4 B14">
    <cfRule type="cellIs" dxfId="46" priority="12" stopIfTrue="1" operator="greaterThan">
      <formula>30</formula>
    </cfRule>
  </conditionalFormatting>
  <conditionalFormatting sqref="D5:D8">
    <cfRule type="cellIs" dxfId="45" priority="11" stopIfTrue="1" operator="greaterThan">
      <formula>8</formula>
    </cfRule>
  </conditionalFormatting>
  <conditionalFormatting sqref="B5:B9">
    <cfRule type="cellIs" dxfId="44" priority="10" stopIfTrue="1" operator="greaterThan">
      <formula>25</formula>
    </cfRule>
  </conditionalFormatting>
  <conditionalFormatting sqref="B5:B9">
    <cfRule type="cellIs" dxfId="43" priority="9" stopIfTrue="1" operator="greaterThan">
      <formula>30</formula>
    </cfRule>
  </conditionalFormatting>
  <conditionalFormatting sqref="D9 D14">
    <cfRule type="cellIs" dxfId="42" priority="8" operator="greaterThan">
      <formula>8</formula>
    </cfRule>
  </conditionalFormatting>
  <conditionalFormatting sqref="B10">
    <cfRule type="cellIs" dxfId="41" priority="7" stopIfTrue="1" operator="greaterThan">
      <formula>25</formula>
    </cfRule>
  </conditionalFormatting>
  <conditionalFormatting sqref="D10">
    <cfRule type="cellIs" dxfId="40" priority="6" operator="greaterThan">
      <formula>8</formula>
    </cfRule>
  </conditionalFormatting>
  <conditionalFormatting sqref="D11">
    <cfRule type="cellIs" dxfId="39" priority="5" operator="greaterThan">
      <formula>8</formula>
    </cfRule>
  </conditionalFormatting>
  <conditionalFormatting sqref="B11:B13">
    <cfRule type="cellIs" dxfId="38" priority="3" operator="between">
      <formula>25</formula>
      <formula>29.9</formula>
    </cfRule>
    <cfRule type="cellIs" dxfId="37" priority="4" operator="greaterThan">
      <formula>24.9</formula>
    </cfRule>
  </conditionalFormatting>
  <conditionalFormatting sqref="B11:B13">
    <cfRule type="cellIs" dxfId="36" priority="2" operator="between">
      <formula>30</formula>
      <formula>50</formula>
    </cfRule>
  </conditionalFormatting>
  <conditionalFormatting sqref="D12:D13">
    <cfRule type="cellIs" dxfId="35" priority="1" operator="greaterThan">
      <formula>8</formula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18-24</vt:lpstr>
      <vt:lpstr>25-29</vt:lpstr>
      <vt:lpstr>30-34</vt:lpstr>
      <vt:lpstr>35-39</vt:lpstr>
      <vt:lpstr>40-44</vt:lpstr>
      <vt:lpstr>45-49</vt:lpstr>
      <vt:lpstr>50-54</vt:lpstr>
      <vt:lpstr>55-59</vt:lpstr>
      <vt:lpstr>60-65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Eimear NiFhalluin</dc:creator>
  <cp:lastModifiedBy>Eimear Ní Fhallúin</cp:lastModifiedBy>
  <dcterms:created xsi:type="dcterms:W3CDTF">2020-10-07T18:40:12Z</dcterms:created>
  <dcterms:modified xsi:type="dcterms:W3CDTF">2020-10-27T23:21:49Z</dcterms:modified>
</cp:coreProperties>
</file>