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F:\Bibliotheken\Desktop\Skripte\MA\ma-ems\study\ueq_results\"/>
    </mc:Choice>
  </mc:AlternateContent>
  <xr:revisionPtr revIDLastSave="0" documentId="13_ncr:1_{E3088C42-024B-4478-9713-A29EB23C2091}" xr6:coauthVersionLast="47" xr6:coauthVersionMax="47" xr10:uidLastSave="{00000000-0000-0000-0000-000000000000}"/>
  <bookViews>
    <workbookView xWindow="-38520" yWindow="-120" windowWidth="38640" windowHeight="212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D13" i="14"/>
  <c r="C13" i="14"/>
  <c r="B13" i="14"/>
  <c r="A13" i="14"/>
  <c r="H12" i="14"/>
  <c r="G12" i="14"/>
  <c r="F12" i="14"/>
  <c r="E12" i="14"/>
  <c r="L12" i="14" s="1"/>
  <c r="D12" i="14"/>
  <c r="C12" i="14"/>
  <c r="B12" i="14"/>
  <c r="A12" i="14"/>
  <c r="H11" i="14"/>
  <c r="G11" i="14"/>
  <c r="F11" i="14"/>
  <c r="E11" i="14"/>
  <c r="D11" i="14"/>
  <c r="C11" i="14"/>
  <c r="B11" i="14"/>
  <c r="A11" i="14"/>
  <c r="H10" i="14"/>
  <c r="G10" i="14"/>
  <c r="F10" i="14"/>
  <c r="E10" i="14"/>
  <c r="L10" i="14" s="1"/>
  <c r="D10" i="14"/>
  <c r="C10" i="14"/>
  <c r="B10" i="14"/>
  <c r="A10" i="14"/>
  <c r="H9" i="14"/>
  <c r="G9" i="14"/>
  <c r="F9" i="14"/>
  <c r="E9" i="14"/>
  <c r="D9" i="14"/>
  <c r="C9" i="14"/>
  <c r="B9" i="14"/>
  <c r="A9" i="14"/>
  <c r="H8" i="14"/>
  <c r="G8" i="14"/>
  <c r="F8" i="14"/>
  <c r="E8" i="14"/>
  <c r="L8" i="14" s="1"/>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7" i="14"/>
  <c r="L9" i="14"/>
  <c r="L11" i="14"/>
  <c r="L13" i="14"/>
  <c r="L17"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K14" i="14"/>
  <c r="M14" i="14" s="1"/>
  <c r="K15" i="14"/>
  <c r="M15" i="14" s="1"/>
  <c r="K16" i="14"/>
  <c r="M16" i="14" s="1"/>
  <c r="K17" i="14"/>
  <c r="M17" i="14" s="1"/>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<sst xmlns="http://schemas.openxmlformats.org/spreadsheetml/2006/main" count="795" uniqueCount="710">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</sst>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0.2857142857142857</c:v>
                </c:pt>
                <c:pt idx="1">
                  <c:v>1.0714285714285714</c:v>
                </c:pt>
                <c:pt idx="2">
                  <c:v>0.8571428571428571</c:v>
                </c:pt>
                <c:pt idx="3">
                  <c:v>0.5</c:v>
                </c:pt>
                <c:pt idx="4">
                  <c:v>2.0714285714285716</c:v>
                </c:pt>
                <c:pt idx="5">
                  <c:v>2.2142857142857144</c:v>
                </c:pt>
                <c:pt idx="6">
                  <c:v>1.7857142857142858</c:v>
                </c:pt>
                <c:pt idx="7">
                  <c:v>2.0714285714285716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0.6785714285714286</c:v>
                </c:pt>
                <c:pt idx="1">
                  <c:v>2.0357142857142856</c:v>
                </c:pt>
                <c:pt idx="2">
                  <c:v>1.3571428571428572</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0.6785714285714286</c:v>
                </c:pt>
                <c:pt idx="1">
                  <c:v>2.0357142857142856</c:v>
                </c:pt>
                <c:pt idx="2" formatCode="0.00">
                  <c:v>1.3571428571428572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0.74510891039625093</c:v>
                  </c:pt>
                  <c:pt idx="1">
                    <c:v>0.44441020901188955</c:v>
                  </c:pt>
                  <c:pt idx="2">
                    <c:v>0.4810636799006181</c:v>
                  </c:pt>
                </c:numCache>
              </c:numRef>
            </c:plus>
            <c:minus>
              <c:numRef>
                <c:f>Confidence_Intervals!$M$5:$M$7</c:f>
                <c:numCache>
                  <c:formatCode>General</c:formatCode>
                  <c:ptCount val="3"/>
                  <c:pt idx="0">
                    <c:v>0.74510891039625093</c:v>
                  </c:pt>
                  <c:pt idx="1">
                    <c:v>0.44441020901188955</c:v>
                  </c:pt>
                  <c:pt idx="2">
                    <c:v>0.4810636799006181</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0.6785714285714286</c:v>
                </c:pt>
                <c:pt idx="1">
                  <c:v>2.0357142857142856</c:v>
                </c:pt>
                <c:pt idx="2" formatCode="0.00">
                  <c:v>1.3571428571428572</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8" t="s">
        <v>707</v>
      </c>
      <c r="B1" s="48"/>
      <c r="C1" s="48"/>
    </row>
    <row r="2" spans="1:3" ht="107.25" customHeight="1" x14ac:dyDescent="0.25">
      <c r="A2" s="49" t="s">
        <v>416</v>
      </c>
      <c r="B2" s="49"/>
      <c r="C2" s="49"/>
    </row>
    <row r="4" spans="1:3" ht="18.75" x14ac:dyDescent="0.3">
      <c r="A4" s="23" t="s">
        <v>256</v>
      </c>
      <c r="B4" s="24" t="s">
        <v>39</v>
      </c>
    </row>
    <row r="6" spans="1:3" ht="30.75" customHeight="1" x14ac:dyDescent="0.25">
      <c r="A6" s="50" t="s">
        <v>257</v>
      </c>
      <c r="B6" s="50"/>
      <c r="C6" s="50"/>
    </row>
    <row r="8" spans="1:3" ht="262.5" customHeight="1" x14ac:dyDescent="0.25">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1" t="s">
        <v>267</v>
      </c>
      <c r="B1" s="71"/>
      <c r="C1" s="71"/>
      <c r="D1" s="71"/>
      <c r="E1" s="71"/>
      <c r="F1" s="71"/>
      <c r="G1" s="71"/>
    </row>
    <row r="2" spans="1:7" ht="197.25" customHeight="1" x14ac:dyDescent="0.25">
      <c r="A2" s="50" t="s">
        <v>268</v>
      </c>
      <c r="B2" s="50"/>
      <c r="C2" s="50"/>
      <c r="D2" s="50"/>
      <c r="E2" s="50"/>
      <c r="F2" s="50"/>
      <c r="G2" s="50"/>
    </row>
    <row r="3" spans="1:7" x14ac:dyDescent="0.25">
      <c r="A3" s="72"/>
      <c r="B3" s="72"/>
      <c r="C3" s="72"/>
      <c r="D3" s="72"/>
      <c r="E3" s="72"/>
      <c r="F3" s="72"/>
      <c r="G3" s="72"/>
    </row>
    <row r="4" spans="1:7" x14ac:dyDescent="0.25">
      <c r="A4" s="25" t="s">
        <v>25</v>
      </c>
      <c r="B4" s="25" t="s">
        <v>265</v>
      </c>
    </row>
    <row r="5" spans="1:7" x14ac:dyDescent="0.25">
      <c r="A5" s="11" t="str">
        <f>VLOOKUP(Read_First!B4,Items!A1:S50,18,FALSE)</f>
        <v>Pragmatische Qualität</v>
      </c>
      <c r="B5" s="9">
        <f>SQRT(VAR(DT!K4:K1004))</f>
        <v>1.4224456574335798</v>
      </c>
    </row>
    <row r="6" spans="1:7" x14ac:dyDescent="0.25">
      <c r="A6" s="11" t="str">
        <f>VLOOKUP(Read_First!B4,Items!A1:S50,19,FALSE)</f>
        <v>Hedonische Qualität</v>
      </c>
      <c r="B6" s="9">
        <f>SQRT(VAR(DT!L4:L1004))</f>
        <v>0.84839862080287443</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22.034299450549454</v>
      </c>
      <c r="C10" s="7">
        <f>POWER((1.65*B6)/0.5,2)</f>
        <v>7.8384065934065896</v>
      </c>
    </row>
    <row r="11" spans="1:7" x14ac:dyDescent="0.25">
      <c r="A11" s="25" t="s">
        <v>270</v>
      </c>
      <c r="B11" s="7">
        <f>POWER((1.96*B5)/0.5,2)</f>
        <v>31.091630769230779</v>
      </c>
      <c r="C11" s="7">
        <f>POWER((1.96*B6)/0.5,2)</f>
        <v>11.060430769230765</v>
      </c>
    </row>
    <row r="12" spans="1:7" x14ac:dyDescent="0.25">
      <c r="A12" s="25" t="s">
        <v>271</v>
      </c>
      <c r="B12" s="7">
        <f>POWER((2.58*B6)/0.5,2)</f>
        <v>19.164580219780216</v>
      </c>
      <c r="C12" s="7">
        <f>POWER((2.58*B6)/0.5,2)</f>
        <v>19.164580219780216</v>
      </c>
    </row>
    <row r="13" spans="1:7" x14ac:dyDescent="0.25">
      <c r="A13" s="25" t="s">
        <v>272</v>
      </c>
      <c r="B13" s="7">
        <f>POWER((1.65*B5)/0.25,2)</f>
        <v>88.137197802197818</v>
      </c>
      <c r="C13" s="7">
        <f>POWER((1.65*B6)/0.25,2)</f>
        <v>31.353626373626359</v>
      </c>
    </row>
    <row r="14" spans="1:7" x14ac:dyDescent="0.25">
      <c r="A14" s="25" t="s">
        <v>273</v>
      </c>
      <c r="B14" s="7">
        <f>POWER((1.96*B5)/0.25,2)</f>
        <v>124.36652307692312</v>
      </c>
      <c r="C14" s="7">
        <f>POWER((1.96*B6)/0.25,2)</f>
        <v>44.241723076923058</v>
      </c>
    </row>
    <row r="15" spans="1:7" x14ac:dyDescent="0.25">
      <c r="A15" s="25" t="s">
        <v>274</v>
      </c>
      <c r="B15" s="7">
        <f>POWER((2.58*B5)/0.25,2)</f>
        <v>215.49180659340669</v>
      </c>
      <c r="C15" s="7">
        <f>POWER((2.58*B6)/0.25,2)</f>
        <v>76.658320879120865</v>
      </c>
    </row>
    <row r="16" spans="1:7" x14ac:dyDescent="0.25">
      <c r="A16" s="25" t="s">
        <v>275</v>
      </c>
      <c r="B16" s="7">
        <f>POWER((1.65*B5)/0.1,2)</f>
        <v>550.8574862637364</v>
      </c>
      <c r="C16" s="7">
        <f>POWER((1.65*B6)/0.1,2)</f>
        <v>195.96016483516473</v>
      </c>
    </row>
    <row r="17" spans="1:3" x14ac:dyDescent="0.25">
      <c r="A17" s="25" t="s">
        <v>276</v>
      </c>
      <c r="B17" s="7">
        <f>POWER((1.96*B5)/0.1,2)</f>
        <v>777.29076923076946</v>
      </c>
      <c r="C17" s="7">
        <f>POWER((1.96*B6)/0.1,2)</f>
        <v>276.51076923076909</v>
      </c>
    </row>
    <row r="18" spans="1:3" x14ac:dyDescent="0.25">
      <c r="A18" s="25" t="s">
        <v>277</v>
      </c>
      <c r="B18" s="7">
        <f>POWER((2.58*B5)/0.1,2)</f>
        <v>1346.8237912087916</v>
      </c>
      <c r="C18" s="7">
        <f>POWER((2.58*B6)/0.1,2)</f>
        <v>479.11450549450529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C10" sqref="C10"/>
    </sheetView>
  </sheetViews>
  <sheetFormatPr baseColWidth="10" defaultColWidth="9.140625" defaultRowHeight="15" x14ac:dyDescent="0.25"/>
  <cols>
    <col min="1" max="8" width="8.85546875" style="2" customWidth="1"/>
  </cols>
  <sheetData>
    <row r="1" spans="1:8" ht="126" customHeight="1" x14ac:dyDescent="0.25">
      <c r="A1" s="52" t="s">
        <v>264</v>
      </c>
      <c r="B1" s="53"/>
      <c r="C1" s="53"/>
      <c r="D1" s="53"/>
      <c r="E1" s="53"/>
      <c r="F1" s="53"/>
      <c r="G1" s="53"/>
      <c r="H1" s="53"/>
    </row>
    <row r="2" spans="1:8" x14ac:dyDescent="0.25">
      <c r="A2" s="54" t="s">
        <v>0</v>
      </c>
      <c r="B2" s="54"/>
      <c r="C2" s="54"/>
      <c r="D2" s="54"/>
      <c r="E2" s="54"/>
      <c r="F2" s="54"/>
      <c r="G2" s="54"/>
      <c r="H2" s="54"/>
    </row>
    <row r="3" spans="1:8" x14ac:dyDescent="0.25">
      <c r="A3" s="1">
        <v>1</v>
      </c>
      <c r="B3" s="1">
        <v>2</v>
      </c>
      <c r="C3" s="1">
        <v>3</v>
      </c>
      <c r="D3" s="1">
        <v>4</v>
      </c>
      <c r="E3" s="1">
        <v>5</v>
      </c>
      <c r="F3" s="1">
        <v>6</v>
      </c>
      <c r="G3" s="1">
        <v>7</v>
      </c>
      <c r="H3" s="1">
        <v>8</v>
      </c>
    </row>
    <row r="4" spans="1:8" x14ac:dyDescent="0.25">
      <c r="A4" s="2">
        <v>6</v>
      </c>
      <c r="B4" s="2">
        <v>3</v>
      </c>
      <c r="C4" s="2">
        <v>6</v>
      </c>
      <c r="D4" s="2">
        <v>7</v>
      </c>
      <c r="E4" s="2">
        <v>7</v>
      </c>
      <c r="F4" s="2">
        <v>7</v>
      </c>
      <c r="G4" s="2">
        <v>7</v>
      </c>
      <c r="H4" s="2">
        <v>7</v>
      </c>
    </row>
    <row r="5" spans="1:8" x14ac:dyDescent="0.25">
      <c r="A5" s="2">
        <v>4</v>
      </c>
      <c r="B5" s="2">
        <v>7</v>
      </c>
      <c r="C5" s="2">
        <v>7</v>
      </c>
      <c r="D5" s="2">
        <v>3</v>
      </c>
      <c r="E5" s="2">
        <v>7</v>
      </c>
      <c r="F5" s="2">
        <v>6</v>
      </c>
      <c r="G5" s="2">
        <v>7</v>
      </c>
      <c r="H5" s="2">
        <v>7</v>
      </c>
    </row>
    <row r="6" spans="1:8" x14ac:dyDescent="0.25">
      <c r="A6" s="2">
        <v>3</v>
      </c>
      <c r="B6" s="2">
        <v>6</v>
      </c>
      <c r="C6" s="2">
        <v>3</v>
      </c>
      <c r="D6" s="2">
        <v>6</v>
      </c>
      <c r="E6" s="2">
        <v>7</v>
      </c>
      <c r="F6" s="2">
        <v>7</v>
      </c>
      <c r="G6" s="2">
        <v>4</v>
      </c>
      <c r="H6" s="2">
        <v>6</v>
      </c>
    </row>
    <row r="7" spans="1:8" x14ac:dyDescent="0.25">
      <c r="A7" s="2">
        <v>4</v>
      </c>
      <c r="B7" s="2">
        <v>4</v>
      </c>
      <c r="C7" s="2">
        <v>4</v>
      </c>
      <c r="D7" s="2">
        <v>3</v>
      </c>
      <c r="E7" s="2">
        <v>6</v>
      </c>
      <c r="F7" s="2">
        <v>6</v>
      </c>
      <c r="G7" s="2">
        <v>4</v>
      </c>
      <c r="H7" s="2">
        <v>6</v>
      </c>
    </row>
    <row r="8" spans="1:8" x14ac:dyDescent="0.25">
      <c r="A8" s="2">
        <v>2</v>
      </c>
      <c r="B8" s="2">
        <v>5</v>
      </c>
      <c r="C8" s="2">
        <v>6</v>
      </c>
      <c r="D8" s="2">
        <v>2</v>
      </c>
      <c r="E8" s="2">
        <v>6</v>
      </c>
      <c r="F8" s="2">
        <v>6</v>
      </c>
      <c r="G8" s="2">
        <v>6</v>
      </c>
      <c r="H8" s="2">
        <v>7</v>
      </c>
    </row>
    <row r="9" spans="1:8" x14ac:dyDescent="0.25">
      <c r="A9" s="2">
        <v>6</v>
      </c>
      <c r="B9" s="2">
        <v>5</v>
      </c>
      <c r="C9" s="2">
        <v>6</v>
      </c>
      <c r="D9" s="2">
        <v>3</v>
      </c>
      <c r="E9" s="2">
        <v>6</v>
      </c>
      <c r="F9" s="2">
        <v>6</v>
      </c>
      <c r="G9" s="2">
        <v>7</v>
      </c>
      <c r="H9" s="2">
        <v>7</v>
      </c>
    </row>
    <row r="10" spans="1:8" x14ac:dyDescent="0.25">
      <c r="A10" s="2">
        <v>3</v>
      </c>
      <c r="B10" s="2">
        <v>3</v>
      </c>
      <c r="C10" s="2">
        <v>3</v>
      </c>
      <c r="D10" s="2">
        <v>4</v>
      </c>
      <c r="E10" s="2">
        <v>4</v>
      </c>
      <c r="F10" s="2">
        <v>4</v>
      </c>
      <c r="G10" s="2">
        <v>4</v>
      </c>
      <c r="H10" s="2">
        <v>5</v>
      </c>
    </row>
    <row r="11" spans="1:8" x14ac:dyDescent="0.25">
      <c r="A11" s="2">
        <v>2</v>
      </c>
      <c r="B11" s="2">
        <v>5</v>
      </c>
      <c r="C11" s="2">
        <v>3</v>
      </c>
      <c r="D11" s="2">
        <v>3</v>
      </c>
      <c r="E11" s="2">
        <v>5</v>
      </c>
      <c r="F11" s="2">
        <v>5</v>
      </c>
      <c r="G11" s="2">
        <v>5</v>
      </c>
      <c r="H11" s="2">
        <v>6</v>
      </c>
    </row>
    <row r="12" spans="1:8" x14ac:dyDescent="0.25">
      <c r="A12" s="2">
        <v>1</v>
      </c>
      <c r="B12" s="2">
        <v>3</v>
      </c>
      <c r="C12" s="2">
        <v>1</v>
      </c>
      <c r="D12" s="2">
        <v>2</v>
      </c>
      <c r="E12" s="2">
        <v>7</v>
      </c>
      <c r="F12" s="2">
        <v>7</v>
      </c>
      <c r="G12" s="2">
        <v>7</v>
      </c>
      <c r="H12" s="2">
        <v>7</v>
      </c>
    </row>
    <row r="13" spans="1:8" x14ac:dyDescent="0.25">
      <c r="A13" s="2">
        <v>6</v>
      </c>
      <c r="B13" s="2">
        <v>6</v>
      </c>
      <c r="C13" s="2">
        <v>5</v>
      </c>
      <c r="D13" s="2">
        <v>6</v>
      </c>
      <c r="E13" s="2">
        <v>6</v>
      </c>
      <c r="F13" s="2">
        <v>7</v>
      </c>
      <c r="G13" s="2">
        <v>7</v>
      </c>
      <c r="H13" s="2">
        <v>7</v>
      </c>
    </row>
    <row r="14" spans="1:8" x14ac:dyDescent="0.25">
      <c r="A14" s="2">
        <v>6</v>
      </c>
      <c r="B14" s="2">
        <v>6</v>
      </c>
      <c r="C14" s="2">
        <v>7</v>
      </c>
      <c r="D14" s="2">
        <v>6</v>
      </c>
      <c r="E14" s="2">
        <v>6</v>
      </c>
      <c r="F14" s="2">
        <v>7</v>
      </c>
      <c r="G14" s="2">
        <v>5</v>
      </c>
      <c r="H14" s="2">
        <v>4</v>
      </c>
    </row>
    <row r="15" spans="1:8" x14ac:dyDescent="0.25">
      <c r="A15" s="2">
        <v>7</v>
      </c>
      <c r="B15" s="2">
        <v>7</v>
      </c>
      <c r="C15" s="2">
        <v>7</v>
      </c>
      <c r="D15" s="2">
        <v>7</v>
      </c>
      <c r="E15" s="2">
        <v>7</v>
      </c>
      <c r="F15" s="2">
        <v>7</v>
      </c>
      <c r="G15" s="2">
        <v>7</v>
      </c>
      <c r="H15" s="2">
        <v>7</v>
      </c>
    </row>
    <row r="16" spans="1:8" x14ac:dyDescent="0.25">
      <c r="A16" s="2">
        <v>6</v>
      </c>
      <c r="B16" s="2">
        <v>6</v>
      </c>
      <c r="C16" s="2">
        <v>6</v>
      </c>
      <c r="D16" s="2">
        <v>6</v>
      </c>
      <c r="E16" s="2">
        <v>6</v>
      </c>
      <c r="F16" s="2">
        <v>6</v>
      </c>
      <c r="G16" s="2">
        <v>5</v>
      </c>
      <c r="H16" s="2">
        <v>5</v>
      </c>
    </row>
    <row r="17" spans="1:8" x14ac:dyDescent="0.25">
      <c r="A17" s="2">
        <v>4</v>
      </c>
      <c r="B17" s="2">
        <v>5</v>
      </c>
      <c r="C17" s="2">
        <v>4</v>
      </c>
      <c r="D17" s="2">
        <v>5</v>
      </c>
      <c r="E17" s="2">
        <v>5</v>
      </c>
      <c r="F17" s="2">
        <v>6</v>
      </c>
      <c r="G17" s="2">
        <v>6</v>
      </c>
      <c r="H17" s="2">
        <v>4</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5" t="s">
        <v>418</v>
      </c>
      <c r="B1" s="53"/>
      <c r="C1" s="53"/>
      <c r="D1" s="53"/>
      <c r="E1" s="53"/>
      <c r="F1" s="53"/>
      <c r="G1" s="53"/>
      <c r="H1" s="53"/>
      <c r="K1" s="56"/>
      <c r="L1" s="57"/>
      <c r="M1" s="57"/>
    </row>
    <row r="2" spans="1:13" x14ac:dyDescent="0.25">
      <c r="A2" s="54" t="s">
        <v>0</v>
      </c>
      <c r="B2" s="54"/>
      <c r="C2" s="54"/>
      <c r="D2" s="54"/>
      <c r="E2" s="54"/>
      <c r="F2" s="54"/>
      <c r="G2" s="54"/>
      <c r="H2" s="54"/>
      <c r="K2" s="54" t="s">
        <v>4</v>
      </c>
      <c r="L2" s="54"/>
      <c r="M2" s="54"/>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-1</v>
      </c>
      <c r="C4" s="2">
        <f>IF(Data!C4&gt;0,Data!C4-4,"")</f>
        <v>2</v>
      </c>
      <c r="D4" s="2">
        <f>IF(Data!D4&gt;0,Data!D4-4,"")</f>
        <v>3</v>
      </c>
      <c r="E4" s="2">
        <f>IF(Data!E4&gt;0,Data!E4-4,"")</f>
        <v>3</v>
      </c>
      <c r="F4" s="2">
        <f>IF(Data!F4&gt;0,Data!F4-4,"")</f>
        <v>3</v>
      </c>
      <c r="G4" s="2">
        <f>IF(Data!G4&gt;0,Data!G4-4,"")</f>
        <v>3</v>
      </c>
      <c r="H4" s="2">
        <f>IF(Data!H4&gt;0,Data!H4-4,"")</f>
        <v>3</v>
      </c>
      <c r="K4" s="9">
        <f>IF(COUNT(A4,B4,C4,D4)&gt;0,AVERAGE(A4,B4,C4,D4),"")</f>
        <v>1.5</v>
      </c>
      <c r="L4" s="9">
        <f>IF(COUNT(E4,F4,G4,H4)&gt;0,AVERAGE(E4,F4,G4,H4),"")</f>
        <v>3</v>
      </c>
      <c r="M4" s="9">
        <f>IF(COUNT(A4,B4,C4,D4,E4,F4,G4,H4)&gt;0,AVERAGE(A4,B4,C4,D4,E4,F4,G4,H4),"")</f>
        <v>2.25</v>
      </c>
    </row>
    <row r="5" spans="1:13" x14ac:dyDescent="0.25">
      <c r="A5" s="2">
        <f>IF(Data!A5&gt;0,Data!A5-4,"")</f>
        <v>0</v>
      </c>
      <c r="B5" s="2">
        <f>IF(Data!B5&gt;0,Data!B5-4,"")</f>
        <v>3</v>
      </c>
      <c r="C5" s="2">
        <f>IF(Data!C5&gt;0,Data!C5-4,"")</f>
        <v>3</v>
      </c>
      <c r="D5" s="2">
        <f>IF(Data!D5&gt;0,Data!D5-4,"")</f>
        <v>-1</v>
      </c>
      <c r="E5" s="2">
        <f>IF(Data!E5&gt;0,Data!E5-4,"")</f>
        <v>3</v>
      </c>
      <c r="F5" s="2">
        <f>IF(Data!F5&gt;0,Data!F5-4,"")</f>
        <v>2</v>
      </c>
      <c r="G5" s="2">
        <f>IF(Data!G5&gt;0,Data!G5-4,"")</f>
        <v>3</v>
      </c>
      <c r="H5" s="2">
        <f>IF(Data!H5&gt;0,Data!H5-4,"")</f>
        <v>3</v>
      </c>
      <c r="K5" s="9">
        <f t="shared" ref="K5:K68" si="0">IF(COUNT(A5,B5,C5,D5)&gt;0,AVERAGE(A5,B5,C5,D5),"")</f>
        <v>1.25</v>
      </c>
      <c r="L5" s="9">
        <f t="shared" ref="L5:L68" si="1">IF(COUNT(E5,F5,G5,H5)&gt;0,AVERAGE(E5,F5,G5,H5),"")</f>
        <v>2.75</v>
      </c>
      <c r="M5" s="9">
        <f t="shared" ref="M5:M68" si="2">IF(COUNT(A5,B5,C5,D5,E5,F5,G5,H5)&gt;0,AVERAGE(A5,B5,C5,D5,E5,F5,G5,H5),"")</f>
        <v>2</v>
      </c>
    </row>
    <row r="6" spans="1:13" x14ac:dyDescent="0.25">
      <c r="A6" s="2">
        <f>IF(Data!A6&gt;0,Data!A6-4,"")</f>
        <v>-1</v>
      </c>
      <c r="B6" s="2">
        <f>IF(Data!B6&gt;0,Data!B6-4,"")</f>
        <v>2</v>
      </c>
      <c r="C6" s="2">
        <f>IF(Data!C6&gt;0,Data!C6-4,"")</f>
        <v>-1</v>
      </c>
      <c r="D6" s="2">
        <f>IF(Data!D6&gt;0,Data!D6-4,"")</f>
        <v>2</v>
      </c>
      <c r="E6" s="2">
        <f>IF(Data!E6&gt;0,Data!E6-4,"")</f>
        <v>3</v>
      </c>
      <c r="F6" s="2">
        <f>IF(Data!F6&gt;0,Data!F6-4,"")</f>
        <v>3</v>
      </c>
      <c r="G6" s="2">
        <f>IF(Data!G6&gt;0,Data!G6-4,"")</f>
        <v>0</v>
      </c>
      <c r="H6" s="2">
        <f>IF(Data!H6&gt;0,Data!H6-4,"")</f>
        <v>2</v>
      </c>
      <c r="K6" s="9">
        <f t="shared" si="0"/>
        <v>0.5</v>
      </c>
      <c r="L6" s="9">
        <f t="shared" si="1"/>
        <v>2</v>
      </c>
      <c r="M6" s="9">
        <f t="shared" si="2"/>
        <v>1.25</v>
      </c>
    </row>
    <row r="7" spans="1:13" x14ac:dyDescent="0.25">
      <c r="A7" s="2">
        <f>IF(Data!A7&gt;0,Data!A7-4,"")</f>
        <v>0</v>
      </c>
      <c r="B7" s="2">
        <f>IF(Data!B7&gt;0,Data!B7-4,"")</f>
        <v>0</v>
      </c>
      <c r="C7" s="2">
        <f>IF(Data!C7&gt;0,Data!C7-4,"")</f>
        <v>0</v>
      </c>
      <c r="D7" s="2">
        <f>IF(Data!D7&gt;0,Data!D7-4,"")</f>
        <v>-1</v>
      </c>
      <c r="E7" s="2">
        <f>IF(Data!E7&gt;0,Data!E7-4,"")</f>
        <v>2</v>
      </c>
      <c r="F7" s="2">
        <f>IF(Data!F7&gt;0,Data!F7-4,"")</f>
        <v>2</v>
      </c>
      <c r="G7" s="2">
        <f>IF(Data!G7&gt;0,Data!G7-4,"")</f>
        <v>0</v>
      </c>
      <c r="H7" s="2">
        <f>IF(Data!H7&gt;0,Data!H7-4,"")</f>
        <v>2</v>
      </c>
      <c r="K7" s="9">
        <f t="shared" si="0"/>
        <v>-0.25</v>
      </c>
      <c r="L7" s="9">
        <f t="shared" si="1"/>
        <v>1.5</v>
      </c>
      <c r="M7" s="9">
        <f t="shared" si="2"/>
        <v>0.625</v>
      </c>
    </row>
    <row r="8" spans="1:13" x14ac:dyDescent="0.25">
      <c r="A8" s="2">
        <f>IF(Data!A8&gt;0,Data!A8-4,"")</f>
        <v>-2</v>
      </c>
      <c r="B8" s="2">
        <f>IF(Data!B8&gt;0,Data!B8-4,"")</f>
        <v>1</v>
      </c>
      <c r="C8" s="2">
        <f>IF(Data!C8&gt;0,Data!C8-4,"")</f>
        <v>2</v>
      </c>
      <c r="D8" s="2">
        <f>IF(Data!D8&gt;0,Data!D8-4,"")</f>
        <v>-2</v>
      </c>
      <c r="E8" s="2">
        <f>IF(Data!E8&gt;0,Data!E8-4,"")</f>
        <v>2</v>
      </c>
      <c r="F8" s="2">
        <f>IF(Data!F8&gt;0,Data!F8-4,"")</f>
        <v>2</v>
      </c>
      <c r="G8" s="2">
        <f>IF(Data!G8&gt;0,Data!G8-4,"")</f>
        <v>2</v>
      </c>
      <c r="H8" s="2">
        <f>IF(Data!H8&gt;0,Data!H8-4,"")</f>
        <v>3</v>
      </c>
      <c r="K8" s="9">
        <f t="shared" si="0"/>
        <v>-0.25</v>
      </c>
      <c r="L8" s="9">
        <f t="shared" si="1"/>
        <v>2.25</v>
      </c>
      <c r="M8" s="9">
        <f t="shared" si="2"/>
        <v>1</v>
      </c>
    </row>
    <row r="9" spans="1:13" x14ac:dyDescent="0.25">
      <c r="A9" s="2">
        <f>IF(Data!A9&gt;0,Data!A9-4,"")</f>
        <v>2</v>
      </c>
      <c r="B9" s="2">
        <f>IF(Data!B9&gt;0,Data!B9-4,"")</f>
        <v>1</v>
      </c>
      <c r="C9" s="2">
        <f>IF(Data!C9&gt;0,Data!C9-4,"")</f>
        <v>2</v>
      </c>
      <c r="D9" s="2">
        <f>IF(Data!D9&gt;0,Data!D9-4,"")</f>
        <v>-1</v>
      </c>
      <c r="E9" s="2">
        <f>IF(Data!E9&gt;0,Data!E9-4,"")</f>
        <v>2</v>
      </c>
      <c r="F9" s="2">
        <f>IF(Data!F9&gt;0,Data!F9-4,"")</f>
        <v>2</v>
      </c>
      <c r="G9" s="2">
        <f>IF(Data!G9&gt;0,Data!G9-4,"")</f>
        <v>3</v>
      </c>
      <c r="H9" s="2">
        <f>IF(Data!H9&gt;0,Data!H9-4,"")</f>
        <v>3</v>
      </c>
      <c r="K9" s="9">
        <f t="shared" si="0"/>
        <v>1</v>
      </c>
      <c r="L9" s="9">
        <f t="shared" si="1"/>
        <v>2.5</v>
      </c>
      <c r="M9" s="9">
        <f t="shared" si="2"/>
        <v>1.75</v>
      </c>
    </row>
    <row r="10" spans="1:13" x14ac:dyDescent="0.25">
      <c r="A10" s="2">
        <f>IF(Data!A10&gt;0,Data!A10-4,"")</f>
        <v>-1</v>
      </c>
      <c r="B10" s="2">
        <f>IF(Data!B10&gt;0,Data!B10-4,"")</f>
        <v>-1</v>
      </c>
      <c r="C10" s="2">
        <f>IF(Data!C10&gt;0,Data!C10-4,"")</f>
        <v>-1</v>
      </c>
      <c r="D10" s="2">
        <f>IF(Data!D10&gt;0,Data!D10-4,"")</f>
        <v>0</v>
      </c>
      <c r="E10" s="2">
        <f>IF(Data!E10&gt;0,Data!E10-4,"")</f>
        <v>0</v>
      </c>
      <c r="F10" s="2">
        <f>IF(Data!F10&gt;0,Data!F10-4,"")</f>
        <v>0</v>
      </c>
      <c r="G10" s="2">
        <f>IF(Data!G10&gt;0,Data!G10-4,"")</f>
        <v>0</v>
      </c>
      <c r="H10" s="2">
        <f>IF(Data!H10&gt;0,Data!H10-4,"")</f>
        <v>1</v>
      </c>
      <c r="K10" s="9">
        <f t="shared" si="0"/>
        <v>-0.75</v>
      </c>
      <c r="L10" s="9">
        <f t="shared" si="1"/>
        <v>0.25</v>
      </c>
      <c r="M10" s="9">
        <f t="shared" si="2"/>
        <v>-0.25</v>
      </c>
    </row>
    <row r="11" spans="1:13" x14ac:dyDescent="0.25">
      <c r="A11" s="2">
        <f>IF(Data!A11&gt;0,Data!A11-4,"")</f>
        <v>-2</v>
      </c>
      <c r="B11" s="2">
        <f>IF(Data!B11&gt;0,Data!B11-4,"")</f>
        <v>1</v>
      </c>
      <c r="C11" s="2">
        <f>IF(Data!C11&gt;0,Data!C11-4,"")</f>
        <v>-1</v>
      </c>
      <c r="D11" s="2">
        <f>IF(Data!D11&gt;0,Data!D11-4,"")</f>
        <v>-1</v>
      </c>
      <c r="E11" s="2">
        <f>IF(Data!E11&gt;0,Data!E11-4,"")</f>
        <v>1</v>
      </c>
      <c r="F11" s="2">
        <f>IF(Data!F11&gt;0,Data!F11-4,"")</f>
        <v>1</v>
      </c>
      <c r="G11" s="2">
        <f>IF(Data!G11&gt;0,Data!G11-4,"")</f>
        <v>1</v>
      </c>
      <c r="H11" s="2">
        <f>IF(Data!H11&gt;0,Data!H11-4,"")</f>
        <v>2</v>
      </c>
      <c r="K11" s="9">
        <f t="shared" si="0"/>
        <v>-0.75</v>
      </c>
      <c r="L11" s="9">
        <f t="shared" si="1"/>
        <v>1.25</v>
      </c>
      <c r="M11" s="9">
        <f t="shared" si="2"/>
        <v>0.25</v>
      </c>
    </row>
    <row r="12" spans="1:13" x14ac:dyDescent="0.25">
      <c r="A12" s="2">
        <f>IF(Data!A12&gt;0,Data!A12-4,"")</f>
        <v>-3</v>
      </c>
      <c r="B12" s="2">
        <f>IF(Data!B12&gt;0,Data!B12-4,"")</f>
        <v>-1</v>
      </c>
      <c r="C12" s="2">
        <f>IF(Data!C12&gt;0,Data!C12-4,"")</f>
        <v>-3</v>
      </c>
      <c r="D12" s="2">
        <f>IF(Data!D12&gt;0,Data!D12-4,"")</f>
        <v>-2</v>
      </c>
      <c r="E12" s="2">
        <f>IF(Data!E12&gt;0,Data!E12-4,"")</f>
        <v>3</v>
      </c>
      <c r="F12" s="2">
        <f>IF(Data!F12&gt;0,Data!F12-4,"")</f>
        <v>3</v>
      </c>
      <c r="G12" s="2">
        <f>IF(Data!G12&gt;0,Data!G12-4,"")</f>
        <v>3</v>
      </c>
      <c r="H12" s="2">
        <f>IF(Data!H12&gt;0,Data!H12-4,"")</f>
        <v>3</v>
      </c>
      <c r="K12" s="9">
        <f t="shared" si="0"/>
        <v>-2.25</v>
      </c>
      <c r="L12" s="9">
        <f t="shared" si="1"/>
        <v>3</v>
      </c>
      <c r="M12" s="9">
        <f t="shared" si="2"/>
        <v>0.375</v>
      </c>
    </row>
    <row r="13" spans="1:13" x14ac:dyDescent="0.25">
      <c r="A13" s="2">
        <f>IF(Data!A13&gt;0,Data!A13-4,"")</f>
        <v>2</v>
      </c>
      <c r="B13" s="2">
        <f>IF(Data!B13&gt;0,Data!B13-4,"")</f>
        <v>2</v>
      </c>
      <c r="C13" s="2">
        <f>IF(Data!C13&gt;0,Data!C13-4,"")</f>
        <v>1</v>
      </c>
      <c r="D13" s="2">
        <f>IF(Data!D13&gt;0,Data!D13-4,"")</f>
        <v>2</v>
      </c>
      <c r="E13" s="2">
        <f>IF(Data!E13&gt;0,Data!E13-4,"")</f>
        <v>2</v>
      </c>
      <c r="F13" s="2">
        <f>IF(Data!F13&gt;0,Data!F13-4,"")</f>
        <v>3</v>
      </c>
      <c r="G13" s="2">
        <f>IF(Data!G13&gt;0,Data!G13-4,"")</f>
        <v>3</v>
      </c>
      <c r="H13" s="2">
        <f>IF(Data!H13&gt;0,Data!H13-4,"")</f>
        <v>3</v>
      </c>
      <c r="K13" s="9">
        <f t="shared" si="0"/>
        <v>1.75</v>
      </c>
      <c r="L13" s="9">
        <f t="shared" si="1"/>
        <v>2.75</v>
      </c>
      <c r="M13" s="9">
        <f t="shared" si="2"/>
        <v>2.25</v>
      </c>
    </row>
    <row r="14" spans="1:13" x14ac:dyDescent="0.25">
      <c r="A14" s="2">
        <f>IF(Data!A14&gt;0,Data!A14-4,"")</f>
        <v>2</v>
      </c>
      <c r="B14" s="2">
        <f>IF(Data!B14&gt;0,Data!B14-4,"")</f>
        <v>2</v>
      </c>
      <c r="C14" s="2">
        <f>IF(Data!C14&gt;0,Data!C14-4,"")</f>
        <v>3</v>
      </c>
      <c r="D14" s="2">
        <f>IF(Data!D14&gt;0,Data!D14-4,"")</f>
        <v>2</v>
      </c>
      <c r="E14" s="2">
        <f>IF(Data!E14&gt;0,Data!E14-4,"")</f>
        <v>2</v>
      </c>
      <c r="F14" s="2">
        <f>IF(Data!F14&gt;0,Data!F14-4,"")</f>
        <v>3</v>
      </c>
      <c r="G14" s="2">
        <f>IF(Data!G14&gt;0,Data!G14-4,"")</f>
        <v>1</v>
      </c>
      <c r="H14" s="2">
        <f>IF(Data!H14&gt;0,Data!H14-4,"")</f>
        <v>0</v>
      </c>
      <c r="K14" s="9">
        <f t="shared" si="0"/>
        <v>2.25</v>
      </c>
      <c r="L14" s="9">
        <f t="shared" si="1"/>
        <v>1.5</v>
      </c>
      <c r="M14" s="9">
        <f t="shared" si="2"/>
        <v>1.875</v>
      </c>
    </row>
    <row r="15" spans="1:13" x14ac:dyDescent="0.25">
      <c r="A15" s="2">
        <f>IF(Data!A15&gt;0,Data!A15-4,"")</f>
        <v>3</v>
      </c>
      <c r="B15" s="2">
        <f>IF(Data!B15&gt;0,Data!B15-4,"")</f>
        <v>3</v>
      </c>
      <c r="C15" s="2">
        <f>IF(Data!C15&gt;0,Data!C15-4,"")</f>
        <v>3</v>
      </c>
      <c r="D15" s="2">
        <f>IF(Data!D15&gt;0,Data!D15-4,"")</f>
        <v>3</v>
      </c>
      <c r="E15" s="2">
        <f>IF(Data!E15&gt;0,Data!E15-4,"")</f>
        <v>3</v>
      </c>
      <c r="F15" s="2">
        <f>IF(Data!F15&gt;0,Data!F15-4,"")</f>
        <v>3</v>
      </c>
      <c r="G15" s="2">
        <f>IF(Data!G15&gt;0,Data!G15-4,"")</f>
        <v>3</v>
      </c>
      <c r="H15" s="2">
        <f>IF(Data!H15&gt;0,Data!H15-4,"")</f>
        <v>3</v>
      </c>
      <c r="K15" s="9">
        <f t="shared" si="0"/>
        <v>3</v>
      </c>
      <c r="L15" s="9">
        <f t="shared" si="1"/>
        <v>3</v>
      </c>
      <c r="M15" s="9">
        <f t="shared" si="2"/>
        <v>3</v>
      </c>
    </row>
    <row r="16" spans="1:13" x14ac:dyDescent="0.25">
      <c r="A16" s="2">
        <f>IF(Data!A16&gt;0,Data!A16-4,"")</f>
        <v>2</v>
      </c>
      <c r="B16" s="2">
        <f>IF(Data!B16&gt;0,Data!B16-4,"")</f>
        <v>2</v>
      </c>
      <c r="C16" s="2">
        <f>IF(Data!C16&gt;0,Data!C16-4,"")</f>
        <v>2</v>
      </c>
      <c r="D16" s="2">
        <f>IF(Data!D16&gt;0,Data!D16-4,"")</f>
        <v>2</v>
      </c>
      <c r="E16" s="2">
        <f>IF(Data!E16&gt;0,Data!E16-4,"")</f>
        <v>2</v>
      </c>
      <c r="F16" s="2">
        <f>IF(Data!F16&gt;0,Data!F16-4,"")</f>
        <v>2</v>
      </c>
      <c r="G16" s="2">
        <f>IF(Data!G16&gt;0,Data!G16-4,"")</f>
        <v>1</v>
      </c>
      <c r="H16" s="2">
        <f>IF(Data!H16&gt;0,Data!H16-4,"")</f>
        <v>1</v>
      </c>
      <c r="K16" s="9">
        <f t="shared" si="0"/>
        <v>2</v>
      </c>
      <c r="L16" s="9">
        <f t="shared" si="1"/>
        <v>1.5</v>
      </c>
      <c r="M16" s="9">
        <f t="shared" si="2"/>
        <v>1.75</v>
      </c>
    </row>
    <row r="17" spans="1:13" x14ac:dyDescent="0.25">
      <c r="A17" s="2">
        <f>IF(Data!A17&gt;0,Data!A17-4,"")</f>
        <v>0</v>
      </c>
      <c r="B17" s="2">
        <f>IF(Data!B17&gt;0,Data!B17-4,"")</f>
        <v>1</v>
      </c>
      <c r="C17" s="2">
        <f>IF(Data!C17&gt;0,Data!C17-4,"")</f>
        <v>0</v>
      </c>
      <c r="D17" s="2">
        <f>IF(Data!D17&gt;0,Data!D17-4,"")</f>
        <v>1</v>
      </c>
      <c r="E17" s="2">
        <f>IF(Data!E17&gt;0,Data!E17-4,"")</f>
        <v>1</v>
      </c>
      <c r="F17" s="2">
        <f>IF(Data!F17&gt;0,Data!F17-4,"")</f>
        <v>2</v>
      </c>
      <c r="G17" s="2">
        <f>IF(Data!G17&gt;0,Data!G17-4,"")</f>
        <v>2</v>
      </c>
      <c r="H17" s="2">
        <f>IF(Data!H17&gt;0,Data!H17-4,"")</f>
        <v>0</v>
      </c>
      <c r="K17" s="9">
        <f t="shared" si="0"/>
        <v>0.5</v>
      </c>
      <c r="L17" s="9">
        <f t="shared" si="1"/>
        <v>1.25</v>
      </c>
      <c r="M17" s="9">
        <f t="shared" si="2"/>
        <v>0.875</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workbookViewId="0">
      <selection activeCell="K4" sqref="K4:L6"/>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8" t="s">
        <v>415</v>
      </c>
      <c r="B1" s="59"/>
      <c r="C1" s="59"/>
      <c r="D1" s="59"/>
      <c r="E1" s="59"/>
      <c r="F1" s="59"/>
      <c r="G1" s="59"/>
      <c r="H1" s="59"/>
      <c r="I1" s="59"/>
      <c r="J1" s="59"/>
      <c r="K1" s="59"/>
      <c r="L1" s="59"/>
      <c r="M1" s="59"/>
      <c r="N1" s="59"/>
    </row>
    <row r="3" spans="1:18" x14ac:dyDescent="0.25">
      <c r="A3" s="3" t="s">
        <v>1</v>
      </c>
      <c r="B3" s="5" t="s">
        <v>21</v>
      </c>
      <c r="C3" s="5" t="s">
        <v>22</v>
      </c>
      <c r="D3" s="5" t="s">
        <v>23</v>
      </c>
      <c r="E3" s="5" t="s">
        <v>24</v>
      </c>
      <c r="F3" s="3" t="s">
        <v>413</v>
      </c>
      <c r="G3" s="3" t="s">
        <v>414</v>
      </c>
      <c r="H3" s="5" t="s">
        <v>25</v>
      </c>
      <c r="I3" s="2"/>
      <c r="K3" s="60" t="s">
        <v>412</v>
      </c>
      <c r="L3" s="60"/>
    </row>
    <row r="4" spans="1:18" x14ac:dyDescent="0.25">
      <c r="A4" s="4">
        <v>1</v>
      </c>
      <c r="B4" s="6">
        <f>AVERAGE(DT!A4:A1004)</f>
        <v>0.2857142857142857</v>
      </c>
      <c r="C4" s="6">
        <f>VAR(DT!A4:A1004)</f>
        <v>3.604395604395604</v>
      </c>
      <c r="D4" s="6">
        <f>SQRT(C4)</f>
        <v>1.8985245861972935</v>
      </c>
      <c r="E4" s="7">
        <f>COUNTA(Data!A4:A1000)</f>
        <v>14</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0.6785714285714286</v>
      </c>
      <c r="R4" s="8"/>
    </row>
    <row r="5" spans="1:18" x14ac:dyDescent="0.25">
      <c r="A5" s="4">
        <v>2</v>
      </c>
      <c r="B5" s="6">
        <f>AVERAGE(DT!B4:B1004)</f>
        <v>1.0714285714285714</v>
      </c>
      <c r="C5" s="6">
        <f>VAR(DT!B4:B1004)</f>
        <v>1.9175824175824174</v>
      </c>
      <c r="D5" s="6">
        <f t="shared" ref="D5:D11" si="0">SQRT(C5)</f>
        <v>1.3847680013570567</v>
      </c>
      <c r="E5" s="7">
        <f>COUNTA(Data!B4:B1000)</f>
        <v>14</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2.0357142857142856</v>
      </c>
    </row>
    <row r="6" spans="1:18" x14ac:dyDescent="0.25">
      <c r="A6" s="4">
        <v>3</v>
      </c>
      <c r="B6" s="6">
        <f>AVERAGE(DT!C4:C1004)</f>
        <v>0.8571428571428571</v>
      </c>
      <c r="C6" s="6">
        <f>VAR(DT!C4:C1004)</f>
        <v>3.5164835164835164</v>
      </c>
      <c r="D6" s="6">
        <f t="shared" si="0"/>
        <v>1.8752289237539816</v>
      </c>
      <c r="E6" s="7">
        <f>COUNTA(Data!C4:C1000)</f>
        <v>14</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1.3571428571428572</v>
      </c>
    </row>
    <row r="7" spans="1:18" x14ac:dyDescent="0.25">
      <c r="A7" s="4">
        <v>4</v>
      </c>
      <c r="B7" s="6">
        <f>AVERAGE(DT!D4:D1004)</f>
        <v>0.5</v>
      </c>
      <c r="C7" s="6">
        <f>VAR(DT!D4:D1004)</f>
        <v>3.3461538461538463</v>
      </c>
      <c r="D7" s="6">
        <f t="shared" si="0"/>
        <v>1.8292495308606331</v>
      </c>
      <c r="E7" s="7">
        <f>COUNTA(Data!D4:D1000)</f>
        <v>14</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2.0714285714285716</v>
      </c>
      <c r="C8" s="6">
        <f>VAR(DT!E4:E1004)</f>
        <v>0.84065934065934078</v>
      </c>
      <c r="D8" s="6">
        <f t="shared" si="0"/>
        <v>0.91687476825318992</v>
      </c>
      <c r="E8" s="7">
        <f>COUNTA(Data!E4:E1000)</f>
        <v>14</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2.2142857142857144</v>
      </c>
      <c r="C9" s="6">
        <f>VAR(DT!F4:F1004)</f>
        <v>0.79670329670329698</v>
      </c>
      <c r="D9" s="6">
        <f t="shared" si="0"/>
        <v>0.8925823753039811</v>
      </c>
      <c r="E9" s="7">
        <f>COUNTA(Data!F4:F1000)</f>
        <v>14</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1.7857142857142858</v>
      </c>
      <c r="C10" s="6">
        <f>VAR(DT!G4:G1004)</f>
        <v>1.5659340659340657</v>
      </c>
      <c r="D10" s="6">
        <f t="shared" si="0"/>
        <v>1.2513728724621074</v>
      </c>
      <c r="E10" s="7">
        <f>COUNTA(Data!G4:G1000)</f>
        <v>14</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v>8</v>
      </c>
      <c r="B11" s="6">
        <f>AVERAGE(DT!H4:H1004)</f>
        <v>2.0714285714285716</v>
      </c>
      <c r="C11" s="6">
        <f>VAR(DT!H4:H1004)</f>
        <v>1.3021978021978025</v>
      </c>
      <c r="D11" s="6">
        <f t="shared" si="0"/>
        <v>1.1411388181101378</v>
      </c>
      <c r="E11" s="7">
        <f>COUNTA(Data!H4:H1000)</f>
        <v>14</v>
      </c>
      <c r="F11" s="19" t="str">
        <f>VLOOKUP(Read_First!B4,Items!A1:Q50,12,FALSE)</f>
        <v>herkömmlich</v>
      </c>
      <c r="G11" s="19" t="str">
        <f>VLOOKUP(Read_First!B4,Items!A1:Q50,13,FALSE)</f>
        <v>neuartig</v>
      </c>
      <c r="H11" s="21" t="str">
        <f>VLOOKUP(Read_First!B4,Items!A1:S50,19,FALSE)</f>
        <v>Hedonische Qualität</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1" t="s">
        <v>258</v>
      </c>
      <c r="B1" s="62"/>
      <c r="C1" s="62"/>
      <c r="D1" s="62"/>
      <c r="E1" s="62"/>
      <c r="F1" s="62"/>
      <c r="G1" s="62"/>
      <c r="H1" s="62"/>
      <c r="I1" s="62"/>
      <c r="J1" s="62"/>
      <c r="K1" s="62"/>
      <c r="L1" s="62"/>
      <c r="M1" s="62"/>
      <c r="N1" s="62"/>
      <c r="O1" s="62"/>
    </row>
    <row r="3" spans="1:15" x14ac:dyDescent="0.25">
      <c r="A3" s="60" t="s">
        <v>29</v>
      </c>
      <c r="B3" s="60"/>
      <c r="C3" s="60"/>
      <c r="D3" s="60"/>
      <c r="E3" s="60"/>
      <c r="F3" s="60"/>
      <c r="G3" s="60"/>
      <c r="I3" s="60" t="s">
        <v>26</v>
      </c>
      <c r="J3" s="60"/>
      <c r="K3" s="60"/>
      <c r="L3" s="60"/>
      <c r="M3" s="60"/>
      <c r="N3" s="60"/>
      <c r="O3" s="60"/>
    </row>
    <row r="4" spans="1:15" x14ac:dyDescent="0.25">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25">
      <c r="A5" s="13">
        <v>1</v>
      </c>
      <c r="B5" s="12">
        <f>Results!B4</f>
        <v>0.2857142857142857</v>
      </c>
      <c r="C5" s="12">
        <f>Results!D4</f>
        <v>1.8985245861972935</v>
      </c>
      <c r="D5" s="7">
        <f>Results!E4</f>
        <v>14</v>
      </c>
      <c r="E5" s="12">
        <f t="shared" ref="E5:E12" si="0">CONFIDENCE(0.05, C5, D5)</f>
        <v>0.99448972155058435</v>
      </c>
      <c r="F5" s="12">
        <f t="shared" ref="F5:F12" si="1">B5-E5</f>
        <v>-0.70877543583629865</v>
      </c>
      <c r="G5" s="12">
        <f t="shared" ref="G5:G12" si="2">B5+E5</f>
        <v>1.2802040072648699</v>
      </c>
      <c r="I5" s="11" t="str">
        <f>VLOOKUP(Read_First!B4,Items!A1:S50,18,FALSE)</f>
        <v>Pragmatische Qualität</v>
      </c>
      <c r="J5" s="12">
        <f>AVERAGE(DT!K4:K1004)</f>
        <v>0.6785714285714286</v>
      </c>
      <c r="K5" s="12">
        <f>STDEV(DT!K4:K1004)</f>
        <v>1.4224456574335798</v>
      </c>
      <c r="L5" s="7">
        <f>MAX(D5:D12)</f>
        <v>14</v>
      </c>
      <c r="M5" s="12">
        <f t="shared" ref="M5:M7" si="3">CONFIDENCE(0.05, K5, L5)</f>
        <v>0.74510891039625093</v>
      </c>
      <c r="N5" s="12">
        <f t="shared" ref="N5:N7" si="4">J5-M5</f>
        <v>-6.6537481824822331E-2</v>
      </c>
      <c r="O5" s="12">
        <f t="shared" ref="O5:O7" si="5">J5+M5</f>
        <v>1.4236803389676795</v>
      </c>
    </row>
    <row r="6" spans="1:15" x14ac:dyDescent="0.25">
      <c r="A6" s="13">
        <v>2</v>
      </c>
      <c r="B6" s="12">
        <f>Results!B5</f>
        <v>1.0714285714285714</v>
      </c>
      <c r="C6" s="12">
        <f>Results!D5</f>
        <v>1.3847680013570567</v>
      </c>
      <c r="D6" s="7">
        <f>Results!E5</f>
        <v>14</v>
      </c>
      <c r="E6" s="12">
        <f t="shared" si="0"/>
        <v>0.7253725098393996</v>
      </c>
      <c r="F6" s="12">
        <f t="shared" si="1"/>
        <v>0.34605606158917179</v>
      </c>
      <c r="G6" s="12">
        <f t="shared" si="2"/>
        <v>1.7968010812679709</v>
      </c>
      <c r="I6" s="11" t="str">
        <f>VLOOKUP(Read_First!B4,Items!A1:S50,19,FALSE)</f>
        <v>Hedonische Qualität</v>
      </c>
      <c r="J6" s="12">
        <f>AVERAGE(DT!L4:L1004)</f>
        <v>2.0357142857142856</v>
      </c>
      <c r="K6" s="12">
        <f>STDEV(DT!L4:L1004)</f>
        <v>0.84839862080287443</v>
      </c>
      <c r="L6" s="7">
        <f>L5</f>
        <v>14</v>
      </c>
      <c r="M6" s="12">
        <f t="shared" si="3"/>
        <v>0.44441020901188955</v>
      </c>
      <c r="N6" s="12">
        <f t="shared" si="4"/>
        <v>1.591304076702396</v>
      </c>
      <c r="O6" s="12">
        <f t="shared" si="5"/>
        <v>2.4801244947261751</v>
      </c>
    </row>
    <row r="7" spans="1:15" x14ac:dyDescent="0.25">
      <c r="A7" s="13">
        <v>3</v>
      </c>
      <c r="B7" s="12">
        <f>Results!B6</f>
        <v>0.8571428571428571</v>
      </c>
      <c r="C7" s="12">
        <f>Results!D6</f>
        <v>1.8752289237539816</v>
      </c>
      <c r="D7" s="7">
        <f>Results!E6</f>
        <v>14</v>
      </c>
      <c r="E7" s="12">
        <f t="shared" si="0"/>
        <v>0.98228693153932134</v>
      </c>
      <c r="F7" s="12">
        <f t="shared" si="1"/>
        <v>-0.12514407439646424</v>
      </c>
      <c r="G7" s="12">
        <f t="shared" si="2"/>
        <v>1.8394297886821784</v>
      </c>
      <c r="I7" s="11" t="s">
        <v>411</v>
      </c>
      <c r="J7" s="12">
        <f>AVERAGE(DT!M4:M1004)</f>
        <v>1.3571428571428572</v>
      </c>
      <c r="K7" s="12">
        <f>STDEV(DT!M4:M1004)</f>
        <v>0.91837170764706899</v>
      </c>
      <c r="L7" s="7">
        <f>L6</f>
        <v>14</v>
      </c>
      <c r="M7" s="12">
        <f t="shared" si="3"/>
        <v>0.4810636799006181</v>
      </c>
      <c r="N7" s="12">
        <f t="shared" si="4"/>
        <v>0.87607917724223916</v>
      </c>
      <c r="O7" s="12">
        <f t="shared" si="5"/>
        <v>1.8382065370434753</v>
      </c>
    </row>
    <row r="8" spans="1:15" x14ac:dyDescent="0.25">
      <c r="A8" s="13">
        <v>4</v>
      </c>
      <c r="B8" s="12">
        <f>Results!B7</f>
        <v>0.5</v>
      </c>
      <c r="C8" s="12">
        <f>Results!D7</f>
        <v>1.8292495308606331</v>
      </c>
      <c r="D8" s="7">
        <f>Results!E7</f>
        <v>14</v>
      </c>
      <c r="E8" s="12">
        <f t="shared" si="0"/>
        <v>0.95820189520741927</v>
      </c>
      <c r="F8" s="12">
        <f t="shared" si="1"/>
        <v>-0.45820189520741927</v>
      </c>
      <c r="G8" s="12">
        <f t="shared" si="2"/>
        <v>1.4582018952074192</v>
      </c>
      <c r="I8" s="37"/>
      <c r="J8" s="38"/>
      <c r="K8" s="38"/>
      <c r="L8" s="43"/>
      <c r="M8" s="38"/>
      <c r="N8" s="38"/>
      <c r="O8" s="38"/>
    </row>
    <row r="9" spans="1:15" x14ac:dyDescent="0.25">
      <c r="A9" s="13">
        <v>5</v>
      </c>
      <c r="B9" s="12">
        <f>Results!B8</f>
        <v>2.0714285714285716</v>
      </c>
      <c r="C9" s="12">
        <f>Results!D8</f>
        <v>0.91687476825318992</v>
      </c>
      <c r="D9" s="7">
        <f>Results!E8</f>
        <v>14</v>
      </c>
      <c r="E9" s="12">
        <f t="shared" si="0"/>
        <v>0.48027954950177049</v>
      </c>
      <c r="F9" s="12">
        <f t="shared" si="1"/>
        <v>1.5911490219268012</v>
      </c>
      <c r="G9" s="12">
        <f t="shared" si="2"/>
        <v>2.5517081209303423</v>
      </c>
      <c r="I9" s="37"/>
      <c r="J9" s="38"/>
      <c r="K9" s="38"/>
      <c r="L9" s="43"/>
      <c r="M9" s="38"/>
      <c r="N9" s="38"/>
      <c r="O9" s="38"/>
    </row>
    <row r="10" spans="1:15" x14ac:dyDescent="0.25">
      <c r="A10" s="13">
        <v>6</v>
      </c>
      <c r="B10" s="12">
        <f>Results!B9</f>
        <v>2.2142857142857144</v>
      </c>
      <c r="C10" s="12">
        <f>Results!D9</f>
        <v>0.8925823753039811</v>
      </c>
      <c r="D10" s="7">
        <f>Results!E9</f>
        <v>14</v>
      </c>
      <c r="E10" s="12">
        <f t="shared" si="0"/>
        <v>0.46755464971617167</v>
      </c>
      <c r="F10" s="12">
        <f t="shared" si="1"/>
        <v>1.7467310645695426</v>
      </c>
      <c r="G10" s="12">
        <f t="shared" si="2"/>
        <v>2.6818403640018862</v>
      </c>
      <c r="I10" s="20"/>
      <c r="J10" s="38"/>
      <c r="K10" s="38"/>
      <c r="L10" s="43"/>
      <c r="M10" s="38"/>
      <c r="N10" s="38"/>
      <c r="O10" s="38"/>
    </row>
    <row r="11" spans="1:15" x14ac:dyDescent="0.25">
      <c r="A11" s="13">
        <v>7</v>
      </c>
      <c r="B11" s="12">
        <f>Results!B10</f>
        <v>1.7857142857142858</v>
      </c>
      <c r="C11" s="12">
        <f>Results!D10</f>
        <v>1.2513728724621074</v>
      </c>
      <c r="D11" s="7">
        <f>Results!E10</f>
        <v>14</v>
      </c>
      <c r="E11" s="12">
        <f t="shared" si="0"/>
        <v>0.65549715212456605</v>
      </c>
      <c r="F11" s="12">
        <f t="shared" si="1"/>
        <v>1.1302171335897198</v>
      </c>
      <c r="G11" s="12">
        <f t="shared" si="2"/>
        <v>2.4412114378388519</v>
      </c>
    </row>
    <row r="12" spans="1:15" x14ac:dyDescent="0.25">
      <c r="A12" s="13">
        <v>8</v>
      </c>
      <c r="B12" s="12">
        <f>Results!B11</f>
        <v>2.0714285714285716</v>
      </c>
      <c r="C12" s="12">
        <f>Results!D11</f>
        <v>1.1411388181101378</v>
      </c>
      <c r="D12" s="7">
        <f>Results!E11</f>
        <v>14</v>
      </c>
      <c r="E12" s="12">
        <f t="shared" si="0"/>
        <v>0.59775408426287346</v>
      </c>
      <c r="F12" s="12">
        <f t="shared" si="1"/>
        <v>1.4736744871656982</v>
      </c>
      <c r="G12" s="12">
        <f t="shared" si="2"/>
        <v>2.6691826556914453</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1" t="s">
        <v>259</v>
      </c>
      <c r="B1" s="63"/>
      <c r="C1" s="63"/>
      <c r="D1" s="63"/>
      <c r="E1" s="63"/>
      <c r="F1" s="63"/>
      <c r="G1" s="63"/>
      <c r="H1" s="63"/>
      <c r="I1" s="63"/>
      <c r="J1" s="63"/>
      <c r="K1" s="63"/>
      <c r="L1" s="63"/>
      <c r="M1" s="63"/>
      <c r="N1" s="63"/>
      <c r="O1" s="63"/>
      <c r="P1" s="63"/>
      <c r="Q1" s="63"/>
      <c r="R1" s="63"/>
    </row>
    <row r="3" spans="1:18" x14ac:dyDescent="0.25">
      <c r="D3" s="54" t="str">
        <f>VLOOKUP(Read_First!B4,Items!A1:S50,18,FALSE)</f>
        <v>Pragmatische Qualität</v>
      </c>
      <c r="E3" s="54"/>
      <c r="G3" s="54" t="str">
        <f>VLOOKUP(Read_First!B4,Items!A1:S50,19,FALSE)</f>
        <v>Hedonische Qualität</v>
      </c>
      <c r="H3" s="54"/>
    </row>
    <row r="4" spans="1:18" x14ac:dyDescent="0.25">
      <c r="D4" s="29" t="s">
        <v>0</v>
      </c>
      <c r="E4" s="29" t="s">
        <v>30</v>
      </c>
      <c r="G4" s="29" t="s">
        <v>0</v>
      </c>
      <c r="H4" s="29" t="s">
        <v>30</v>
      </c>
    </row>
    <row r="5" spans="1:18" x14ac:dyDescent="0.25">
      <c r="D5" s="30">
        <v>1.2</v>
      </c>
      <c r="E5" s="31">
        <f>CORREL(DT!A4:A1004,DT!B4:B1004)</f>
        <v>0.4305291752549234</v>
      </c>
      <c r="G5" s="30">
        <v>5.6</v>
      </c>
      <c r="H5" s="31">
        <f>CORREL(DT!E4:E1004,DT!F4:F1004)</f>
        <v>0.82580098187352968</v>
      </c>
    </row>
    <row r="6" spans="1:18" x14ac:dyDescent="0.25">
      <c r="D6" s="30">
        <v>1.3</v>
      </c>
      <c r="E6" s="31">
        <f>CORREL(DT!A4:A1004,DT!C4:C1004)</f>
        <v>0.74697050746625226</v>
      </c>
      <c r="G6" s="30">
        <v>5.7</v>
      </c>
      <c r="H6" s="31">
        <f>CORREL(DT!E4:E1004,DT!G4:G1004)</f>
        <v>0.48367454119980186</v>
      </c>
    </row>
    <row r="7" spans="1:18" x14ac:dyDescent="0.25">
      <c r="D7" s="30">
        <v>1.4</v>
      </c>
      <c r="E7" s="31">
        <f>CORREL(DT!A4:A1004,DT!D4:D1004)</f>
        <v>0.73093946253940389</v>
      </c>
      <c r="G7" s="30">
        <v>5.8</v>
      </c>
      <c r="H7" s="31">
        <f>CORREL(DT!E4:E1004,DT!H4:H1004)</f>
        <v>0.58291212676560833</v>
      </c>
    </row>
    <row r="8" spans="1:18" x14ac:dyDescent="0.25">
      <c r="D8" s="30">
        <v>2.2999999999999998</v>
      </c>
      <c r="E8" s="31">
        <f>CORREL(DT!B4:B1004,DT!C4:C1004)</f>
        <v>0.59668676898900064</v>
      </c>
      <c r="G8" s="30">
        <v>6.7</v>
      </c>
      <c r="H8" s="31">
        <f>CORREL(DT!F4:F1004,DT!G4:G1004)</f>
        <v>0.45748464018725205</v>
      </c>
    </row>
    <row r="9" spans="1:18" x14ac:dyDescent="0.25">
      <c r="D9" s="30">
        <v>2.4</v>
      </c>
      <c r="E9" s="31">
        <f>CORREL(DT!B4:B1004,DT!D4:D1004)</f>
        <v>0.31885701415329637</v>
      </c>
      <c r="G9" s="30">
        <v>6.8</v>
      </c>
      <c r="H9" s="31">
        <f>CORREL(DT!F4:F1004,DT!H4:H1004)</f>
        <v>0.28590233050280367</v>
      </c>
    </row>
    <row r="10" spans="1:18" x14ac:dyDescent="0.25">
      <c r="D10" s="30">
        <v>3.4</v>
      </c>
      <c r="E10" s="31">
        <f>CORREL(DT!C4:C1004,DT!D4:D1004)</f>
        <v>0.38122232328408445</v>
      </c>
      <c r="G10" s="30">
        <v>7.8</v>
      </c>
      <c r="H10" s="31">
        <f>CORREL(DT!G4:G1004,DT!H4:H1004)</f>
        <v>0.60409195131751747</v>
      </c>
    </row>
    <row r="11" spans="1:18" x14ac:dyDescent="0.25">
      <c r="D11" s="32" t="s">
        <v>263</v>
      </c>
      <c r="E11" s="31">
        <f>AVERAGE(E5:E10)</f>
        <v>0.53420087528116011</v>
      </c>
      <c r="G11" s="32" t="s">
        <v>263</v>
      </c>
      <c r="H11" s="31">
        <f>AVERAGE(H5:H10)</f>
        <v>0.53997776197441893</v>
      </c>
    </row>
    <row r="12" spans="1:18" x14ac:dyDescent="0.25">
      <c r="C12" s="10"/>
      <c r="D12" s="33" t="s">
        <v>3</v>
      </c>
      <c r="E12" s="34">
        <f>(4*E11)/(1+(3*E11))</f>
        <v>0.82102564560047719</v>
      </c>
      <c r="F12" s="10"/>
      <c r="G12" s="33" t="s">
        <v>3</v>
      </c>
      <c r="H12" s="34">
        <f>(4*H11)/(1+(3*H11))</f>
        <v>0.82441452211884458</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M34" sqref="M34"/>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4" t="s">
        <v>704</v>
      </c>
      <c r="B1" s="65"/>
      <c r="C1" s="65"/>
      <c r="D1" s="65"/>
      <c r="E1" s="65"/>
      <c r="F1" s="65"/>
      <c r="G1" s="65"/>
      <c r="H1" s="65"/>
    </row>
    <row r="3" spans="1:8" x14ac:dyDescent="0.25">
      <c r="A3" s="28" t="s">
        <v>25</v>
      </c>
      <c r="B3" s="28" t="s">
        <v>21</v>
      </c>
      <c r="C3" s="28" t="s">
        <v>32</v>
      </c>
      <c r="D3" s="28" t="s">
        <v>33</v>
      </c>
    </row>
    <row r="4" spans="1:8" x14ac:dyDescent="0.25">
      <c r="A4" s="16" t="str">
        <f>VLOOKUP(Read_First!B4,Items!A1:S50,18,FALSE)</f>
        <v>Pragmatische Qualität</v>
      </c>
      <c r="B4" s="15">
        <f>Results!L4</f>
        <v>0.6785714285714286</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Hedonische Qualität</v>
      </c>
      <c r="B5" s="15">
        <f>Results!L5</f>
        <v>2.0357142857142856</v>
      </c>
      <c r="C5" s="14" t="str">
        <f>IF(B5&gt;E33,"Excellent",IF(B5&gt;D33,"Good",IF(B5&gt;C33,"Above Average",IF(B5&gt;B33,"Below Average","Bad"))))</f>
        <v>Excellent</v>
      </c>
      <c r="D5" t="str">
        <f>IF(B5&gt;E33,"In the range of the 10% best results",IF(B5&gt;D33,"10% of results better, 75% of results worse",IF(B5&gt;C33,"25% of results better, 50% of results worse",IF(B5&gt;B33,"50% of results better, 25% of results worse","In the range of the 25% worst results"))))</f>
        <v>In the range of the 10% best results</v>
      </c>
    </row>
    <row r="6" spans="1:8" x14ac:dyDescent="0.25">
      <c r="A6" s="16" t="s">
        <v>411</v>
      </c>
      <c r="B6" s="39">
        <f>Results!L6</f>
        <v>1.3571428571428572</v>
      </c>
      <c r="C6" s="14" t="str">
        <f>IF(B6&gt;E34,"Excellent",IF(B6&gt;D34,"Good",IF(B6&gt;C34,"Above Average",IF(B6&gt;B34,"Below Average","Bad"))))</f>
        <v>Good</v>
      </c>
      <c r="D6" t="str">
        <f>IF(B6&gt;E34,"In the range of the 10% best results",IF(B6&gt;D34,"10% of results better, 75% of results worse",IF(B6&gt;C34,"25% of results better, 50% of results worse",IF(B6&gt;B34,"50% of results better, 25% of results worse","In the range of the 25% worst results"))))</f>
        <v>10% of results better, 75% of results worse</v>
      </c>
    </row>
    <row r="24" spans="1:8" x14ac:dyDescent="0.25">
      <c r="A24" s="66" t="s">
        <v>260</v>
      </c>
      <c r="B24" s="66"/>
      <c r="C24" s="66"/>
      <c r="D24" s="66"/>
      <c r="E24" s="66"/>
      <c r="F24" s="66"/>
      <c r="G24" s="66"/>
      <c r="H24" s="66"/>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0.6785714285714286</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2.0357142857142856</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1.3571428571428572</v>
      </c>
    </row>
    <row r="30" spans="1:8" x14ac:dyDescent="0.25">
      <c r="A30" s="66" t="s">
        <v>677</v>
      </c>
      <c r="B30" s="66"/>
      <c r="C30" s="66"/>
      <c r="D30" s="66"/>
      <c r="E30" s="66"/>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7" t="s">
        <v>709</v>
      </c>
      <c r="B1" s="68"/>
      <c r="C1" s="68"/>
      <c r="D1" s="68"/>
      <c r="E1" s="68"/>
      <c r="F1" s="68"/>
      <c r="G1" s="68"/>
      <c r="H1" s="68"/>
      <c r="I1" s="68"/>
      <c r="J1" s="68"/>
      <c r="K1" s="68"/>
      <c r="L1" s="68"/>
      <c r="M1" s="69"/>
      <c r="O1" s="15"/>
      <c r="P1" s="15"/>
    </row>
    <row r="2" spans="1:16" x14ac:dyDescent="0.25">
      <c r="A2" s="54" t="s">
        <v>0</v>
      </c>
      <c r="B2" s="54"/>
      <c r="C2" s="54"/>
      <c r="D2" s="54"/>
      <c r="E2" s="54"/>
      <c r="F2" s="54"/>
      <c r="G2" s="54"/>
      <c r="H2" s="54"/>
      <c r="K2" s="54" t="s">
        <v>261</v>
      </c>
      <c r="L2" s="54"/>
      <c r="M2" s="54"/>
      <c r="O2" s="70" t="s">
        <v>705</v>
      </c>
      <c r="P2" s="70"/>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706</v>
      </c>
      <c r="P3" s="35" t="s">
        <v>708</v>
      </c>
    </row>
    <row r="4" spans="1:16" x14ac:dyDescent="0.25">
      <c r="A4" s="2">
        <f>IF(Data!A4&gt;0,Data!A4-4,"")</f>
        <v>2</v>
      </c>
      <c r="B4" s="2">
        <f>IF(Data!B4&gt;0,Data!B4-4,"")</f>
        <v>-1</v>
      </c>
      <c r="C4" s="2">
        <f>IF(Data!C4&gt;0,Data!C4-4,"")</f>
        <v>2</v>
      </c>
      <c r="D4" s="2">
        <f>IF(Data!D4&gt;0,Data!D4-4,"")</f>
        <v>3</v>
      </c>
      <c r="E4" s="2">
        <f>IF(Data!E4&gt;0,Data!E4-4,"")</f>
        <v>3</v>
      </c>
      <c r="F4" s="2">
        <f>IF(Data!F4&gt;0,Data!F4-4,"")</f>
        <v>3</v>
      </c>
      <c r="G4" s="2">
        <f>IF(Data!G4&gt;0,Data!G4-4,"")</f>
        <v>3</v>
      </c>
      <c r="H4" s="2">
        <f>IF(Data!H4&gt;0,Data!H4-4,"")</f>
        <v>3</v>
      </c>
      <c r="K4" s="7">
        <f>IF((MAX(A4,B4,C4,D4)-MIN(A4,B4,C4,D4))&gt;3,1,"")</f>
        <v>1</v>
      </c>
      <c r="L4" s="7" t="str">
        <f>IF((MAX(E4,F4,G4,H4)-MIN(E4,F4,G4,H4))&gt;3,1,"")</f>
        <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0</v>
      </c>
      <c r="B5" s="2">
        <f>IF(Data!B5&gt;0,Data!B5-4,"")</f>
        <v>3</v>
      </c>
      <c r="C5" s="2">
        <f>IF(Data!C5&gt;0,Data!C5-4,"")</f>
        <v>3</v>
      </c>
      <c r="D5" s="2">
        <f>IF(Data!D5&gt;0,Data!D5-4,"")</f>
        <v>-1</v>
      </c>
      <c r="E5" s="2">
        <f>IF(Data!E5&gt;0,Data!E5-4,"")</f>
        <v>3</v>
      </c>
      <c r="F5" s="2">
        <f>IF(Data!F5&gt;0,Data!F5-4,"")</f>
        <v>2</v>
      </c>
      <c r="G5" s="2">
        <f>IF(Data!G5&gt;0,Data!G5-4,"")</f>
        <v>3</v>
      </c>
      <c r="H5" s="2">
        <f>IF(Data!H5&gt;0,Data!H5-4,"")</f>
        <v>3</v>
      </c>
      <c r="K5" s="7">
        <f t="shared" ref="K5:K68" si="0">IF((MAX(A5,B5,C5,D5)-MIN(A5,B5,C5,D5))&gt;3,1,"")</f>
        <v>1</v>
      </c>
      <c r="L5" s="7" t="str">
        <f t="shared" ref="L5:L68" si="1">IF((MAX(E5,F5,G5,H5)-MIN(E5,F5,G5,H5))&gt;3,1,"")</f>
        <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-1</v>
      </c>
      <c r="B6" s="2">
        <f>IF(Data!B6&gt;0,Data!B6-4,"")</f>
        <v>2</v>
      </c>
      <c r="C6" s="2">
        <f>IF(Data!C6&gt;0,Data!C6-4,"")</f>
        <v>-1</v>
      </c>
      <c r="D6" s="2">
        <f>IF(Data!D6&gt;0,Data!D6-4,"")</f>
        <v>2</v>
      </c>
      <c r="E6" s="2">
        <f>IF(Data!E6&gt;0,Data!E6-4,"")</f>
        <v>3</v>
      </c>
      <c r="F6" s="2">
        <f>IF(Data!F6&gt;0,Data!F6-4,"")</f>
        <v>3</v>
      </c>
      <c r="G6" s="2">
        <f>IF(Data!G6&gt;0,Data!G6-4,"")</f>
        <v>0</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0</v>
      </c>
      <c r="B7" s="2">
        <f>IF(Data!B7&gt;0,Data!B7-4,"")</f>
        <v>0</v>
      </c>
      <c r="C7" s="2">
        <f>IF(Data!C7&gt;0,Data!C7-4,"")</f>
        <v>0</v>
      </c>
      <c r="D7" s="2">
        <f>IF(Data!D7&gt;0,Data!D7-4,"")</f>
        <v>-1</v>
      </c>
      <c r="E7" s="2">
        <f>IF(Data!E7&gt;0,Data!E7-4,"")</f>
        <v>2</v>
      </c>
      <c r="F7" s="2">
        <f>IF(Data!F7&gt;0,Data!F7-4,"")</f>
        <v>2</v>
      </c>
      <c r="G7" s="2">
        <f>IF(Data!G7&gt;0,Data!G7-4,"")</f>
        <v>0</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-2</v>
      </c>
      <c r="B8" s="2">
        <f>IF(Data!B8&gt;0,Data!B8-4,"")</f>
        <v>1</v>
      </c>
      <c r="C8" s="2">
        <f>IF(Data!C8&gt;0,Data!C8-4,"")</f>
        <v>2</v>
      </c>
      <c r="D8" s="2">
        <f>IF(Data!D8&gt;0,Data!D8-4,"")</f>
        <v>-2</v>
      </c>
      <c r="E8" s="2">
        <f>IF(Data!E8&gt;0,Data!E8-4,"")</f>
        <v>2</v>
      </c>
      <c r="F8" s="2">
        <f>IF(Data!F8&gt;0,Data!F8-4,"")</f>
        <v>2</v>
      </c>
      <c r="G8" s="2">
        <f>IF(Data!G8&gt;0,Data!G8-4,"")</f>
        <v>2</v>
      </c>
      <c r="H8" s="2">
        <f>IF(Data!H8&gt;0,Data!H8-4,"")</f>
        <v>3</v>
      </c>
      <c r="K8" s="7">
        <f t="shared" si="0"/>
        <v>1</v>
      </c>
      <c r="L8" s="7" t="str">
        <f t="shared" si="1"/>
        <v/>
      </c>
      <c r="M8" s="4">
        <f t="shared" si="2"/>
        <v>1</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2</v>
      </c>
      <c r="B9" s="2">
        <f>IF(Data!B9&gt;0,Data!B9-4,"")</f>
        <v>1</v>
      </c>
      <c r="C9" s="2">
        <f>IF(Data!C9&gt;0,Data!C9-4,"")</f>
        <v>2</v>
      </c>
      <c r="D9" s="2">
        <f>IF(Data!D9&gt;0,Data!D9-4,"")</f>
        <v>-1</v>
      </c>
      <c r="E9" s="2">
        <f>IF(Data!E9&gt;0,Data!E9-4,"")</f>
        <v>2</v>
      </c>
      <c r="F9" s="2">
        <f>IF(Data!F9&gt;0,Data!F9-4,"")</f>
        <v>2</v>
      </c>
      <c r="G9" s="2">
        <f>IF(Data!G9&gt;0,Data!G9-4,"")</f>
        <v>3</v>
      </c>
      <c r="H9" s="2">
        <f>IF(Data!H9&gt;0,Data!H9-4,"")</f>
        <v>3</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-1</v>
      </c>
      <c r="B10" s="2">
        <f>IF(Data!B10&gt;0,Data!B10-4,"")</f>
        <v>-1</v>
      </c>
      <c r="C10" s="2">
        <f>IF(Data!C10&gt;0,Data!C10-4,"")</f>
        <v>-1</v>
      </c>
      <c r="D10" s="2">
        <f>IF(Data!D10&gt;0,Data!D10-4,"")</f>
        <v>0</v>
      </c>
      <c r="E10" s="2">
        <f>IF(Data!E10&gt;0,Data!E10-4,"")</f>
        <v>0</v>
      </c>
      <c r="F10" s="2">
        <f>IF(Data!F10&gt;0,Data!F10-4,"")</f>
        <v>0</v>
      </c>
      <c r="G10" s="2">
        <f>IF(Data!G10&gt;0,Data!G10-4,"")</f>
        <v>0</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-2</v>
      </c>
      <c r="B11" s="2">
        <f>IF(Data!B11&gt;0,Data!B11-4,"")</f>
        <v>1</v>
      </c>
      <c r="C11" s="2">
        <f>IF(Data!C11&gt;0,Data!C11-4,"")</f>
        <v>-1</v>
      </c>
      <c r="D11" s="2">
        <f>IF(Data!D11&gt;0,Data!D11-4,"")</f>
        <v>-1</v>
      </c>
      <c r="E11" s="2">
        <f>IF(Data!E11&gt;0,Data!E11-4,"")</f>
        <v>1</v>
      </c>
      <c r="F11" s="2">
        <f>IF(Data!F11&gt;0,Data!F11-4,"")</f>
        <v>1</v>
      </c>
      <c r="G11" s="2">
        <f>IF(Data!G11&gt;0,Data!G11-4,"")</f>
        <v>1</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25">
      <c r="A12" s="2">
        <f>IF(Data!A12&gt;0,Data!A12-4,"")</f>
        <v>-3</v>
      </c>
      <c r="B12" s="2">
        <f>IF(Data!B12&gt;0,Data!B12-4,"")</f>
        <v>-1</v>
      </c>
      <c r="C12" s="2">
        <f>IF(Data!C12&gt;0,Data!C12-4,"")</f>
        <v>-3</v>
      </c>
      <c r="D12" s="2">
        <f>IF(Data!D12&gt;0,Data!D12-4,"")</f>
        <v>-2</v>
      </c>
      <c r="E12" s="2">
        <f>IF(Data!E12&gt;0,Data!E12-4,"")</f>
        <v>3</v>
      </c>
      <c r="F12" s="2">
        <f>IF(Data!F12&gt;0,Data!F12-4,"")</f>
        <v>3</v>
      </c>
      <c r="G12" s="2">
        <f>IF(Data!G12&gt;0,Data!G12-4,"")</f>
        <v>3</v>
      </c>
      <c r="H12" s="2">
        <f>IF(Data!H12&gt;0,Data!H12-4,"")</f>
        <v>3</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25">
      <c r="A13" s="2">
        <f>IF(Data!A13&gt;0,Data!A13-4,"")</f>
        <v>2</v>
      </c>
      <c r="B13" s="2">
        <f>IF(Data!B13&gt;0,Data!B13-4,"")</f>
        <v>2</v>
      </c>
      <c r="C13" s="2">
        <f>IF(Data!C13&gt;0,Data!C13-4,"")</f>
        <v>1</v>
      </c>
      <c r="D13" s="2">
        <f>IF(Data!D13&gt;0,Data!D13-4,"")</f>
        <v>2</v>
      </c>
      <c r="E13" s="2">
        <f>IF(Data!E13&gt;0,Data!E13-4,"")</f>
        <v>2</v>
      </c>
      <c r="F13" s="2">
        <f>IF(Data!F13&gt;0,Data!F13-4,"")</f>
        <v>3</v>
      </c>
      <c r="G13" s="2">
        <f>IF(Data!G13&gt;0,Data!G13-4,"")</f>
        <v>3</v>
      </c>
      <c r="H13" s="2">
        <f>IF(Data!H13&gt;0,Data!H13-4,"")</f>
        <v>3</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f>IF(Data!A14&gt;0,Data!A14-4,"")</f>
        <v>2</v>
      </c>
      <c r="B14" s="2">
        <f>IF(Data!B14&gt;0,Data!B14-4,"")</f>
        <v>2</v>
      </c>
      <c r="C14" s="2">
        <f>IF(Data!C14&gt;0,Data!C14-4,"")</f>
        <v>3</v>
      </c>
      <c r="D14" s="2">
        <f>IF(Data!D14&gt;0,Data!D14-4,"")</f>
        <v>2</v>
      </c>
      <c r="E14" s="2">
        <f>IF(Data!E14&gt;0,Data!E14-4,"")</f>
        <v>2</v>
      </c>
      <c r="F14" s="2">
        <f>IF(Data!F14&gt;0,Data!F14-4,"")</f>
        <v>3</v>
      </c>
      <c r="G14" s="2">
        <f>IF(Data!G14&gt;0,Data!G14-4,"")</f>
        <v>1</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3</v>
      </c>
      <c r="B15" s="2">
        <f>IF(Data!B15&gt;0,Data!B15-4,"")</f>
        <v>3</v>
      </c>
      <c r="C15" s="2">
        <f>IF(Data!C15&gt;0,Data!C15-4,"")</f>
        <v>3</v>
      </c>
      <c r="D15" s="2">
        <f>IF(Data!D15&gt;0,Data!D15-4,"")</f>
        <v>3</v>
      </c>
      <c r="E15" s="2">
        <f>IF(Data!E15&gt;0,Data!E15-4,"")</f>
        <v>3</v>
      </c>
      <c r="F15" s="2">
        <f>IF(Data!F15&gt;0,Data!F15-4,"")</f>
        <v>3</v>
      </c>
      <c r="G15" s="2">
        <f>IF(Data!G15&gt;0,Data!G15-4,"")</f>
        <v>3</v>
      </c>
      <c r="H15" s="2">
        <f>IF(Data!H15&gt;0,Data!H15-4,"")</f>
        <v>3</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8</v>
      </c>
      <c r="P15" s="4" t="str">
        <f>IF(COUNTIF(Data!A15:H15,4)=8,"Remove","")</f>
        <v/>
      </c>
    </row>
    <row r="16" spans="1:16" x14ac:dyDescent="0.25">
      <c r="A16" s="2">
        <f>IF(Data!A16&gt;0,Data!A16-4,"")</f>
        <v>2</v>
      </c>
      <c r="B16" s="2">
        <f>IF(Data!B16&gt;0,Data!B16-4,"")</f>
        <v>2</v>
      </c>
      <c r="C16" s="2">
        <f>IF(Data!C16&gt;0,Data!C16-4,"")</f>
        <v>2</v>
      </c>
      <c r="D16" s="2">
        <f>IF(Data!D16&gt;0,Data!D16-4,"")</f>
        <v>2</v>
      </c>
      <c r="E16" s="2">
        <f>IF(Data!E16&gt;0,Data!E16-4,"")</f>
        <v>2</v>
      </c>
      <c r="F16" s="2">
        <f>IF(Data!F16&gt;0,Data!F16-4,"")</f>
        <v>2</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6</v>
      </c>
      <c r="P16" s="4" t="str">
        <f>IF(COUNTIF(Data!A16:H16,4)=8,"Remove","")</f>
        <v/>
      </c>
    </row>
    <row r="17" spans="1:16" x14ac:dyDescent="0.25">
      <c r="A17" s="2">
        <f>IF(Data!A17&gt;0,Data!A17-4,"")</f>
        <v>0</v>
      </c>
      <c r="B17" s="2">
        <f>IF(Data!B17&gt;0,Data!B17-4,"")</f>
        <v>1</v>
      </c>
      <c r="C17" s="2">
        <f>IF(Data!C17&gt;0,Data!C17-4,"")</f>
        <v>0</v>
      </c>
      <c r="D17" s="2">
        <f>IF(Data!D17&gt;0,Data!D17-4,"")</f>
        <v>1</v>
      </c>
      <c r="E17" s="2">
        <f>IF(Data!E17&gt;0,Data!E17-4,"")</f>
        <v>1</v>
      </c>
      <c r="F17" s="2">
        <f>IF(Data!F17&gt;0,Data!F17-4,"")</f>
        <v>2</v>
      </c>
      <c r="G17" s="2">
        <f>IF(Data!G17&gt;0,Data!G17-4,"")</f>
        <v>2</v>
      </c>
      <c r="H17" s="2">
        <f>IF(Data!H17&gt;0,Data!H17-4,"")</f>
        <v>0</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3</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Tim Pack</cp:lastModifiedBy>
  <dcterms:created xsi:type="dcterms:W3CDTF">2012-03-20T13:56:56Z</dcterms:created>
  <dcterms:modified xsi:type="dcterms:W3CDTF">2023-08-04T12:47:41Z</dcterms:modified>
</cp:coreProperties>
</file>