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9BC7DE21-0D4C-4035-A7D9-9807953F192B}"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7" i="14" l="1"/>
  <c r="L1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M15" i="14"/>
  <c r="K15" i="14"/>
  <c r="K16" i="14"/>
  <c r="M16" i="14" s="1"/>
  <c r="K17" i="14"/>
  <c r="M17" i="14" s="1"/>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<sst xmlns="http://schemas.openxmlformats.org/spreadsheetml/2006/main" count="795" uniqueCount="710">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</sst>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-7.1428571428571425E-2</c:v>
                </c:pt>
                <c:pt idx="1">
                  <c:v>0.9285714285714286</c:v>
                </c:pt>
                <c:pt idx="2">
                  <c:v>0.8571428571428571</c:v>
                </c:pt>
                <c:pt idx="3">
                  <c:v>-0.5714285714285714</c:v>
                </c:pt>
                <c:pt idx="4">
                  <c:v>2.1428571428571428</c:v>
                </c:pt>
                <c:pt idx="5">
                  <c:v>2.3571428571428572</c:v>
                </c:pt>
                <c:pt idx="6">
                  <c:v>2</c:v>
                </c:pt>
                <c:pt idx="7">
                  <c:v>2.5714285714285716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0.2857142857142857</c:v>
                </c:pt>
                <c:pt idx="1">
                  <c:v>2.2678571428571428</c:v>
                </c:pt>
                <c:pt idx="2">
                  <c:v>1.2767857142857142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0.2857142857142857</c:v>
                </c:pt>
                <c:pt idx="1">
                  <c:v>2.2678571428571428</c:v>
                </c:pt>
                <c:pt idx="2" formatCode="0.00">
                  <c:v>1.2767857142857142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0.74586729116293826</c:v>
                  </c:pt>
                  <c:pt idx="1">
                    <c:v>0.37204826684587783</c:v>
                  </c:pt>
                  <c:pt idx="2">
                    <c:v>0.468083372732849</c:v>
                  </c:pt>
                </c:numCache>
              </c:numRef>
            </c:plus>
            <c:minus>
              <c:numRef>
                <c:f>Confidence_Intervals!$M$5:$M$7</c:f>
                <c:numCache>
                  <c:formatCode>General</c:formatCode>
                  <c:ptCount val="3"/>
                  <c:pt idx="0">
                    <c:v>0.74586729116293826</c:v>
                  </c:pt>
                  <c:pt idx="1">
                    <c:v>0.37204826684587783</c:v>
                  </c:pt>
                  <c:pt idx="2">
                    <c:v>0.468083372732849</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0.2857142857142857</c:v>
                </c:pt>
                <c:pt idx="1">
                  <c:v>2.2678571428571428</c:v>
                </c:pt>
                <c:pt idx="2" formatCode="0.00">
                  <c:v>1.2767857142857142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1.4238934396479701</v>
      </c>
    </row>
    <row r="6" spans="1:7" x14ac:dyDescent="0.25">
      <c r="A6" s="11" t="str">
        <f>VLOOKUP(Read_First!B4,Items!A1:S50,19,FALSE)</f>
        <v>Hedonische Qualität</v>
      </c>
      <c r="B6" s="9">
        <f>SQRT(VAR(DT!L4:L1004))</f>
        <v>0.71025649290540471</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22.079175824175824</v>
      </c>
      <c r="C10" s="7">
        <f>POWER((1.65*B6)/0.5,2)</f>
        <v>5.4936160714285656</v>
      </c>
    </row>
    <row r="11" spans="1:7" x14ac:dyDescent="0.25">
      <c r="A11" s="25" t="s">
        <v>270</v>
      </c>
      <c r="B11" s="7">
        <f>POWER((1.96*B5)/0.5,2)</f>
        <v>31.154953846153845</v>
      </c>
      <c r="C11" s="7">
        <f>POWER((1.96*B6)/0.5,2)</f>
        <v>7.7517999999999931</v>
      </c>
    </row>
    <row r="12" spans="1:7" x14ac:dyDescent="0.25">
      <c r="A12" s="25" t="s">
        <v>271</v>
      </c>
      <c r="B12" s="7">
        <f>POWER((2.58*B6)/0.5,2)</f>
        <v>13.431664285714275</v>
      </c>
      <c r="C12" s="7">
        <f>POWER((2.58*B6)/0.5,2)</f>
        <v>13.431664285714275</v>
      </c>
    </row>
    <row r="13" spans="1:7" x14ac:dyDescent="0.25">
      <c r="A13" s="25" t="s">
        <v>272</v>
      </c>
      <c r="B13" s="7">
        <f>POWER((1.65*B5)/0.25,2)</f>
        <v>88.316703296703295</v>
      </c>
      <c r="C13" s="7">
        <f>POWER((1.65*B6)/0.25,2)</f>
        <v>21.974464285714262</v>
      </c>
    </row>
    <row r="14" spans="1:7" x14ac:dyDescent="0.25">
      <c r="A14" s="25" t="s">
        <v>273</v>
      </c>
      <c r="B14" s="7">
        <f>POWER((1.96*B5)/0.25,2)</f>
        <v>124.61981538461538</v>
      </c>
      <c r="C14" s="7">
        <f>POWER((1.96*B6)/0.25,2)</f>
        <v>31.007199999999973</v>
      </c>
    </row>
    <row r="15" spans="1:7" x14ac:dyDescent="0.25">
      <c r="A15" s="25" t="s">
        <v>274</v>
      </c>
      <c r="B15" s="7">
        <f>POWER((2.58*B5)/0.25,2)</f>
        <v>215.93069010989012</v>
      </c>
      <c r="C15" s="7">
        <f>POWER((2.58*B6)/0.25,2)</f>
        <v>53.7266571428571</v>
      </c>
    </row>
    <row r="16" spans="1:7" x14ac:dyDescent="0.25">
      <c r="A16" s="25" t="s">
        <v>275</v>
      </c>
      <c r="B16" s="7">
        <f>POWER((1.65*B5)/0.1,2)</f>
        <v>551.97939560439556</v>
      </c>
      <c r="C16" s="7">
        <f>POWER((1.65*B6)/0.1,2)</f>
        <v>137.34040178571411</v>
      </c>
    </row>
    <row r="17" spans="1:3" x14ac:dyDescent="0.25">
      <c r="A17" s="25" t="s">
        <v>276</v>
      </c>
      <c r="B17" s="7">
        <f>POWER((1.96*B5)/0.1,2)</f>
        <v>778.87384615384599</v>
      </c>
      <c r="C17" s="7">
        <f>POWER((1.96*B6)/0.1,2)</f>
        <v>193.79499999999979</v>
      </c>
    </row>
    <row r="18" spans="1:3" x14ac:dyDescent="0.25">
      <c r="A18" s="25" t="s">
        <v>277</v>
      </c>
      <c r="B18" s="7">
        <f>POWER((2.58*B5)/0.1,2)</f>
        <v>1349.5668131868131</v>
      </c>
      <c r="C18" s="7">
        <f>POWER((2.58*B6)/0.1,2)</f>
        <v>335.79160714285683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19" sqref="C19"/>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7</v>
      </c>
      <c r="B4" s="2">
        <v>5</v>
      </c>
      <c r="C4" s="2">
        <v>7</v>
      </c>
      <c r="D4" s="2">
        <v>5</v>
      </c>
      <c r="E4" s="2">
        <v>7</v>
      </c>
      <c r="F4" s="2">
        <v>7</v>
      </c>
      <c r="G4" s="2">
        <v>7</v>
      </c>
      <c r="H4" s="2">
        <v>7</v>
      </c>
    </row>
    <row r="5" spans="1:8" x14ac:dyDescent="0.25">
      <c r="A5" s="2">
        <v>4</v>
      </c>
      <c r="B5" s="2">
        <v>7</v>
      </c>
      <c r="C5" s="2">
        <v>7</v>
      </c>
      <c r="D5" s="2">
        <v>3</v>
      </c>
      <c r="E5" s="2">
        <v>7</v>
      </c>
      <c r="F5" s="2">
        <v>7</v>
      </c>
      <c r="G5" s="2">
        <v>7</v>
      </c>
      <c r="H5" s="2">
        <v>7</v>
      </c>
    </row>
    <row r="6" spans="1:8" x14ac:dyDescent="0.25">
      <c r="A6" s="2">
        <v>2</v>
      </c>
      <c r="B6" s="2">
        <v>4</v>
      </c>
      <c r="C6" s="2">
        <v>6</v>
      </c>
      <c r="D6" s="2">
        <v>3</v>
      </c>
      <c r="E6" s="2">
        <v>7</v>
      </c>
      <c r="F6" s="2">
        <v>7</v>
      </c>
      <c r="G6" s="2">
        <v>4</v>
      </c>
      <c r="H6" s="2">
        <v>7</v>
      </c>
    </row>
    <row r="7" spans="1:8" x14ac:dyDescent="0.25">
      <c r="A7" s="2">
        <v>5</v>
      </c>
      <c r="B7" s="2">
        <v>5</v>
      </c>
      <c r="C7" s="2">
        <v>5</v>
      </c>
      <c r="D7" s="2">
        <v>4</v>
      </c>
      <c r="E7" s="2">
        <v>6</v>
      </c>
      <c r="F7" s="2">
        <v>6</v>
      </c>
      <c r="G7" s="2">
        <v>6</v>
      </c>
      <c r="H7" s="2">
        <v>6</v>
      </c>
    </row>
    <row r="8" spans="1:8" x14ac:dyDescent="0.25">
      <c r="A8" s="2">
        <v>7</v>
      </c>
      <c r="B8" s="2">
        <v>6</v>
      </c>
      <c r="C8" s="2">
        <v>6</v>
      </c>
      <c r="D8" s="2">
        <v>3</v>
      </c>
      <c r="E8" s="2">
        <v>6</v>
      </c>
      <c r="F8" s="2">
        <v>7</v>
      </c>
      <c r="G8" s="2">
        <v>6</v>
      </c>
      <c r="H8" s="2">
        <v>7</v>
      </c>
    </row>
    <row r="9" spans="1:8" x14ac:dyDescent="0.25">
      <c r="A9" s="2">
        <v>7</v>
      </c>
      <c r="B9" s="2">
        <v>7</v>
      </c>
      <c r="C9" s="2">
        <v>7</v>
      </c>
      <c r="D9" s="2">
        <v>2</v>
      </c>
      <c r="E9" s="2">
        <v>6</v>
      </c>
      <c r="F9" s="2">
        <v>7</v>
      </c>
      <c r="G9" s="2">
        <v>7</v>
      </c>
      <c r="H9" s="2">
        <v>7</v>
      </c>
    </row>
    <row r="10" spans="1:8" x14ac:dyDescent="0.25">
      <c r="A10" s="2">
        <v>2</v>
      </c>
      <c r="B10" s="2">
        <v>3</v>
      </c>
      <c r="C10" s="2">
        <v>2</v>
      </c>
      <c r="D10" s="2">
        <v>3</v>
      </c>
      <c r="E10" s="2">
        <v>4</v>
      </c>
      <c r="F10" s="2">
        <v>4</v>
      </c>
      <c r="G10" s="2">
        <v>5</v>
      </c>
      <c r="H10" s="2">
        <v>5</v>
      </c>
    </row>
    <row r="11" spans="1:8" x14ac:dyDescent="0.25">
      <c r="A11" s="2">
        <v>2</v>
      </c>
      <c r="B11" s="2">
        <v>3</v>
      </c>
      <c r="C11" s="2">
        <v>3</v>
      </c>
      <c r="D11" s="2">
        <v>3</v>
      </c>
      <c r="E11" s="2">
        <v>6</v>
      </c>
      <c r="F11" s="2">
        <v>5</v>
      </c>
      <c r="G11" s="2">
        <v>5</v>
      </c>
      <c r="H11" s="2">
        <v>6</v>
      </c>
    </row>
    <row r="12" spans="1:8" x14ac:dyDescent="0.25">
      <c r="A12" s="2">
        <v>1</v>
      </c>
      <c r="B12" s="2">
        <v>2</v>
      </c>
      <c r="C12" s="2">
        <v>2</v>
      </c>
      <c r="D12" s="2">
        <v>1</v>
      </c>
      <c r="E12" s="2">
        <v>7</v>
      </c>
      <c r="F12" s="2">
        <v>7</v>
      </c>
      <c r="G12" s="2">
        <v>7</v>
      </c>
      <c r="H12" s="2">
        <v>7</v>
      </c>
    </row>
    <row r="13" spans="1:8" x14ac:dyDescent="0.25">
      <c r="A13" s="2">
        <v>4</v>
      </c>
      <c r="B13" s="2">
        <v>6</v>
      </c>
      <c r="C13" s="2">
        <v>5</v>
      </c>
      <c r="D13" s="2">
        <v>3</v>
      </c>
      <c r="E13" s="2">
        <v>6</v>
      </c>
      <c r="F13" s="2">
        <v>7</v>
      </c>
      <c r="G13" s="2">
        <v>7</v>
      </c>
      <c r="H13" s="2">
        <v>7</v>
      </c>
    </row>
    <row r="14" spans="1:8" x14ac:dyDescent="0.25">
      <c r="A14" s="2">
        <v>2</v>
      </c>
      <c r="B14" s="2">
        <v>4</v>
      </c>
      <c r="C14" s="2">
        <v>3</v>
      </c>
      <c r="D14" s="2">
        <v>2</v>
      </c>
      <c r="E14" s="2">
        <v>6</v>
      </c>
      <c r="F14" s="2">
        <v>6</v>
      </c>
      <c r="G14" s="2">
        <v>6</v>
      </c>
      <c r="H14" s="2">
        <v>7</v>
      </c>
    </row>
    <row r="15" spans="1:8" x14ac:dyDescent="0.25">
      <c r="A15" s="2">
        <v>5</v>
      </c>
      <c r="B15" s="2">
        <v>5</v>
      </c>
      <c r="C15" s="2">
        <v>5</v>
      </c>
      <c r="D15" s="2">
        <v>5</v>
      </c>
      <c r="E15" s="2">
        <v>6</v>
      </c>
      <c r="F15" s="2">
        <v>7</v>
      </c>
      <c r="G15" s="2">
        <v>6</v>
      </c>
      <c r="H15" s="2">
        <v>7</v>
      </c>
    </row>
    <row r="16" spans="1:8" x14ac:dyDescent="0.25">
      <c r="A16" s="2">
        <v>5</v>
      </c>
      <c r="B16" s="2">
        <v>6</v>
      </c>
      <c r="C16" s="2">
        <v>6</v>
      </c>
      <c r="D16" s="2">
        <v>6</v>
      </c>
      <c r="E16" s="2">
        <v>6</v>
      </c>
      <c r="F16" s="2">
        <v>6</v>
      </c>
      <c r="G16" s="2">
        <v>5</v>
      </c>
      <c r="H16" s="2">
        <v>5</v>
      </c>
    </row>
    <row r="17" spans="1:8" x14ac:dyDescent="0.25">
      <c r="A17" s="2">
        <v>2</v>
      </c>
      <c r="B17" s="2">
        <v>6</v>
      </c>
      <c r="C17" s="2">
        <v>4</v>
      </c>
      <c r="D17" s="2">
        <v>5</v>
      </c>
      <c r="E17" s="2">
        <v>6</v>
      </c>
      <c r="F17" s="2">
        <v>6</v>
      </c>
      <c r="G17" s="2">
        <v>6</v>
      </c>
      <c r="H17" s="2">
        <v>7</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3</v>
      </c>
      <c r="B4" s="2">
        <f>IF(Data!B4&gt;0,Data!B4-4,"")</f>
        <v>1</v>
      </c>
      <c r="C4" s="2">
        <f>IF(Data!C4&gt;0,Data!C4-4,"")</f>
        <v>3</v>
      </c>
      <c r="D4" s="2">
        <f>IF(Data!D4&gt;0,Data!D4-4,"")</f>
        <v>1</v>
      </c>
      <c r="E4" s="2">
        <f>IF(Data!E4&gt;0,Data!E4-4,"")</f>
        <v>3</v>
      </c>
      <c r="F4" s="2">
        <f>IF(Data!F4&gt;0,Data!F4-4,"")</f>
        <v>3</v>
      </c>
      <c r="G4" s="2">
        <f>IF(Data!G4&gt;0,Data!G4-4,"")</f>
        <v>3</v>
      </c>
      <c r="H4" s="2">
        <f>IF(Data!H4&gt;0,Data!H4-4,"")</f>
        <v>3</v>
      </c>
      <c r="K4" s="9">
        <f>IF(COUNT(A4,B4,C4,D4)&gt;0,AVERAGE(A4,B4,C4,D4),"")</f>
        <v>2</v>
      </c>
      <c r="L4" s="9">
        <f>IF(COUNT(E4,F4,G4,H4)&gt;0,AVERAGE(E4,F4,G4,H4),"")</f>
        <v>3</v>
      </c>
      <c r="M4" s="9">
        <f>IF(COUNT(A4,B4,C4,D4,E4,F4,G4,H4)&gt;0,AVERAGE(A4,B4,C4,D4,E4,F4,G4,H4),"")</f>
        <v>2.5</v>
      </c>
    </row>
    <row r="5" spans="1:13" x14ac:dyDescent="0.25">
      <c r="A5" s="2">
        <f>IF(Data!A5&gt;0,Data!A5-4,"")</f>
        <v>0</v>
      </c>
      <c r="B5" s="2">
        <f>IF(Data!B5&gt;0,Data!B5-4,"")</f>
        <v>3</v>
      </c>
      <c r="C5" s="2">
        <f>IF(Data!C5&gt;0,Data!C5-4,"")</f>
        <v>3</v>
      </c>
      <c r="D5" s="2">
        <f>IF(Data!D5&gt;0,Data!D5-4,"")</f>
        <v>-1</v>
      </c>
      <c r="E5" s="2">
        <f>IF(Data!E5&gt;0,Data!E5-4,"")</f>
        <v>3</v>
      </c>
      <c r="F5" s="2">
        <f>IF(Data!F5&gt;0,Data!F5-4,"")</f>
        <v>3</v>
      </c>
      <c r="G5" s="2">
        <f>IF(Data!G5&gt;0,Data!G5-4,"")</f>
        <v>3</v>
      </c>
      <c r="H5" s="2">
        <f>IF(Data!H5&gt;0,Data!H5-4,"")</f>
        <v>3</v>
      </c>
      <c r="K5" s="9">
        <f t="shared" ref="K5:K68" si="0">IF(COUNT(A5,B5,C5,D5)&gt;0,AVERAGE(A5,B5,C5,D5),"")</f>
        <v>1.25</v>
      </c>
      <c r="L5" s="9">
        <f t="shared" ref="L5:L68" si="1">IF(COUNT(E5,F5,G5,H5)&gt;0,AVERAGE(E5,F5,G5,H5),"")</f>
        <v>3</v>
      </c>
      <c r="M5" s="9">
        <f t="shared" ref="M5:M68" si="2">IF(COUNT(A5,B5,C5,D5,E5,F5,G5,H5)&gt;0,AVERAGE(A5,B5,C5,D5,E5,F5,G5,H5),"")</f>
        <v>2.125</v>
      </c>
    </row>
    <row r="6" spans="1:13" x14ac:dyDescent="0.25">
      <c r="A6" s="2">
        <f>IF(Data!A6&gt;0,Data!A6-4,"")</f>
        <v>-2</v>
      </c>
      <c r="B6" s="2">
        <f>IF(Data!B6&gt;0,Data!B6-4,"")</f>
        <v>0</v>
      </c>
      <c r="C6" s="2">
        <f>IF(Data!C6&gt;0,Data!C6-4,"")</f>
        <v>2</v>
      </c>
      <c r="D6" s="2">
        <f>IF(Data!D6&gt;0,Data!D6-4,"")</f>
        <v>-1</v>
      </c>
      <c r="E6" s="2">
        <f>IF(Data!E6&gt;0,Data!E6-4,"")</f>
        <v>3</v>
      </c>
      <c r="F6" s="2">
        <f>IF(Data!F6&gt;0,Data!F6-4,"")</f>
        <v>3</v>
      </c>
      <c r="G6" s="2">
        <f>IF(Data!G6&gt;0,Data!G6-4,"")</f>
        <v>0</v>
      </c>
      <c r="H6" s="2">
        <f>IF(Data!H6&gt;0,Data!H6-4,"")</f>
        <v>3</v>
      </c>
      <c r="K6" s="9">
        <f t="shared" si="0"/>
        <v>-0.25</v>
      </c>
      <c r="L6" s="9">
        <f t="shared" si="1"/>
        <v>2.25</v>
      </c>
      <c r="M6" s="9">
        <f t="shared" si="2"/>
        <v>1</v>
      </c>
    </row>
    <row r="7" spans="1:13" x14ac:dyDescent="0.25">
      <c r="A7" s="2">
        <f>IF(Data!A7&gt;0,Data!A7-4,"")</f>
        <v>1</v>
      </c>
      <c r="B7" s="2">
        <f>IF(Data!B7&gt;0,Data!B7-4,"")</f>
        <v>1</v>
      </c>
      <c r="C7" s="2">
        <f>IF(Data!C7&gt;0,Data!C7-4,"")</f>
        <v>1</v>
      </c>
      <c r="D7" s="2">
        <f>IF(Data!D7&gt;0,Data!D7-4,"")</f>
        <v>0</v>
      </c>
      <c r="E7" s="2">
        <f>IF(Data!E7&gt;0,Data!E7-4,"")</f>
        <v>2</v>
      </c>
      <c r="F7" s="2">
        <f>IF(Data!F7&gt;0,Data!F7-4,"")</f>
        <v>2</v>
      </c>
      <c r="G7" s="2">
        <f>IF(Data!G7&gt;0,Data!G7-4,"")</f>
        <v>2</v>
      </c>
      <c r="H7" s="2">
        <f>IF(Data!H7&gt;0,Data!H7-4,"")</f>
        <v>2</v>
      </c>
      <c r="K7" s="9">
        <f t="shared" si="0"/>
        <v>0.75</v>
      </c>
      <c r="L7" s="9">
        <f t="shared" si="1"/>
        <v>2</v>
      </c>
      <c r="M7" s="9">
        <f t="shared" si="2"/>
        <v>1.375</v>
      </c>
    </row>
    <row r="8" spans="1:13" x14ac:dyDescent="0.25">
      <c r="A8" s="2">
        <f>IF(Data!A8&gt;0,Data!A8-4,"")</f>
        <v>3</v>
      </c>
      <c r="B8" s="2">
        <f>IF(Data!B8&gt;0,Data!B8-4,"")</f>
        <v>2</v>
      </c>
      <c r="C8" s="2">
        <f>IF(Data!C8&gt;0,Data!C8-4,"")</f>
        <v>2</v>
      </c>
      <c r="D8" s="2">
        <f>IF(Data!D8&gt;0,Data!D8-4,"")</f>
        <v>-1</v>
      </c>
      <c r="E8" s="2">
        <f>IF(Data!E8&gt;0,Data!E8-4,"")</f>
        <v>2</v>
      </c>
      <c r="F8" s="2">
        <f>IF(Data!F8&gt;0,Data!F8-4,"")</f>
        <v>3</v>
      </c>
      <c r="G8" s="2">
        <f>IF(Data!G8&gt;0,Data!G8-4,"")</f>
        <v>2</v>
      </c>
      <c r="H8" s="2">
        <f>IF(Data!H8&gt;0,Data!H8-4,"")</f>
        <v>3</v>
      </c>
      <c r="K8" s="9">
        <f t="shared" si="0"/>
        <v>1.5</v>
      </c>
      <c r="L8" s="9">
        <f t="shared" si="1"/>
        <v>2.5</v>
      </c>
      <c r="M8" s="9">
        <f t="shared" si="2"/>
        <v>2</v>
      </c>
    </row>
    <row r="9" spans="1:13" x14ac:dyDescent="0.25">
      <c r="A9" s="2">
        <f>IF(Data!A9&gt;0,Data!A9-4,"")</f>
        <v>3</v>
      </c>
      <c r="B9" s="2">
        <f>IF(Data!B9&gt;0,Data!B9-4,"")</f>
        <v>3</v>
      </c>
      <c r="C9" s="2">
        <f>IF(Data!C9&gt;0,Data!C9-4,"")</f>
        <v>3</v>
      </c>
      <c r="D9" s="2">
        <f>IF(Data!D9&gt;0,Data!D9-4,"")</f>
        <v>-2</v>
      </c>
      <c r="E9" s="2">
        <f>IF(Data!E9&gt;0,Data!E9-4,"")</f>
        <v>2</v>
      </c>
      <c r="F9" s="2">
        <f>IF(Data!F9&gt;0,Data!F9-4,"")</f>
        <v>3</v>
      </c>
      <c r="G9" s="2">
        <f>IF(Data!G9&gt;0,Data!G9-4,"")</f>
        <v>3</v>
      </c>
      <c r="H9" s="2">
        <f>IF(Data!H9&gt;0,Data!H9-4,"")</f>
        <v>3</v>
      </c>
      <c r="K9" s="9">
        <f t="shared" si="0"/>
        <v>1.75</v>
      </c>
      <c r="L9" s="9">
        <f t="shared" si="1"/>
        <v>2.75</v>
      </c>
      <c r="M9" s="9">
        <f t="shared" si="2"/>
        <v>2.25</v>
      </c>
    </row>
    <row r="10" spans="1:13" x14ac:dyDescent="0.25">
      <c r="A10" s="2">
        <f>IF(Data!A10&gt;0,Data!A10-4,"")</f>
        <v>-2</v>
      </c>
      <c r="B10" s="2">
        <f>IF(Data!B10&gt;0,Data!B10-4,"")</f>
        <v>-1</v>
      </c>
      <c r="C10" s="2">
        <f>IF(Data!C10&gt;0,Data!C10-4,"")</f>
        <v>-2</v>
      </c>
      <c r="D10" s="2">
        <f>IF(Data!D10&gt;0,Data!D10-4,"")</f>
        <v>-1</v>
      </c>
      <c r="E10" s="2">
        <f>IF(Data!E10&gt;0,Data!E10-4,"")</f>
        <v>0</v>
      </c>
      <c r="F10" s="2">
        <f>IF(Data!F10&gt;0,Data!F10-4,"")</f>
        <v>0</v>
      </c>
      <c r="G10" s="2">
        <f>IF(Data!G10&gt;0,Data!G10-4,"")</f>
        <v>1</v>
      </c>
      <c r="H10" s="2">
        <f>IF(Data!H10&gt;0,Data!H10-4,"")</f>
        <v>1</v>
      </c>
      <c r="K10" s="9">
        <f t="shared" si="0"/>
        <v>-1.5</v>
      </c>
      <c r="L10" s="9">
        <f t="shared" si="1"/>
        <v>0.5</v>
      </c>
      <c r="M10" s="9">
        <f t="shared" si="2"/>
        <v>-0.5</v>
      </c>
    </row>
    <row r="11" spans="1:13" x14ac:dyDescent="0.25">
      <c r="A11" s="2">
        <f>IF(Data!A11&gt;0,Data!A11-4,"")</f>
        <v>-2</v>
      </c>
      <c r="B11" s="2">
        <f>IF(Data!B11&gt;0,Data!B11-4,"")</f>
        <v>-1</v>
      </c>
      <c r="C11" s="2">
        <f>IF(Data!C11&gt;0,Data!C11-4,"")</f>
        <v>-1</v>
      </c>
      <c r="D11" s="2">
        <f>IF(Data!D11&gt;0,Data!D11-4,"")</f>
        <v>-1</v>
      </c>
      <c r="E11" s="2">
        <f>IF(Data!E11&gt;0,Data!E11-4,"")</f>
        <v>2</v>
      </c>
      <c r="F11" s="2">
        <f>IF(Data!F11&gt;0,Data!F11-4,"")</f>
        <v>1</v>
      </c>
      <c r="G11" s="2">
        <f>IF(Data!G11&gt;0,Data!G11-4,"")</f>
        <v>1</v>
      </c>
      <c r="H11" s="2">
        <f>IF(Data!H11&gt;0,Data!H11-4,"")</f>
        <v>2</v>
      </c>
      <c r="K11" s="9">
        <f t="shared" si="0"/>
        <v>-1.25</v>
      </c>
      <c r="L11" s="9">
        <f t="shared" si="1"/>
        <v>1.5</v>
      </c>
      <c r="M11" s="9">
        <f t="shared" si="2"/>
        <v>0.125</v>
      </c>
    </row>
    <row r="12" spans="1:13" x14ac:dyDescent="0.25">
      <c r="A12" s="2">
        <f>IF(Data!A12&gt;0,Data!A12-4,"")</f>
        <v>-3</v>
      </c>
      <c r="B12" s="2">
        <f>IF(Data!B12&gt;0,Data!B12-4,"")</f>
        <v>-2</v>
      </c>
      <c r="C12" s="2">
        <f>IF(Data!C12&gt;0,Data!C12-4,"")</f>
        <v>-2</v>
      </c>
      <c r="D12" s="2">
        <f>IF(Data!D12&gt;0,Data!D12-4,"")</f>
        <v>-3</v>
      </c>
      <c r="E12" s="2">
        <f>IF(Data!E12&gt;0,Data!E12-4,"")</f>
        <v>3</v>
      </c>
      <c r="F12" s="2">
        <f>IF(Data!F12&gt;0,Data!F12-4,"")</f>
        <v>3</v>
      </c>
      <c r="G12" s="2">
        <f>IF(Data!G12&gt;0,Data!G12-4,"")</f>
        <v>3</v>
      </c>
      <c r="H12" s="2">
        <f>IF(Data!H12&gt;0,Data!H12-4,"")</f>
        <v>3</v>
      </c>
      <c r="K12" s="9">
        <f t="shared" si="0"/>
        <v>-2.5</v>
      </c>
      <c r="L12" s="9">
        <f t="shared" si="1"/>
        <v>3</v>
      </c>
      <c r="M12" s="9">
        <f t="shared" si="2"/>
        <v>0.25</v>
      </c>
    </row>
    <row r="13" spans="1:13" x14ac:dyDescent="0.25">
      <c r="A13" s="2">
        <f>IF(Data!A13&gt;0,Data!A13-4,"")</f>
        <v>0</v>
      </c>
      <c r="B13" s="2">
        <f>IF(Data!B13&gt;0,Data!B13-4,"")</f>
        <v>2</v>
      </c>
      <c r="C13" s="2">
        <f>IF(Data!C13&gt;0,Data!C13-4,"")</f>
        <v>1</v>
      </c>
      <c r="D13" s="2">
        <f>IF(Data!D13&gt;0,Data!D13-4,"")</f>
        <v>-1</v>
      </c>
      <c r="E13" s="2">
        <f>IF(Data!E13&gt;0,Data!E13-4,"")</f>
        <v>2</v>
      </c>
      <c r="F13" s="2">
        <f>IF(Data!F13&gt;0,Data!F13-4,"")</f>
        <v>3</v>
      </c>
      <c r="G13" s="2">
        <f>IF(Data!G13&gt;0,Data!G13-4,"")</f>
        <v>3</v>
      </c>
      <c r="H13" s="2">
        <f>IF(Data!H13&gt;0,Data!H13-4,"")</f>
        <v>3</v>
      </c>
      <c r="K13" s="9">
        <f t="shared" si="0"/>
        <v>0.5</v>
      </c>
      <c r="L13" s="9">
        <f t="shared" si="1"/>
        <v>2.75</v>
      </c>
      <c r="M13" s="9">
        <f t="shared" si="2"/>
        <v>1.625</v>
      </c>
    </row>
    <row r="14" spans="1:13" x14ac:dyDescent="0.25">
      <c r="A14" s="2">
        <f>IF(Data!A14&gt;0,Data!A14-4,"")</f>
        <v>-2</v>
      </c>
      <c r="B14" s="2">
        <f>IF(Data!B14&gt;0,Data!B14-4,"")</f>
        <v>0</v>
      </c>
      <c r="C14" s="2">
        <f>IF(Data!C14&gt;0,Data!C14-4,"")</f>
        <v>-1</v>
      </c>
      <c r="D14" s="2">
        <f>IF(Data!D14&gt;0,Data!D14-4,"")</f>
        <v>-2</v>
      </c>
      <c r="E14" s="2">
        <f>IF(Data!E14&gt;0,Data!E14-4,"")</f>
        <v>2</v>
      </c>
      <c r="F14" s="2">
        <f>IF(Data!F14&gt;0,Data!F14-4,"")</f>
        <v>2</v>
      </c>
      <c r="G14" s="2">
        <f>IF(Data!G14&gt;0,Data!G14-4,"")</f>
        <v>2</v>
      </c>
      <c r="H14" s="2">
        <f>IF(Data!H14&gt;0,Data!H14-4,"")</f>
        <v>3</v>
      </c>
      <c r="K14" s="9">
        <f t="shared" si="0"/>
        <v>-1.25</v>
      </c>
      <c r="L14" s="9">
        <f t="shared" si="1"/>
        <v>2.25</v>
      </c>
      <c r="M14" s="9">
        <f t="shared" si="2"/>
        <v>0.5</v>
      </c>
    </row>
    <row r="15" spans="1:13" x14ac:dyDescent="0.25">
      <c r="A15" s="2">
        <f>IF(Data!A15&gt;0,Data!A15-4,"")</f>
        <v>1</v>
      </c>
      <c r="B15" s="2">
        <f>IF(Data!B15&gt;0,Data!B15-4,"")</f>
        <v>1</v>
      </c>
      <c r="C15" s="2">
        <f>IF(Data!C15&gt;0,Data!C15-4,"")</f>
        <v>1</v>
      </c>
      <c r="D15" s="2">
        <f>IF(Data!D15&gt;0,Data!D15-4,"")</f>
        <v>1</v>
      </c>
      <c r="E15" s="2">
        <f>IF(Data!E15&gt;0,Data!E15-4,"")</f>
        <v>2</v>
      </c>
      <c r="F15" s="2">
        <f>IF(Data!F15&gt;0,Data!F15-4,"")</f>
        <v>3</v>
      </c>
      <c r="G15" s="2">
        <f>IF(Data!G15&gt;0,Data!G15-4,"")</f>
        <v>2</v>
      </c>
      <c r="H15" s="2">
        <f>IF(Data!H15&gt;0,Data!H15-4,"")</f>
        <v>3</v>
      </c>
      <c r="K15" s="9">
        <f t="shared" si="0"/>
        <v>1</v>
      </c>
      <c r="L15" s="9">
        <f t="shared" si="1"/>
        <v>2.5</v>
      </c>
      <c r="M15" s="9">
        <f t="shared" si="2"/>
        <v>1.75</v>
      </c>
    </row>
    <row r="16" spans="1:13" x14ac:dyDescent="0.25">
      <c r="A16" s="2">
        <f>IF(Data!A16&gt;0,Data!A16-4,"")</f>
        <v>1</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9">
        <f t="shared" si="0"/>
        <v>1.75</v>
      </c>
      <c r="L16" s="9">
        <f t="shared" si="1"/>
        <v>1.5</v>
      </c>
      <c r="M16" s="9">
        <f t="shared" si="2"/>
        <v>1.625</v>
      </c>
    </row>
    <row r="17" spans="1:13" x14ac:dyDescent="0.25">
      <c r="A17" s="2">
        <f>IF(Data!A17&gt;0,Data!A17-4,"")</f>
        <v>-2</v>
      </c>
      <c r="B17" s="2">
        <f>IF(Data!B17&gt;0,Data!B17-4,"")</f>
        <v>2</v>
      </c>
      <c r="C17" s="2">
        <f>IF(Data!C17&gt;0,Data!C17-4,"")</f>
        <v>0</v>
      </c>
      <c r="D17" s="2">
        <f>IF(Data!D17&gt;0,Data!D17-4,"")</f>
        <v>1</v>
      </c>
      <c r="E17" s="2">
        <f>IF(Data!E17&gt;0,Data!E17-4,"")</f>
        <v>2</v>
      </c>
      <c r="F17" s="2">
        <f>IF(Data!F17&gt;0,Data!F17-4,"")</f>
        <v>2</v>
      </c>
      <c r="G17" s="2">
        <f>IF(Data!G17&gt;0,Data!G17-4,"")</f>
        <v>2</v>
      </c>
      <c r="H17" s="2">
        <f>IF(Data!H17&gt;0,Data!H17-4,"")</f>
        <v>3</v>
      </c>
      <c r="K17" s="9">
        <f t="shared" si="0"/>
        <v>0.25</v>
      </c>
      <c r="L17" s="9">
        <f t="shared" si="1"/>
        <v>2.25</v>
      </c>
      <c r="M17" s="9">
        <f t="shared" si="2"/>
        <v>1.25</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AD6" sqref="AD6"/>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-7.1428571428571425E-2</v>
      </c>
      <c r="C4" s="6">
        <f>VAR(DT!A4:A1004)</f>
        <v>4.5329670329670328</v>
      </c>
      <c r="D4" s="6">
        <f>SQRT(C4)</f>
        <v>2.1290765681316004</v>
      </c>
      <c r="E4" s="7">
        <f>COUNTA(Data!A4:A1000)</f>
        <v>14</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0.2857142857142857</v>
      </c>
      <c r="R4" s="8"/>
    </row>
    <row r="5" spans="1:18" x14ac:dyDescent="0.25">
      <c r="A5" s="4">
        <v>2</v>
      </c>
      <c r="B5" s="6">
        <f>AVERAGE(DT!B4:B1004)</f>
        <v>0.9285714285714286</v>
      </c>
      <c r="C5" s="6">
        <f>VAR(DT!B4:B1004)</f>
        <v>2.3791208791208791</v>
      </c>
      <c r="D5" s="6">
        <f t="shared" ref="D5:D11" si="0">SQRT(C5)</f>
        <v>1.5424399110243741</v>
      </c>
      <c r="E5" s="7">
        <f>COUNTA(Data!B4:B1000)</f>
        <v>14</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2.2678571428571428</v>
      </c>
    </row>
    <row r="6" spans="1:18" x14ac:dyDescent="0.25">
      <c r="A6" s="4">
        <v>3</v>
      </c>
      <c r="B6" s="6">
        <f>AVERAGE(DT!C4:C1004)</f>
        <v>0.8571428571428571</v>
      </c>
      <c r="C6" s="6">
        <f>VAR(DT!C4:C1004)</f>
        <v>3.2087912087912089</v>
      </c>
      <c r="D6" s="6">
        <f t="shared" si="0"/>
        <v>1.7913099142223294</v>
      </c>
      <c r="E6" s="7">
        <f>COUNTA(Data!C4:C1000)</f>
        <v>14</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1.2767857142857142</v>
      </c>
    </row>
    <row r="7" spans="1:18" x14ac:dyDescent="0.25">
      <c r="A7" s="4">
        <v>4</v>
      </c>
      <c r="B7" s="6">
        <f>AVERAGE(DT!D4:D1004)</f>
        <v>-0.5714285714285714</v>
      </c>
      <c r="C7" s="6">
        <f>VAR(DT!D4:D1004)</f>
        <v>1.9560439560439562</v>
      </c>
      <c r="D7" s="6">
        <f t="shared" si="0"/>
        <v>1.3985864135061359</v>
      </c>
      <c r="E7" s="7">
        <f>COUNTA(Data!D4:D1000)</f>
        <v>14</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2.1428571428571428</v>
      </c>
      <c r="C8" s="6">
        <f>VAR(DT!E4:E1004)</f>
        <v>0.59340659340659296</v>
      </c>
      <c r="D8" s="6">
        <f t="shared" si="0"/>
        <v>0.77032888651964293</v>
      </c>
      <c r="E8" s="7">
        <f>COUNTA(Data!E4:E1000)</f>
        <v>14</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2.3571428571428572</v>
      </c>
      <c r="C9" s="6">
        <f>VAR(DT!F4:F1004)</f>
        <v>0.86263736263736213</v>
      </c>
      <c r="D9" s="6">
        <f t="shared" si="0"/>
        <v>0.92878273166406478</v>
      </c>
      <c r="E9" s="7">
        <f>COUNTA(Data!F4:F1000)</f>
        <v>14</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2</v>
      </c>
      <c r="C10" s="6">
        <f>VAR(DT!G4:G1004)</f>
        <v>0.92307692307692313</v>
      </c>
      <c r="D10" s="6">
        <f t="shared" si="0"/>
        <v>0.96076892283052284</v>
      </c>
      <c r="E10" s="7">
        <f>COUNTA(Data!G4:G1000)</f>
        <v>14</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2.5714285714285716</v>
      </c>
      <c r="C11" s="6">
        <f>VAR(DT!H4:H1004)</f>
        <v>0.57142857142857162</v>
      </c>
      <c r="D11" s="6">
        <f t="shared" si="0"/>
        <v>0.75592894601845462</v>
      </c>
      <c r="E11" s="7">
        <f>COUNTA(Data!H4:H1000)</f>
        <v>14</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-7.1428571428571425E-2</v>
      </c>
      <c r="C5" s="12">
        <f>Results!D4</f>
        <v>2.1290765681316004</v>
      </c>
      <c r="D5" s="7">
        <f>Results!E4</f>
        <v>14</v>
      </c>
      <c r="E5" s="12">
        <f t="shared" ref="E5:E12" si="0">CONFIDENCE(0.05, C5, D5)</f>
        <v>1.1152580160376369</v>
      </c>
      <c r="F5" s="12">
        <f t="shared" ref="F5:F12" si="1">B5-E5</f>
        <v>-1.1866865874662083</v>
      </c>
      <c r="G5" s="12">
        <f t="shared" ref="G5:G12" si="2">B5+E5</f>
        <v>1.0438294446090655</v>
      </c>
      <c r="I5" s="11" t="str">
        <f>VLOOKUP(Read_First!B4,Items!A1:S50,18,FALSE)</f>
        <v>Pragmatische Qualität</v>
      </c>
      <c r="J5" s="12">
        <f>AVERAGE(DT!K4:K1004)</f>
        <v>0.2857142857142857</v>
      </c>
      <c r="K5" s="12">
        <f>STDEV(DT!K4:K1004)</f>
        <v>1.4238934396479701</v>
      </c>
      <c r="L5" s="7">
        <f>MAX(D5:D12)</f>
        <v>14</v>
      </c>
      <c r="M5" s="12">
        <f t="shared" ref="M5:M7" si="3">CONFIDENCE(0.05, K5, L5)</f>
        <v>0.74586729116293826</v>
      </c>
      <c r="N5" s="12">
        <f t="shared" ref="N5:N7" si="4">J5-M5</f>
        <v>-0.46015300544865256</v>
      </c>
      <c r="O5" s="12">
        <f t="shared" ref="O5:O7" si="5">J5+M5</f>
        <v>1.0315815768772238</v>
      </c>
    </row>
    <row r="6" spans="1:15" x14ac:dyDescent="0.25">
      <c r="A6" s="13">
        <v>2</v>
      </c>
      <c r="B6" s="12">
        <f>Results!B5</f>
        <v>0.9285714285714286</v>
      </c>
      <c r="C6" s="12">
        <f>Results!D5</f>
        <v>1.5424399110243741</v>
      </c>
      <c r="D6" s="7">
        <f>Results!E5</f>
        <v>14</v>
      </c>
      <c r="E6" s="12">
        <f t="shared" si="0"/>
        <v>0.80796458933175574</v>
      </c>
      <c r="F6" s="12">
        <f t="shared" si="1"/>
        <v>0.12060683923967286</v>
      </c>
      <c r="G6" s="12">
        <f t="shared" si="2"/>
        <v>1.7365360179031843</v>
      </c>
      <c r="I6" s="11" t="str">
        <f>VLOOKUP(Read_First!B4,Items!A1:S50,19,FALSE)</f>
        <v>Hedonische Qualität</v>
      </c>
      <c r="J6" s="12">
        <f>AVERAGE(DT!L4:L1004)</f>
        <v>2.2678571428571428</v>
      </c>
      <c r="K6" s="12">
        <f>STDEV(DT!L4:L1004)</f>
        <v>0.71025649290540471</v>
      </c>
      <c r="L6" s="7">
        <f>L5</f>
        <v>14</v>
      </c>
      <c r="M6" s="12">
        <f t="shared" si="3"/>
        <v>0.37204826684587783</v>
      </c>
      <c r="N6" s="12">
        <f t="shared" si="4"/>
        <v>1.895808876011265</v>
      </c>
      <c r="O6" s="12">
        <f t="shared" si="5"/>
        <v>2.6399054097030206</v>
      </c>
    </row>
    <row r="7" spans="1:15" x14ac:dyDescent="0.25">
      <c r="A7" s="13">
        <v>3</v>
      </c>
      <c r="B7" s="12">
        <f>Results!B6</f>
        <v>0.8571428571428571</v>
      </c>
      <c r="C7" s="12">
        <f>Results!D6</f>
        <v>1.7913099142223294</v>
      </c>
      <c r="D7" s="7">
        <f>Results!E6</f>
        <v>14</v>
      </c>
      <c r="E7" s="12">
        <f t="shared" si="0"/>
        <v>0.93832827383813477</v>
      </c>
      <c r="F7" s="12">
        <f t="shared" si="1"/>
        <v>-8.1185416695277679E-2</v>
      </c>
      <c r="G7" s="12">
        <f t="shared" si="2"/>
        <v>1.7954711309809919</v>
      </c>
      <c r="I7" s="11" t="s">
        <v>411</v>
      </c>
      <c r="J7" s="12">
        <f>AVERAGE(DT!M4:M1004)</f>
        <v>1.2767857142857142</v>
      </c>
      <c r="K7" s="12">
        <f>STDEV(DT!M4:M1004)</f>
        <v>0.89359173078015963</v>
      </c>
      <c r="L7" s="7">
        <f>L6</f>
        <v>14</v>
      </c>
      <c r="M7" s="12">
        <f t="shared" si="3"/>
        <v>0.468083372732849</v>
      </c>
      <c r="N7" s="12">
        <f t="shared" si="4"/>
        <v>0.80870234155286513</v>
      </c>
      <c r="O7" s="12">
        <f t="shared" si="5"/>
        <v>1.7448690870185632</v>
      </c>
    </row>
    <row r="8" spans="1:15" x14ac:dyDescent="0.25">
      <c r="A8" s="13">
        <v>4</v>
      </c>
      <c r="B8" s="12">
        <f>Results!B7</f>
        <v>-0.5714285714285714</v>
      </c>
      <c r="C8" s="12">
        <f>Results!D7</f>
        <v>1.3985864135061359</v>
      </c>
      <c r="D8" s="7">
        <f>Results!E7</f>
        <v>14</v>
      </c>
      <c r="E8" s="12">
        <f t="shared" si="0"/>
        <v>0.73261090377452087</v>
      </c>
      <c r="F8" s="12">
        <f t="shared" si="1"/>
        <v>-1.3040394752030924</v>
      </c>
      <c r="G8" s="12">
        <f t="shared" si="2"/>
        <v>0.16118233234594948</v>
      </c>
      <c r="I8" s="37"/>
      <c r="J8" s="38"/>
      <c r="K8" s="38"/>
      <c r="L8" s="43"/>
      <c r="M8" s="38"/>
      <c r="N8" s="38"/>
      <c r="O8" s="38"/>
    </row>
    <row r="9" spans="1:15" x14ac:dyDescent="0.25">
      <c r="A9" s="13">
        <v>5</v>
      </c>
      <c r="B9" s="12">
        <f>Results!B8</f>
        <v>2.1428571428571428</v>
      </c>
      <c r="C9" s="12">
        <f>Results!D8</f>
        <v>0.77032888651964293</v>
      </c>
      <c r="D9" s="7">
        <f>Results!E8</f>
        <v>14</v>
      </c>
      <c r="E9" s="12">
        <f t="shared" si="0"/>
        <v>0.40351553275996416</v>
      </c>
      <c r="F9" s="12">
        <f t="shared" si="1"/>
        <v>1.7393416100971786</v>
      </c>
      <c r="G9" s="12">
        <f t="shared" si="2"/>
        <v>2.546372675617107</v>
      </c>
      <c r="I9" s="37"/>
      <c r="J9" s="38"/>
      <c r="K9" s="38"/>
      <c r="L9" s="43"/>
      <c r="M9" s="38"/>
      <c r="N9" s="38"/>
      <c r="O9" s="38"/>
    </row>
    <row r="10" spans="1:15" x14ac:dyDescent="0.25">
      <c r="A10" s="13">
        <v>6</v>
      </c>
      <c r="B10" s="12">
        <f>Results!B9</f>
        <v>2.3571428571428572</v>
      </c>
      <c r="C10" s="12">
        <f>Results!D9</f>
        <v>0.92878273166406478</v>
      </c>
      <c r="D10" s="7">
        <f>Results!E9</f>
        <v>14</v>
      </c>
      <c r="E10" s="12">
        <f t="shared" si="0"/>
        <v>0.48651720757731609</v>
      </c>
      <c r="F10" s="12">
        <f t="shared" si="1"/>
        <v>1.8706256495655411</v>
      </c>
      <c r="G10" s="12">
        <f t="shared" si="2"/>
        <v>2.8436600647201731</v>
      </c>
      <c r="I10" s="20"/>
      <c r="J10" s="38"/>
      <c r="K10" s="38"/>
      <c r="L10" s="43"/>
      <c r="M10" s="38"/>
      <c r="N10" s="38"/>
      <c r="O10" s="38"/>
    </row>
    <row r="11" spans="1:15" x14ac:dyDescent="0.25">
      <c r="A11" s="13">
        <v>7</v>
      </c>
      <c r="B11" s="12">
        <f>Results!B10</f>
        <v>2</v>
      </c>
      <c r="C11" s="12">
        <f>Results!D10</f>
        <v>0.96076892283052284</v>
      </c>
      <c r="D11" s="7">
        <f>Results!E10</f>
        <v>14</v>
      </c>
      <c r="E11" s="12">
        <f t="shared" si="0"/>
        <v>0.50327229127644768</v>
      </c>
      <c r="F11" s="12">
        <f t="shared" si="1"/>
        <v>1.4967277087235522</v>
      </c>
      <c r="G11" s="12">
        <f t="shared" si="2"/>
        <v>2.5032722912764478</v>
      </c>
    </row>
    <row r="12" spans="1:15" x14ac:dyDescent="0.25">
      <c r="A12" s="13">
        <v>8</v>
      </c>
      <c r="B12" s="12">
        <f>Results!B11</f>
        <v>2.5714285714285716</v>
      </c>
      <c r="C12" s="12">
        <f>Results!D11</f>
        <v>0.75592894601845462</v>
      </c>
      <c r="D12" s="7">
        <f>Results!E11</f>
        <v>14</v>
      </c>
      <c r="E12" s="12">
        <f t="shared" si="0"/>
        <v>0.39597252124276511</v>
      </c>
      <c r="F12" s="12">
        <f t="shared" si="1"/>
        <v>2.1754560501858067</v>
      </c>
      <c r="G12" s="12">
        <f t="shared" si="2"/>
        <v>2.9674010926713366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0.67761670005232044</v>
      </c>
      <c r="G5" s="30">
        <v>5.6</v>
      </c>
      <c r="H5" s="31">
        <f>CORREL(DT!E4:E1004,DT!F4:F1004)</f>
        <v>0.78331865189295558</v>
      </c>
    </row>
    <row r="6" spans="1:18" x14ac:dyDescent="0.25">
      <c r="D6" s="30">
        <v>1.3</v>
      </c>
      <c r="E6" s="31">
        <f>CORREL(DT!A4:A1004,DT!C4:C1004)</f>
        <v>0.78372825069809737</v>
      </c>
      <c r="G6" s="30">
        <v>5.7</v>
      </c>
      <c r="H6" s="31">
        <f>CORREL(DT!E4:E1004,DT!G4:G1004)</f>
        <v>0.31180478223116181</v>
      </c>
    </row>
    <row r="7" spans="1:18" x14ac:dyDescent="0.25">
      <c r="D7" s="30">
        <v>1.4</v>
      </c>
      <c r="E7" s="31">
        <f>CORREL(DT!A4:A1004,DT!D4:D1004)</f>
        <v>0.34690125898669044</v>
      </c>
      <c r="G7" s="30">
        <v>5.8</v>
      </c>
      <c r="H7" s="31">
        <f>CORREL(DT!E4:E1004,DT!H4:H1004)</f>
        <v>0.64162365268193733</v>
      </c>
    </row>
    <row r="8" spans="1:18" x14ac:dyDescent="0.25">
      <c r="D8" s="30">
        <v>2.2999999999999998</v>
      </c>
      <c r="E8" s="31">
        <f>CORREL(DT!B4:B1004,DT!C4:C1004)</f>
        <v>0.80339845715432812</v>
      </c>
      <c r="G8" s="30">
        <v>6.7</v>
      </c>
      <c r="H8" s="31">
        <f>CORREL(DT!F4:F1004,DT!G4:G1004)</f>
        <v>0.51721941530348503</v>
      </c>
    </row>
    <row r="9" spans="1:18" x14ac:dyDescent="0.25">
      <c r="D9" s="30">
        <v>2.4</v>
      </c>
      <c r="E9" s="31">
        <f>CORREL(DT!B4:B1004,DT!D4:D1004)</f>
        <v>0.37186380485800036</v>
      </c>
      <c r="G9" s="30">
        <v>6.8</v>
      </c>
      <c r="H9" s="31">
        <f>CORREL(DT!F4:F1004,DT!H4:H1004)</f>
        <v>0.78258857643132229</v>
      </c>
    </row>
    <row r="10" spans="1:18" x14ac:dyDescent="0.25">
      <c r="D10" s="30">
        <v>3.4</v>
      </c>
      <c r="E10" s="31">
        <f>CORREL(DT!C4:C1004,DT!D4:D1004)</f>
        <v>0.36406310227070532</v>
      </c>
      <c r="G10" s="30">
        <v>7.8</v>
      </c>
      <c r="H10" s="31">
        <f>CORREL(DT!G4:G1004,DT!H4:H1004)</f>
        <v>0.52957409108520215</v>
      </c>
    </row>
    <row r="11" spans="1:18" x14ac:dyDescent="0.25">
      <c r="D11" s="32" t="s">
        <v>263</v>
      </c>
      <c r="E11" s="31">
        <f>AVERAGE(E5:E10)</f>
        <v>0.55792859567002373</v>
      </c>
      <c r="G11" s="32" t="s">
        <v>263</v>
      </c>
      <c r="H11" s="31">
        <f>AVERAGE(H5:H10)</f>
        <v>0.59435486160434403</v>
      </c>
    </row>
    <row r="12" spans="1:18" x14ac:dyDescent="0.25">
      <c r="C12" s="10"/>
      <c r="D12" s="33" t="s">
        <v>3</v>
      </c>
      <c r="E12" s="34">
        <f>(4*E11)/(1+(3*E11))</f>
        <v>0.83466461431664762</v>
      </c>
      <c r="F12" s="10"/>
      <c r="G12" s="33" t="s">
        <v>3</v>
      </c>
      <c r="H12" s="34">
        <f>(4*H11)/(1+(3*H11))</f>
        <v>0.85424515815794211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0.2857142857142857</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2.2678571428571428</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25">
      <c r="A6" s="16" t="s">
        <v>411</v>
      </c>
      <c r="B6" s="39">
        <f>Results!L6</f>
        <v>1.2767857142857142</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0.2857142857142857</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2.2678571428571428</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1.2767857142857142</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3</v>
      </c>
      <c r="B4" s="2">
        <f>IF(Data!B4&gt;0,Data!B4-4,"")</f>
        <v>1</v>
      </c>
      <c r="C4" s="2">
        <f>IF(Data!C4&gt;0,Data!C4-4,"")</f>
        <v>3</v>
      </c>
      <c r="D4" s="2">
        <f>IF(Data!D4&gt;0,Data!D4-4,"")</f>
        <v>1</v>
      </c>
      <c r="E4" s="2">
        <f>IF(Data!E4&gt;0,Data!E4-4,"")</f>
        <v>3</v>
      </c>
      <c r="F4" s="2">
        <f>IF(Data!F4&gt;0,Data!F4-4,"")</f>
        <v>3</v>
      </c>
      <c r="G4" s="2">
        <f>IF(Data!G4&gt;0,Data!G4-4,"")</f>
        <v>3</v>
      </c>
      <c r="H4" s="2">
        <f>IF(Data!H4&gt;0,Data!H4-4,"")</f>
        <v>3</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25">
      <c r="A5" s="2">
        <f>IF(Data!A5&gt;0,Data!A5-4,"")</f>
        <v>0</v>
      </c>
      <c r="B5" s="2">
        <f>IF(Data!B5&gt;0,Data!B5-4,"")</f>
        <v>3</v>
      </c>
      <c r="C5" s="2">
        <f>IF(Data!C5&gt;0,Data!C5-4,"")</f>
        <v>3</v>
      </c>
      <c r="D5" s="2">
        <f>IF(Data!D5&gt;0,Data!D5-4,"")</f>
        <v>-1</v>
      </c>
      <c r="E5" s="2">
        <f>IF(Data!E5&gt;0,Data!E5-4,"")</f>
        <v>3</v>
      </c>
      <c r="F5" s="2">
        <f>IF(Data!F5&gt;0,Data!F5-4,"")</f>
        <v>3</v>
      </c>
      <c r="G5" s="2">
        <f>IF(Data!G5&gt;0,Data!G5-4,"")</f>
        <v>3</v>
      </c>
      <c r="H5" s="2">
        <f>IF(Data!H5&gt;0,Data!H5-4,"")</f>
        <v>3</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6</v>
      </c>
      <c r="P5" s="4" t="str">
        <f>IF(COUNTIF(Data!A5:H5,4)=8,"Remove","")</f>
        <v/>
      </c>
    </row>
    <row r="6" spans="1:16" x14ac:dyDescent="0.25">
      <c r="A6" s="2">
        <f>IF(Data!A6&gt;0,Data!A6-4,"")</f>
        <v>-2</v>
      </c>
      <c r="B6" s="2">
        <f>IF(Data!B6&gt;0,Data!B6-4,"")</f>
        <v>0</v>
      </c>
      <c r="C6" s="2">
        <f>IF(Data!C6&gt;0,Data!C6-4,"")</f>
        <v>2</v>
      </c>
      <c r="D6" s="2">
        <f>IF(Data!D6&gt;0,Data!D6-4,"")</f>
        <v>-1</v>
      </c>
      <c r="E6" s="2">
        <f>IF(Data!E6&gt;0,Data!E6-4,"")</f>
        <v>3</v>
      </c>
      <c r="F6" s="2">
        <f>IF(Data!F6&gt;0,Data!F6-4,"")</f>
        <v>3</v>
      </c>
      <c r="G6" s="2">
        <f>IF(Data!G6&gt;0,Data!G6-4,"")</f>
        <v>0</v>
      </c>
      <c r="H6" s="2">
        <f>IF(Data!H6&gt;0,Data!H6-4,"")</f>
        <v>3</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1</v>
      </c>
      <c r="D7" s="2">
        <f>IF(Data!D7&gt;0,Data!D7-4,"")</f>
        <v>0</v>
      </c>
      <c r="E7" s="2">
        <f>IF(Data!E7&gt;0,Data!E7-4,"")</f>
        <v>2</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3</v>
      </c>
      <c r="B8" s="2">
        <f>IF(Data!B8&gt;0,Data!B8-4,"")</f>
        <v>2</v>
      </c>
      <c r="C8" s="2">
        <f>IF(Data!C8&gt;0,Data!C8-4,"")</f>
        <v>2</v>
      </c>
      <c r="D8" s="2">
        <f>IF(Data!D8&gt;0,Data!D8-4,"")</f>
        <v>-1</v>
      </c>
      <c r="E8" s="2">
        <f>IF(Data!E8&gt;0,Data!E8-4,"")</f>
        <v>2</v>
      </c>
      <c r="F8" s="2">
        <f>IF(Data!F8&gt;0,Data!F8-4,"")</f>
        <v>3</v>
      </c>
      <c r="G8" s="2">
        <f>IF(Data!G8&gt;0,Data!G8-4,"")</f>
        <v>2</v>
      </c>
      <c r="H8" s="2">
        <f>IF(Data!H8&gt;0,Data!H8-4,"")</f>
        <v>3</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3</v>
      </c>
      <c r="B9" s="2">
        <f>IF(Data!B9&gt;0,Data!B9-4,"")</f>
        <v>3</v>
      </c>
      <c r="C9" s="2">
        <f>IF(Data!C9&gt;0,Data!C9-4,"")</f>
        <v>3</v>
      </c>
      <c r="D9" s="2">
        <f>IF(Data!D9&gt;0,Data!D9-4,"")</f>
        <v>-2</v>
      </c>
      <c r="E9" s="2">
        <f>IF(Data!E9&gt;0,Data!E9-4,"")</f>
        <v>2</v>
      </c>
      <c r="F9" s="2">
        <f>IF(Data!F9&gt;0,Data!F9-4,"")</f>
        <v>3</v>
      </c>
      <c r="G9" s="2">
        <f>IF(Data!G9&gt;0,Data!G9-4,"")</f>
        <v>3</v>
      </c>
      <c r="H9" s="2">
        <f>IF(Data!H9&gt;0,Data!H9-4,"")</f>
        <v>3</v>
      </c>
      <c r="K9" s="7">
        <f t="shared" si="0"/>
        <v>1</v>
      </c>
      <c r="L9" s="7" t="str">
        <f t="shared" si="1"/>
        <v/>
      </c>
      <c r="M9" s="4">
        <f t="shared" si="2"/>
        <v>1</v>
      </c>
      <c r="O9" s="4">
        <f>IF(MAX(COUNTIF(Data!A9:H9,1),COUNTIF(Data!A9:H9,2),COUNTIF(Data!A9:H9,3),COUNTIF(Data!A9:H9,4),COUNTIF(Data!A9:H9,5),COUNTIF(Data!A9:H9,6),COUNTIF(Data!A9:H9,7))&gt;0,MAX(COUNTIF(Data!A9:H9,1),COUNTIF(Data!A9:H9,2),COUNTIF(Data!A9:H9,3),COUNTIF(Data!A9:H9,4),COUNTIF(Data!A9:H9,5),COUNTIF(Data!A9:H9,6),COUNTIF(Data!A9:H9,7)),"")</f>
        <v>6</v>
      </c>
      <c r="P9" s="4" t="str">
        <f>IF(COUNTIF(Data!A9:H9,4)=8,"Remove","")</f>
        <v/>
      </c>
    </row>
    <row r="10" spans="1:16" x14ac:dyDescent="0.25">
      <c r="A10" s="2">
        <f>IF(Data!A10&gt;0,Data!A10-4,"")</f>
        <v>-2</v>
      </c>
      <c r="B10" s="2">
        <f>IF(Data!B10&gt;0,Data!B10-4,"")</f>
        <v>-1</v>
      </c>
      <c r="C10" s="2">
        <f>IF(Data!C10&gt;0,Data!C10-4,"")</f>
        <v>-2</v>
      </c>
      <c r="D10" s="2">
        <f>IF(Data!D10&gt;0,Data!D10-4,"")</f>
        <v>-1</v>
      </c>
      <c r="E10" s="2">
        <f>IF(Data!E10&gt;0,Data!E10-4,"")</f>
        <v>0</v>
      </c>
      <c r="F10" s="2">
        <f>IF(Data!F10&gt;0,Data!F10-4,"")</f>
        <v>0</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25">
      <c r="A11" s="2">
        <f>IF(Data!A11&gt;0,Data!A11-4,"")</f>
        <v>-2</v>
      </c>
      <c r="B11" s="2">
        <f>IF(Data!B11&gt;0,Data!B11-4,"")</f>
        <v>-1</v>
      </c>
      <c r="C11" s="2">
        <f>IF(Data!C11&gt;0,Data!C11-4,"")</f>
        <v>-1</v>
      </c>
      <c r="D11" s="2">
        <f>IF(Data!D11&gt;0,Data!D11-4,"")</f>
        <v>-1</v>
      </c>
      <c r="E11" s="2">
        <f>IF(Data!E11&gt;0,Data!E11-4,"")</f>
        <v>2</v>
      </c>
      <c r="F11" s="2">
        <f>IF(Data!F11&gt;0,Data!F11-4,"")</f>
        <v>1</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-3</v>
      </c>
      <c r="B12" s="2">
        <f>IF(Data!B12&gt;0,Data!B12-4,"")</f>
        <v>-2</v>
      </c>
      <c r="C12" s="2">
        <f>IF(Data!C12&gt;0,Data!C12-4,"")</f>
        <v>-2</v>
      </c>
      <c r="D12" s="2">
        <f>IF(Data!D12&gt;0,Data!D12-4,"")</f>
        <v>-3</v>
      </c>
      <c r="E12" s="2">
        <f>IF(Data!E12&gt;0,Data!E12-4,"")</f>
        <v>3</v>
      </c>
      <c r="F12" s="2">
        <f>IF(Data!F12&gt;0,Data!F12-4,"")</f>
        <v>3</v>
      </c>
      <c r="G12" s="2">
        <f>IF(Data!G12&gt;0,Data!G12-4,"")</f>
        <v>3</v>
      </c>
      <c r="H12" s="2">
        <f>IF(Data!H12&gt;0,Data!H12-4,"")</f>
        <v>3</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0</v>
      </c>
      <c r="B13" s="2">
        <f>IF(Data!B13&gt;0,Data!B13-4,"")</f>
        <v>2</v>
      </c>
      <c r="C13" s="2">
        <f>IF(Data!C13&gt;0,Data!C13-4,"")</f>
        <v>1</v>
      </c>
      <c r="D13" s="2">
        <f>IF(Data!D13&gt;0,Data!D13-4,"")</f>
        <v>-1</v>
      </c>
      <c r="E13" s="2">
        <f>IF(Data!E13&gt;0,Data!E13-4,"")</f>
        <v>2</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25">
      <c r="A14" s="2">
        <f>IF(Data!A14&gt;0,Data!A14-4,"")</f>
        <v>-2</v>
      </c>
      <c r="B14" s="2">
        <f>IF(Data!B14&gt;0,Data!B14-4,"")</f>
        <v>0</v>
      </c>
      <c r="C14" s="2">
        <f>IF(Data!C14&gt;0,Data!C14-4,"")</f>
        <v>-1</v>
      </c>
      <c r="D14" s="2">
        <f>IF(Data!D14&gt;0,Data!D14-4,"")</f>
        <v>-2</v>
      </c>
      <c r="E14" s="2">
        <f>IF(Data!E14&gt;0,Data!E14-4,"")</f>
        <v>2</v>
      </c>
      <c r="F14" s="2">
        <f>IF(Data!F14&gt;0,Data!F14-4,"")</f>
        <v>2</v>
      </c>
      <c r="G14" s="2">
        <f>IF(Data!G14&gt;0,Data!G14-4,"")</f>
        <v>2</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25">
      <c r="A15" s="2">
        <f>IF(Data!A15&gt;0,Data!A15-4,"")</f>
        <v>1</v>
      </c>
      <c r="B15" s="2">
        <f>IF(Data!B15&gt;0,Data!B15-4,"")</f>
        <v>1</v>
      </c>
      <c r="C15" s="2">
        <f>IF(Data!C15&gt;0,Data!C15-4,"")</f>
        <v>1</v>
      </c>
      <c r="D15" s="2">
        <f>IF(Data!D15&gt;0,Data!D15-4,"")</f>
        <v>1</v>
      </c>
      <c r="E15" s="2">
        <f>IF(Data!E15&gt;0,Data!E15-4,"")</f>
        <v>2</v>
      </c>
      <c r="F15" s="2">
        <f>IF(Data!F15&gt;0,Data!F15-4,"")</f>
        <v>3</v>
      </c>
      <c r="G15" s="2">
        <f>IF(Data!G15&gt;0,Data!G15-4,"")</f>
        <v>2</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1</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-2</v>
      </c>
      <c r="B17" s="2">
        <f>IF(Data!B17&gt;0,Data!B17-4,"")</f>
        <v>2</v>
      </c>
      <c r="C17" s="2">
        <f>IF(Data!C17&gt;0,Data!C17-4,"")</f>
        <v>0</v>
      </c>
      <c r="D17" s="2">
        <f>IF(Data!D17&gt;0,Data!D17-4,"")</f>
        <v>1</v>
      </c>
      <c r="E17" s="2">
        <f>IF(Data!E17&gt;0,Data!E17-4,"")</f>
        <v>2</v>
      </c>
      <c r="F17" s="2">
        <f>IF(Data!F17&gt;0,Data!F17-4,"")</f>
        <v>2</v>
      </c>
      <c r="G17" s="2">
        <f>IF(Data!G17&gt;0,Data!G17-4,"")</f>
        <v>2</v>
      </c>
      <c r="H17" s="2">
        <f>IF(Data!H17&gt;0,Data!H17-4,"")</f>
        <v>3</v>
      </c>
      <c r="K17" s="7">
        <f t="shared" si="0"/>
        <v>1</v>
      </c>
      <c r="L17" s="7" t="str">
        <f t="shared" si="1"/>
        <v/>
      </c>
      <c r="M17" s="4">
        <f t="shared" si="2"/>
        <v>1</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2023-08-04T12:48:25Z</dcterms:modified>
</cp:coreProperties>
</file>