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a83add6087c1658/Desktop/Tropini_lab/Inovirus_project/Inovirus_Paper_enterocloster_proofs/Borealis/Figure5_in_vivo/Figure_5/"/>
    </mc:Choice>
  </mc:AlternateContent>
  <xr:revisionPtr revIDLastSave="445" documentId="11_F25DC773A252ABDACC104803E95C77205BDE58F5" xr6:coauthVersionLast="47" xr6:coauthVersionMax="47" xr10:uidLastSave="{1082B0A9-1EAB-48A0-84CD-12B0052B5958}"/>
  <bookViews>
    <workbookView xWindow="44880" yWindow="-120" windowWidth="29040" windowHeight="15840" xr2:uid="{00000000-000D-0000-FFFF-FFFF00000000}"/>
  </bookViews>
  <sheets>
    <sheet name="Inovirus_standard_curves" sheetId="4" r:id="rId1"/>
    <sheet name="gDNA_new sandar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C24" i="4" l="1"/>
  <c r="H38" i="4"/>
  <c r="H57" i="4"/>
  <c r="H56" i="4"/>
  <c r="H55" i="4"/>
  <c r="H54" i="4"/>
  <c r="H53" i="4"/>
  <c r="H52" i="4"/>
  <c r="H51" i="4"/>
  <c r="G49" i="4"/>
  <c r="C48" i="4"/>
  <c r="C49" i="4" s="1"/>
  <c r="H44" i="4"/>
  <c r="H43" i="4"/>
  <c r="H42" i="4"/>
  <c r="H41" i="4"/>
  <c r="H40" i="4"/>
  <c r="H39" i="4"/>
  <c r="G37" i="4"/>
  <c r="G36" i="4"/>
  <c r="C35" i="4"/>
  <c r="C36" i="4" s="1"/>
  <c r="F36" i="4" s="1"/>
  <c r="C37" i="4" s="1"/>
  <c r="E16" i="4"/>
  <c r="F37" i="4" l="1"/>
  <c r="C38" i="4" s="1"/>
  <c r="F49" i="4"/>
  <c r="C50" i="4" s="1"/>
  <c r="F50" i="4" s="1"/>
  <c r="C51" i="4" s="1"/>
  <c r="C23" i="4"/>
  <c r="C25" i="4"/>
  <c r="D25" i="4" s="1"/>
  <c r="E25" i="4" s="1"/>
  <c r="C27" i="4"/>
  <c r="D27" i="4" s="1"/>
  <c r="E27" i="4" s="1"/>
  <c r="C29" i="4"/>
  <c r="D29" i="4" s="1"/>
  <c r="E29" i="4" s="1"/>
  <c r="D24" i="4"/>
  <c r="E24" i="4" s="1"/>
  <c r="C26" i="4"/>
  <c r="D26" i="4" s="1"/>
  <c r="E26" i="4" s="1"/>
  <c r="C28" i="4"/>
  <c r="D28" i="4" s="1"/>
  <c r="E28" i="4" s="1"/>
  <c r="D23" i="4" l="1"/>
  <c r="E23" i="4" s="1"/>
  <c r="F56" i="4"/>
  <c r="F43" i="4"/>
  <c r="F40" i="4"/>
  <c r="F53" i="4"/>
  <c r="F41" i="4"/>
  <c r="F54" i="4"/>
  <c r="F52" i="4"/>
  <c r="F39" i="4"/>
  <c r="F44" i="4"/>
  <c r="F57" i="4"/>
  <c r="F55" i="4"/>
  <c r="F42" i="4"/>
  <c r="F38" i="4" l="1"/>
  <c r="F51" i="4"/>
  <c r="C39" i="4"/>
  <c r="D39" i="4" s="1"/>
  <c r="E39" i="4" s="1"/>
  <c r="D38" i="4"/>
  <c r="E38" i="4" s="1"/>
  <c r="C54" i="4"/>
  <c r="C43" i="4"/>
  <c r="D43" i="4" s="1"/>
  <c r="E43" i="4" s="1"/>
  <c r="C52" i="4"/>
  <c r="D52" i="4" s="1"/>
  <c r="E52" i="4" s="1"/>
  <c r="D51" i="4"/>
  <c r="E51" i="4" s="1"/>
  <c r="C41" i="4"/>
  <c r="C56" i="4"/>
  <c r="D56" i="4" s="1"/>
  <c r="E56" i="4" s="1"/>
  <c r="C40" i="4"/>
  <c r="D40" i="4" s="1"/>
  <c r="E40" i="4" s="1"/>
  <c r="C55" i="4"/>
  <c r="D55" i="4" s="1"/>
  <c r="E55" i="4" s="1"/>
  <c r="D54" i="4"/>
  <c r="E54" i="4" s="1"/>
  <c r="C44" i="4"/>
  <c r="D44" i="4" s="1"/>
  <c r="E44" i="4" s="1"/>
  <c r="C53" i="4"/>
  <c r="D53" i="4" s="1"/>
  <c r="E53" i="4" s="1"/>
  <c r="C42" i="4"/>
  <c r="D42" i="4" s="1"/>
  <c r="E42" i="4" s="1"/>
  <c r="D41" i="4"/>
  <c r="E41" i="4" s="1"/>
  <c r="C57" i="4"/>
  <c r="D57" i="4" s="1"/>
  <c r="E57" i="4" s="1"/>
  <c r="H65" i="3" l="1"/>
  <c r="H64" i="3"/>
  <c r="H63" i="3"/>
  <c r="H62" i="3"/>
  <c r="H61" i="3"/>
  <c r="H60" i="3"/>
  <c r="H59" i="3"/>
  <c r="C58" i="3"/>
  <c r="C59" i="3" s="1"/>
  <c r="H41" i="3"/>
  <c r="H40" i="3"/>
  <c r="H39" i="3"/>
  <c r="H38" i="3"/>
  <c r="H37" i="3"/>
  <c r="H36" i="3"/>
  <c r="H35" i="3"/>
  <c r="C34" i="3"/>
  <c r="C35" i="3" s="1"/>
  <c r="E16" i="3"/>
  <c r="C52" i="3" s="1"/>
  <c r="D52" i="3" s="1"/>
  <c r="E52" i="3" s="1"/>
  <c r="F64" i="3" s="1"/>
  <c r="E14" i="3"/>
  <c r="C26" i="3" s="1"/>
  <c r="D26" i="3" s="1"/>
  <c r="E26" i="3" s="1"/>
  <c r="F38" i="3" s="1"/>
  <c r="C50" i="3" l="1"/>
  <c r="D50" i="3" s="1"/>
  <c r="E50" i="3" s="1"/>
  <c r="F62" i="3" s="1"/>
  <c r="C51" i="3"/>
  <c r="D51" i="3" s="1"/>
  <c r="E51" i="3" s="1"/>
  <c r="F63" i="3" s="1"/>
  <c r="C64" i="3" s="1"/>
  <c r="D64" i="3" s="1"/>
  <c r="E64" i="3" s="1"/>
  <c r="C47" i="3"/>
  <c r="D47" i="3" s="1"/>
  <c r="E47" i="3" s="1"/>
  <c r="F59" i="3" s="1"/>
  <c r="C60" i="3" s="1"/>
  <c r="C39" i="3"/>
  <c r="C63" i="3"/>
  <c r="C65" i="3"/>
  <c r="C25" i="3"/>
  <c r="D25" i="3" s="1"/>
  <c r="E25" i="3" s="1"/>
  <c r="F37" i="3" s="1"/>
  <c r="C29" i="3"/>
  <c r="D29" i="3" s="1"/>
  <c r="E29" i="3" s="1"/>
  <c r="F41" i="3" s="1"/>
  <c r="C24" i="3"/>
  <c r="D24" i="3" s="1"/>
  <c r="E24" i="3" s="1"/>
  <c r="F36" i="3" s="1"/>
  <c r="C28" i="3"/>
  <c r="D28" i="3" s="1"/>
  <c r="E28" i="3" s="1"/>
  <c r="F40" i="3" s="1"/>
  <c r="C49" i="3"/>
  <c r="D49" i="3" s="1"/>
  <c r="E49" i="3" s="1"/>
  <c r="F61" i="3" s="1"/>
  <c r="C53" i="3"/>
  <c r="D53" i="3" s="1"/>
  <c r="E53" i="3" s="1"/>
  <c r="F65" i="3" s="1"/>
  <c r="C23" i="3"/>
  <c r="D23" i="3" s="1"/>
  <c r="E23" i="3" s="1"/>
  <c r="F35" i="3" s="1"/>
  <c r="C27" i="3"/>
  <c r="D27" i="3" s="1"/>
  <c r="E27" i="3" s="1"/>
  <c r="F39" i="3" s="1"/>
  <c r="C48" i="3"/>
  <c r="D48" i="3" s="1"/>
  <c r="E48" i="3" s="1"/>
  <c r="F60" i="3" s="1"/>
  <c r="D59" i="3" l="1"/>
  <c r="E59" i="3" s="1"/>
  <c r="D63" i="3"/>
  <c r="E63" i="3" s="1"/>
  <c r="D65" i="3"/>
  <c r="E65" i="3" s="1"/>
  <c r="C61" i="3"/>
  <c r="D61" i="3" s="1"/>
  <c r="E61" i="3" s="1"/>
  <c r="D60" i="3"/>
  <c r="E60" i="3" s="1"/>
  <c r="C62" i="3"/>
  <c r="D62" i="3" s="1"/>
  <c r="E62" i="3" s="1"/>
  <c r="C38" i="3"/>
  <c r="D38" i="3" s="1"/>
  <c r="E38" i="3" s="1"/>
  <c r="C41" i="3"/>
  <c r="D41" i="3" s="1"/>
  <c r="E41" i="3" s="1"/>
  <c r="C40" i="3"/>
  <c r="D40" i="3" s="1"/>
  <c r="E40" i="3" s="1"/>
  <c r="D39" i="3"/>
  <c r="E39" i="3" s="1"/>
  <c r="C36" i="3"/>
  <c r="D36" i="3" s="1"/>
  <c r="E36" i="3" s="1"/>
  <c r="D35" i="3"/>
  <c r="E35" i="3" s="1"/>
  <c r="C37" i="3"/>
  <c r="D37" i="3" s="1"/>
  <c r="E37" i="3" s="1"/>
</calcChain>
</file>

<file path=xl/sharedStrings.xml><?xml version="1.0" encoding="utf-8"?>
<sst xmlns="http://schemas.openxmlformats.org/spreadsheetml/2006/main" count="217" uniqueCount="71">
  <si>
    <t>Calculations for standards curves based on purified PCR product</t>
  </si>
  <si>
    <t>Concentration (ng/ul)</t>
  </si>
  <si>
    <t>260/280</t>
  </si>
  <si>
    <t>Mass of PCR product after amplification</t>
  </si>
  <si>
    <t>Strain</t>
  </si>
  <si>
    <t>Primers to use</t>
  </si>
  <si>
    <t>Genome size (bp)</t>
  </si>
  <si>
    <t>mass (ng/copy)</t>
  </si>
  <si>
    <t>JB005 + JB036</t>
  </si>
  <si>
    <t>Constant =</t>
  </si>
  <si>
    <t>g to ng =</t>
  </si>
  <si>
    <t>JB005 + JB035</t>
  </si>
  <si>
    <t>Condition</t>
  </si>
  <si>
    <t>Copy #</t>
  </si>
  <si>
    <t>Mass (ng/copy)</t>
  </si>
  <si>
    <t>Mass of PCR product (ng)</t>
  </si>
  <si>
    <t>Final conc. Of PCR product (ng/uL)</t>
  </si>
  <si>
    <t>A</t>
  </si>
  <si>
    <t>B</t>
  </si>
  <si>
    <t>C</t>
  </si>
  <si>
    <t>D</t>
  </si>
  <si>
    <t>E</t>
  </si>
  <si>
    <t>F</t>
  </si>
  <si>
    <t>G</t>
  </si>
  <si>
    <t>*Since both PCR products have the same length, the standard curves and dilutions are the same</t>
  </si>
  <si>
    <t>Volume to add to well =</t>
  </si>
  <si>
    <t>uL</t>
  </si>
  <si>
    <t>Dilution #</t>
  </si>
  <si>
    <t>Source of PCR product for dilution</t>
  </si>
  <si>
    <r>
      <t xml:space="preserve">Initial conc. (ng/uL) 
</t>
    </r>
    <r>
      <rPr>
        <b/>
        <sz val="11"/>
        <color theme="1"/>
        <rFont val="Calibri"/>
        <family val="2"/>
        <scheme val="minor"/>
      </rPr>
      <t>C1</t>
    </r>
  </si>
  <si>
    <r>
      <t xml:space="preserve">Vol. of DNA (uL) 
</t>
    </r>
    <r>
      <rPr>
        <b/>
        <sz val="11"/>
        <color theme="1"/>
        <rFont val="Calibri"/>
        <family val="2"/>
        <scheme val="minor"/>
      </rPr>
      <t>V1</t>
    </r>
  </si>
  <si>
    <t>Vol of Dilutant (uL)</t>
  </si>
  <si>
    <r>
      <t xml:space="preserve">Final Conc. (ng/uL) 
</t>
    </r>
    <r>
      <rPr>
        <b/>
        <sz val="11"/>
        <color theme="1"/>
        <rFont val="Calibri"/>
        <family val="2"/>
        <scheme val="minor"/>
      </rPr>
      <t>C2</t>
    </r>
  </si>
  <si>
    <r>
      <t xml:space="preserve">Final Vol. (uL)
</t>
    </r>
    <r>
      <rPr>
        <b/>
        <sz val="11"/>
        <color theme="1"/>
        <rFont val="Calibri"/>
        <family val="2"/>
        <scheme val="minor"/>
      </rPr>
      <t>V2</t>
    </r>
  </si>
  <si>
    <t>Resulting copy # of PCR product</t>
  </si>
  <si>
    <t>Stock</t>
  </si>
  <si>
    <t>NA</t>
  </si>
  <si>
    <t>D2</t>
  </si>
  <si>
    <t>D3</t>
  </si>
  <si>
    <t>D4</t>
  </si>
  <si>
    <t>D5</t>
  </si>
  <si>
    <t>D6</t>
  </si>
  <si>
    <t>D7</t>
  </si>
  <si>
    <t>D8</t>
  </si>
  <si>
    <t>Resulting copy # of gDNA</t>
  </si>
  <si>
    <t>Primers</t>
  </si>
  <si>
    <t>Product size (bp)</t>
  </si>
  <si>
    <t>JB015 + JB028</t>
  </si>
  <si>
    <r>
      <t xml:space="preserve">Vol. of PCR product(uL) 
</t>
    </r>
    <r>
      <rPr>
        <b/>
        <sz val="11"/>
        <color theme="1"/>
        <rFont val="Calibri"/>
        <family val="2"/>
        <scheme val="minor"/>
      </rPr>
      <t>V1</t>
    </r>
  </si>
  <si>
    <t>D1</t>
  </si>
  <si>
    <t>D9</t>
  </si>
  <si>
    <t>Nanodrop of purified PCR products - Inovirus circularization region</t>
  </si>
  <si>
    <t>E. bolteae</t>
  </si>
  <si>
    <t>EF538</t>
  </si>
  <si>
    <t>E. bolteae standard curve - dilutions</t>
  </si>
  <si>
    <t>Purpose: Calculate standard curve for the cecal inovirus qPCR of E. bolteae and EF538 based on amplified and purified PCR product</t>
  </si>
  <si>
    <t>Purpose: Calculate standard curve for cecal gDNA qPCR of E. bolteae and EF538 based extracted DNA of each bacterium</t>
  </si>
  <si>
    <t>E. clost 538 DNA</t>
  </si>
  <si>
    <t>E. bolteae gDNA standard curve</t>
  </si>
  <si>
    <t>E. bolteae DNA</t>
  </si>
  <si>
    <t>E. clostridioformis 538 gDNA standard curve</t>
  </si>
  <si>
    <t>E. clostridioformis 538 - dilutions</t>
  </si>
  <si>
    <t>Calculations for standards curves based on gDNA</t>
  </si>
  <si>
    <t>Nanodrop of purified gDNA</t>
  </si>
  <si>
    <t>Mass of gDNA</t>
  </si>
  <si>
    <t>Source of gDNA for dilution</t>
  </si>
  <si>
    <t>E. costridioformis 538 standard curve - dilutions</t>
  </si>
  <si>
    <t xml:space="preserve">E. bolteae and E. clostridioformis 538: standard curves </t>
  </si>
  <si>
    <t>PCR product</t>
  </si>
  <si>
    <t>E. clostridioformis 538</t>
  </si>
  <si>
    <t>Final conc. Of gDNA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</si>
</sst>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2" borderId="5" xfId="0" applyFill="1" applyBorder="1"/>
    <xf numFmtId="0" fontId="0" fillId="3" borderId="4" xfId="0" applyFill="1" applyBorder="1"/>
    <xf numFmtId="0" fontId="0" fillId="0" borderId="5" xfId="0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3" xfId="0" applyFill="1" applyBorder="1"/>
    <xf numFmtId="0" fontId="0" fillId="0" borderId="9" xfId="0" applyBorder="1"/>
    <xf numFmtId="3" fontId="0" fillId="0" borderId="9" xfId="0" applyNumberFormat="1" applyBorder="1"/>
    <xf numFmtId="164" fontId="0" fillId="0" borderId="3" xfId="0" applyNumberFormat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10" xfId="0" applyBorder="1"/>
    <xf numFmtId="164" fontId="0" fillId="0" borderId="8" xfId="0" applyNumberFormat="1" applyBorder="1"/>
    <xf numFmtId="11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11" xfId="0" applyFill="1" applyBorder="1"/>
    <xf numFmtId="0" fontId="0" fillId="2" borderId="12" xfId="0" applyFill="1" applyBorder="1"/>
    <xf numFmtId="0" fontId="0" fillId="3" borderId="13" xfId="0" applyFill="1" applyBorder="1"/>
    <xf numFmtId="0" fontId="0" fillId="3" borderId="12" xfId="0" applyFill="1" applyBorder="1"/>
    <xf numFmtId="0" fontId="1" fillId="3" borderId="14" xfId="0" applyFont="1" applyFill="1" applyBorder="1" applyAlignment="1">
      <alignment wrapText="1"/>
    </xf>
    <xf numFmtId="0" fontId="0" fillId="2" borderId="15" xfId="0" applyFill="1" applyBorder="1"/>
    <xf numFmtId="164" fontId="0" fillId="0" borderId="4" xfId="0" applyNumberFormat="1" applyBorder="1"/>
    <xf numFmtId="164" fontId="0" fillId="0" borderId="5" xfId="0" applyNumberFormat="1" applyBorder="1"/>
    <xf numFmtId="0" fontId="0" fillId="2" borderId="10" xfId="0" applyFill="1" applyBorder="1"/>
    <xf numFmtId="0" fontId="0" fillId="2" borderId="7" xfId="0" applyFill="1" applyBorder="1"/>
    <xf numFmtId="164" fontId="0" fillId="0" borderId="6" xfId="0" applyNumberFormat="1" applyBorder="1"/>
    <xf numFmtId="164" fontId="0" fillId="0" borderId="7" xfId="0" applyNumberFormat="1" applyBorder="1"/>
    <xf numFmtId="0" fontId="3" fillId="6" borderId="15" xfId="0" applyFont="1" applyFill="1" applyBorder="1"/>
    <xf numFmtId="0" fontId="0" fillId="2" borderId="16" xfId="0" applyFill="1" applyBorder="1"/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3" fillId="7" borderId="19" xfId="0" applyFont="1" applyFill="1" applyBorder="1"/>
    <xf numFmtId="0" fontId="0" fillId="7" borderId="20" xfId="0" applyFill="1" applyBorder="1"/>
    <xf numFmtId="0" fontId="0" fillId="7" borderId="21" xfId="0" applyFill="1" applyBorder="1"/>
    <xf numFmtId="0" fontId="0" fillId="3" borderId="19" xfId="0" applyFill="1" applyBorder="1"/>
    <xf numFmtId="0" fontId="0" fillId="3" borderId="20" xfId="0" applyFill="1" applyBorder="1"/>
    <xf numFmtId="2" fontId="0" fillId="3" borderId="20" xfId="0" applyNumberFormat="1" applyFill="1" applyBorder="1"/>
    <xf numFmtId="164" fontId="0" fillId="3" borderId="20" xfId="0" applyNumberFormat="1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164" fontId="0" fillId="3" borderId="23" xfId="0" applyNumberFormat="1" applyFill="1" applyBorder="1"/>
    <xf numFmtId="2" fontId="0" fillId="3" borderId="23" xfId="0" applyNumberFormat="1" applyFill="1" applyBorder="1"/>
    <xf numFmtId="0" fontId="0" fillId="3" borderId="24" xfId="0" applyFill="1" applyBorder="1"/>
    <xf numFmtId="0" fontId="0" fillId="4" borderId="13" xfId="0" applyFill="1" applyBorder="1"/>
    <xf numFmtId="0" fontId="0" fillId="4" borderId="12" xfId="0" applyFill="1" applyBorder="1"/>
    <xf numFmtId="0" fontId="1" fillId="4" borderId="14" xfId="0" applyFont="1" applyFill="1" applyBorder="1" applyAlignment="1">
      <alignment wrapText="1"/>
    </xf>
    <xf numFmtId="0" fontId="0" fillId="4" borderId="19" xfId="0" applyFill="1" applyBorder="1"/>
    <xf numFmtId="0" fontId="0" fillId="4" borderId="20" xfId="0" applyFill="1" applyBorder="1"/>
    <xf numFmtId="2" fontId="0" fillId="4" borderId="20" xfId="0" applyNumberFormat="1" applyFill="1" applyBorder="1"/>
    <xf numFmtId="164" fontId="0" fillId="4" borderId="20" xfId="0" applyNumberFormat="1" applyFill="1" applyBorder="1"/>
    <xf numFmtId="0" fontId="0" fillId="4" borderId="21" xfId="0" applyFill="1" applyBorder="1"/>
    <xf numFmtId="0" fontId="0" fillId="0" borderId="20" xfId="0" applyBorder="1"/>
    <xf numFmtId="0" fontId="0" fillId="2" borderId="4" xfId="0" applyFill="1" applyBorder="1"/>
    <xf numFmtId="0" fontId="0" fillId="2" borderId="6" xfId="0" applyFill="1" applyBorder="1"/>
    <xf numFmtId="0" fontId="0" fillId="7" borderId="19" xfId="0" applyFill="1" applyBorder="1"/>
    <xf numFmtId="0" fontId="0" fillId="5" borderId="19" xfId="0" applyFill="1" applyBorder="1"/>
    <xf numFmtId="0" fontId="0" fillId="5" borderId="20" xfId="0" applyFill="1" applyBorder="1"/>
    <xf numFmtId="2" fontId="0" fillId="5" borderId="20" xfId="0" applyNumberFormat="1" applyFill="1" applyBorder="1"/>
    <xf numFmtId="164" fontId="0" fillId="5" borderId="20" xfId="0" applyNumberFormat="1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164" fontId="0" fillId="5" borderId="23" xfId="0" applyNumberFormat="1" applyFill="1" applyBorder="1"/>
    <xf numFmtId="2" fontId="0" fillId="5" borderId="23" xfId="0" applyNumberFormat="1" applyFill="1" applyBorder="1"/>
    <xf numFmtId="0" fontId="0" fillId="5" borderId="24" xfId="0" applyFill="1" applyBorder="1"/>
    <xf numFmtId="0" fontId="0" fillId="2" borderId="0" xfId="0" applyFill="1" applyBorder="1"/>
    <xf numFmtId="164" fontId="0" fillId="0" borderId="0" xfId="0" applyNumberFormat="1" applyBorder="1"/>
    <xf numFmtId="0" fontId="1" fillId="2" borderId="13" xfId="0" applyFont="1" applyFill="1" applyBorder="1"/>
    <xf numFmtId="0" fontId="1" fillId="2" borderId="12" xfId="0" applyFont="1" applyFill="1" applyBorder="1"/>
    <xf numFmtId="0" fontId="1" fillId="2" borderId="14" xfId="0" applyFont="1" applyFill="1" applyBorder="1" applyAlignment="1">
      <alignment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257176</xdr:colOff>
      <xdr:row>2</xdr:row>
      <xdr:rowOff>57151</xdr:rowOff>
    </xdr:from>
    <xdr:to>
      <xdr:col>7</xdr:col>
      <xdr:colOff>179313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774D7-4262-4273-8420-AFB9CF818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1" y="600076"/>
          <a:ext cx="2951087" cy="1681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257176</xdr:colOff>
      <xdr:row>2</xdr:row>
      <xdr:rowOff>57151</xdr:rowOff>
    </xdr:from>
    <xdr:to>
      <xdr:col>7</xdr:col>
      <xdr:colOff>179311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CF29A9-4841-4F79-A4CB-14FC870CC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1" y="600076"/>
          <a:ext cx="2951087" cy="1681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9524-8302-4451-A602-F3ADAABA0226}">
  <sheetPr>
    <pageSetUpPr fitToPage="1"/>
  </sheetPr>
  <dimension ref="A1:H57"/>
  <sheetViews>
    <sheetView tabSelected="1" workbookViewId="0">
      <selection activeCell="B18" sqref="B18"/>
    </sheetView>
  </sheetViews>
  <sheetFormatPr defaultRowHeight="14.25" x14ac:dyDescent="0.45"/>
  <cols>
    <col min="2" max="2" width="19.6640625" customWidth="1"/>
    <col min="3" max="3" width="19.1328125" customWidth="1"/>
    <col min="4" max="4" width="24.73046875" customWidth="1"/>
    <col min="5" max="5" width="15.73046875" customWidth="1"/>
    <col min="6" max="6" width="22.265625" customWidth="1"/>
    <col min="7" max="7" width="20.19921875" customWidth="1"/>
    <col min="8" max="8" width="18.3984375" customWidth="1"/>
  </cols>
  <sheetData>
    <row r="1" spans="1:7" x14ac:dyDescent="0.45">
      <c r="A1" t="s">
        <v>55</v>
      </c>
    </row>
    <row r="3" spans="1:7" x14ac:dyDescent="0.45">
      <c r="A3" s="1" t="s">
        <v>0</v>
      </c>
    </row>
    <row r="4" spans="1:7" ht="14.65" thickBot="1" x14ac:dyDescent="0.5"/>
    <row r="5" spans="1:7" x14ac:dyDescent="0.45">
      <c r="B5" s="2" t="s">
        <v>51</v>
      </c>
      <c r="C5" s="3"/>
      <c r="D5" s="4"/>
    </row>
    <row r="6" spans="1:7" x14ac:dyDescent="0.45">
      <c r="B6" s="5"/>
      <c r="C6" s="6" t="s">
        <v>1</v>
      </c>
      <c r="D6" s="7" t="s">
        <v>2</v>
      </c>
    </row>
    <row r="7" spans="1:7" x14ac:dyDescent="0.45">
      <c r="B7" s="63" t="s">
        <v>52</v>
      </c>
      <c r="C7">
        <v>13.4</v>
      </c>
      <c r="D7" s="9">
        <v>1.94</v>
      </c>
    </row>
    <row r="8" spans="1:7" ht="14.65" thickBot="1" x14ac:dyDescent="0.5">
      <c r="B8" s="64" t="s">
        <v>69</v>
      </c>
      <c r="C8" s="11">
        <v>8.1</v>
      </c>
      <c r="D8" s="12">
        <v>1.93</v>
      </c>
    </row>
    <row r="11" spans="1:7" x14ac:dyDescent="0.45">
      <c r="A11" s="1" t="s">
        <v>3</v>
      </c>
    </row>
    <row r="12" spans="1:7" ht="14.65" thickBot="1" x14ac:dyDescent="0.5"/>
    <row r="13" spans="1:7" ht="14.65" thickBot="1" x14ac:dyDescent="0.5">
      <c r="B13" s="13" t="s">
        <v>4</v>
      </c>
      <c r="C13" s="13" t="s">
        <v>45</v>
      </c>
      <c r="D13" s="13" t="s">
        <v>46</v>
      </c>
      <c r="E13" s="14" t="s">
        <v>7</v>
      </c>
    </row>
    <row r="14" spans="1:7" x14ac:dyDescent="0.45">
      <c r="B14" s="81" t="s">
        <v>52</v>
      </c>
      <c r="C14" s="88" t="s">
        <v>47</v>
      </c>
      <c r="D14" s="88">
        <v>156</v>
      </c>
      <c r="E14" s="90">
        <f>D14*$G$14*$G$15</f>
        <v>1.7097599999999998E-10</v>
      </c>
      <c r="F14" s="18" t="s">
        <v>9</v>
      </c>
      <c r="G14" s="19">
        <v>1.096E-21</v>
      </c>
    </row>
    <row r="15" spans="1:7" ht="14.65" thickBot="1" x14ac:dyDescent="0.5">
      <c r="B15" s="82"/>
      <c r="C15" s="89"/>
      <c r="D15" s="89"/>
      <c r="E15" s="91"/>
      <c r="F15" s="18" t="s">
        <v>10</v>
      </c>
      <c r="G15" s="22">
        <v>1000000000</v>
      </c>
    </row>
    <row r="16" spans="1:7" x14ac:dyDescent="0.45">
      <c r="B16" s="83" t="s">
        <v>69</v>
      </c>
      <c r="C16" s="88" t="s">
        <v>47</v>
      </c>
      <c r="D16" s="88">
        <v>156</v>
      </c>
      <c r="E16" s="90">
        <f>D16*$G$14*$G$15</f>
        <v>1.7097599999999998E-10</v>
      </c>
    </row>
    <row r="17" spans="1:5" ht="14.65" thickBot="1" x14ac:dyDescent="0.5">
      <c r="B17" s="84"/>
      <c r="C17" s="89"/>
      <c r="D17" s="89"/>
      <c r="E17" s="91"/>
    </row>
    <row r="20" spans="1:5" ht="21.4" thickBot="1" x14ac:dyDescent="0.7">
      <c r="A20" s="23" t="s">
        <v>67</v>
      </c>
    </row>
    <row r="21" spans="1:5" ht="14.65" thickBot="1" x14ac:dyDescent="0.5">
      <c r="A21" s="24"/>
      <c r="B21" s="3"/>
      <c r="C21" s="85" t="s">
        <v>68</v>
      </c>
      <c r="D21" s="86"/>
      <c r="E21" s="87"/>
    </row>
    <row r="22" spans="1:5" ht="28.9" thickBot="1" x14ac:dyDescent="0.5">
      <c r="A22" s="25" t="s">
        <v>12</v>
      </c>
      <c r="B22" s="26" t="s">
        <v>13</v>
      </c>
      <c r="C22" s="78" t="s">
        <v>14</v>
      </c>
      <c r="D22" s="79" t="s">
        <v>15</v>
      </c>
      <c r="E22" s="80" t="s">
        <v>16</v>
      </c>
    </row>
    <row r="23" spans="1:5" x14ac:dyDescent="0.45">
      <c r="A23" s="30" t="s">
        <v>17</v>
      </c>
      <c r="B23" s="76">
        <v>30000000</v>
      </c>
      <c r="C23" s="31">
        <f t="shared" ref="C23:C29" si="0">$E$14</f>
        <v>1.7097599999999998E-10</v>
      </c>
      <c r="D23" s="77">
        <f>B23*C23</f>
        <v>5.1292799999999991E-3</v>
      </c>
      <c r="E23" s="32">
        <f t="shared" ref="E23:E29" si="1">D23/$D$31</f>
        <v>1.0258559999999999E-3</v>
      </c>
    </row>
    <row r="24" spans="1:5" x14ac:dyDescent="0.45">
      <c r="A24" s="30" t="s">
        <v>18</v>
      </c>
      <c r="B24" s="76">
        <v>3000000</v>
      </c>
      <c r="C24" s="31">
        <f t="shared" si="0"/>
        <v>1.7097599999999998E-10</v>
      </c>
      <c r="D24" s="77">
        <f t="shared" ref="D24:D29" si="2">B24*C24</f>
        <v>5.1292799999999995E-4</v>
      </c>
      <c r="E24" s="32">
        <f t="shared" si="1"/>
        <v>1.025856E-4</v>
      </c>
    </row>
    <row r="25" spans="1:5" x14ac:dyDescent="0.45">
      <c r="A25" s="30" t="s">
        <v>19</v>
      </c>
      <c r="B25" s="76">
        <v>300000</v>
      </c>
      <c r="C25" s="31">
        <f t="shared" si="0"/>
        <v>1.7097599999999998E-10</v>
      </c>
      <c r="D25" s="77">
        <f t="shared" si="2"/>
        <v>5.1292799999999991E-5</v>
      </c>
      <c r="E25" s="32">
        <f t="shared" si="1"/>
        <v>1.0258559999999998E-5</v>
      </c>
    </row>
    <row r="26" spans="1:5" x14ac:dyDescent="0.45">
      <c r="A26" s="30" t="s">
        <v>20</v>
      </c>
      <c r="B26" s="76">
        <v>30000</v>
      </c>
      <c r="C26" s="31">
        <f t="shared" si="0"/>
        <v>1.7097599999999998E-10</v>
      </c>
      <c r="D26" s="77">
        <f t="shared" si="2"/>
        <v>5.1292799999999996E-6</v>
      </c>
      <c r="E26" s="32">
        <f t="shared" si="1"/>
        <v>1.0258559999999998E-6</v>
      </c>
    </row>
    <row r="27" spans="1:5" x14ac:dyDescent="0.45">
      <c r="A27" s="30" t="s">
        <v>21</v>
      </c>
      <c r="B27" s="76">
        <v>3000</v>
      </c>
      <c r="C27" s="31">
        <f t="shared" si="0"/>
        <v>1.7097599999999998E-10</v>
      </c>
      <c r="D27" s="77">
        <f t="shared" si="2"/>
        <v>5.1292799999999992E-7</v>
      </c>
      <c r="E27" s="32">
        <f t="shared" si="1"/>
        <v>1.0258559999999998E-7</v>
      </c>
    </row>
    <row r="28" spans="1:5" x14ac:dyDescent="0.45">
      <c r="A28" s="30" t="s">
        <v>22</v>
      </c>
      <c r="B28" s="76">
        <v>300</v>
      </c>
      <c r="C28" s="31">
        <f t="shared" si="0"/>
        <v>1.7097599999999998E-10</v>
      </c>
      <c r="D28" s="77">
        <f t="shared" si="2"/>
        <v>5.1292799999999991E-8</v>
      </c>
      <c r="E28" s="32">
        <f t="shared" si="1"/>
        <v>1.0258559999999998E-8</v>
      </c>
    </row>
    <row r="29" spans="1:5" ht="14.65" thickBot="1" x14ac:dyDescent="0.5">
      <c r="A29" s="33" t="s">
        <v>23</v>
      </c>
      <c r="B29" s="34">
        <v>30</v>
      </c>
      <c r="C29" s="35">
        <f t="shared" si="0"/>
        <v>1.7097599999999998E-10</v>
      </c>
      <c r="D29" s="36">
        <f t="shared" si="2"/>
        <v>5.1292799999999991E-9</v>
      </c>
      <c r="E29" s="21">
        <f t="shared" si="1"/>
        <v>1.0258559999999998E-9</v>
      </c>
    </row>
    <row r="30" spans="1:5" x14ac:dyDescent="0.45">
      <c r="A30" s="37" t="s">
        <v>24</v>
      </c>
    </row>
    <row r="31" spans="1:5" x14ac:dyDescent="0.45">
      <c r="C31" s="18" t="s">
        <v>25</v>
      </c>
      <c r="D31">
        <v>5</v>
      </c>
      <c r="E31" t="s">
        <v>26</v>
      </c>
    </row>
    <row r="33" spans="1:8" ht="14.65" thickBot="1" x14ac:dyDescent="0.5">
      <c r="A33" s="1" t="s">
        <v>54</v>
      </c>
    </row>
    <row r="34" spans="1:8" ht="42.75" x14ac:dyDescent="0.45">
      <c r="A34" s="38" t="s">
        <v>27</v>
      </c>
      <c r="B34" s="39" t="s">
        <v>28</v>
      </c>
      <c r="C34" s="39" t="s">
        <v>29</v>
      </c>
      <c r="D34" s="39" t="s">
        <v>48</v>
      </c>
      <c r="E34" s="39" t="s">
        <v>31</v>
      </c>
      <c r="F34" s="39" t="s">
        <v>32</v>
      </c>
      <c r="G34" s="39" t="s">
        <v>33</v>
      </c>
      <c r="H34" s="40" t="s">
        <v>34</v>
      </c>
    </row>
    <row r="35" spans="1:8" x14ac:dyDescent="0.45">
      <c r="A35" s="41" t="s">
        <v>35</v>
      </c>
      <c r="B35" s="42" t="s">
        <v>35</v>
      </c>
      <c r="C35" s="42">
        <f>$C$7</f>
        <v>13.4</v>
      </c>
      <c r="D35" s="42" t="s">
        <v>36</v>
      </c>
      <c r="E35" s="42" t="s">
        <v>36</v>
      </c>
      <c r="F35" s="42" t="s">
        <v>36</v>
      </c>
      <c r="G35" s="42" t="s">
        <v>36</v>
      </c>
      <c r="H35" s="43" t="s">
        <v>36</v>
      </c>
    </row>
    <row r="36" spans="1:8" x14ac:dyDescent="0.45">
      <c r="A36" s="65" t="s">
        <v>49</v>
      </c>
      <c r="B36" s="42" t="s">
        <v>35</v>
      </c>
      <c r="C36" s="42">
        <f>C35</f>
        <v>13.4</v>
      </c>
      <c r="D36" s="42">
        <v>10</v>
      </c>
      <c r="E36" s="42">
        <v>990</v>
      </c>
      <c r="F36" s="42">
        <f>C36*D36/G36</f>
        <v>0.13400000000000001</v>
      </c>
      <c r="G36" s="42">
        <f>D36+E36</f>
        <v>1000</v>
      </c>
      <c r="H36" s="43" t="s">
        <v>36</v>
      </c>
    </row>
    <row r="37" spans="1:8" x14ac:dyDescent="0.45">
      <c r="A37" s="65" t="s">
        <v>37</v>
      </c>
      <c r="B37" s="42" t="s">
        <v>49</v>
      </c>
      <c r="C37" s="42">
        <f>F36</f>
        <v>0.13400000000000001</v>
      </c>
      <c r="D37" s="42">
        <v>10</v>
      </c>
      <c r="E37" s="42">
        <v>990</v>
      </c>
      <c r="F37" s="42">
        <f>C37*D37/G37</f>
        <v>1.34E-3</v>
      </c>
      <c r="G37" s="42">
        <f>D37+E37</f>
        <v>1000</v>
      </c>
      <c r="H37" s="43" t="s">
        <v>36</v>
      </c>
    </row>
    <row r="38" spans="1:8" x14ac:dyDescent="0.45">
      <c r="A38" s="44" t="s">
        <v>38</v>
      </c>
      <c r="B38" s="45" t="s">
        <v>37</v>
      </c>
      <c r="C38" s="45">
        <f>F37</f>
        <v>1.34E-3</v>
      </c>
      <c r="D38" s="46">
        <f>F38*G38/C38</f>
        <v>76.556417910447749</v>
      </c>
      <c r="E38" s="46">
        <f>G38-D38</f>
        <v>23.443582089552251</v>
      </c>
      <c r="F38" s="47">
        <f t="shared" ref="F38:F44" si="3">E23</f>
        <v>1.0258559999999999E-3</v>
      </c>
      <c r="G38" s="45">
        <v>100</v>
      </c>
      <c r="H38" s="48">
        <f t="shared" ref="H38:H44" si="4">B23</f>
        <v>30000000</v>
      </c>
    </row>
    <row r="39" spans="1:8" x14ac:dyDescent="0.45">
      <c r="A39" s="44" t="s">
        <v>39</v>
      </c>
      <c r="B39" s="45" t="s">
        <v>38</v>
      </c>
      <c r="C39" s="47">
        <f>F38</f>
        <v>1.0258559999999999E-3</v>
      </c>
      <c r="D39" s="46">
        <f>F39*G39/C39</f>
        <v>10</v>
      </c>
      <c r="E39" s="46">
        <f>G39-D39</f>
        <v>90</v>
      </c>
      <c r="F39" s="47">
        <f t="shared" si="3"/>
        <v>1.025856E-4</v>
      </c>
      <c r="G39" s="45">
        <v>100</v>
      </c>
      <c r="H39" s="48">
        <f t="shared" si="4"/>
        <v>3000000</v>
      </c>
    </row>
    <row r="40" spans="1:8" x14ac:dyDescent="0.45">
      <c r="A40" s="44" t="s">
        <v>40</v>
      </c>
      <c r="B40" s="45" t="s">
        <v>39</v>
      </c>
      <c r="C40" s="47">
        <f t="shared" ref="C40:C44" si="5">F39</f>
        <v>1.025856E-4</v>
      </c>
      <c r="D40" s="46">
        <f t="shared" ref="D40:D44" si="6">F40*G40/C40</f>
        <v>9.9999999999999982</v>
      </c>
      <c r="E40" s="46">
        <f t="shared" ref="E40:E44" si="7">G40-D40</f>
        <v>90</v>
      </c>
      <c r="F40" s="47">
        <f t="shared" si="3"/>
        <v>1.0258559999999998E-5</v>
      </c>
      <c r="G40" s="45">
        <v>100</v>
      </c>
      <c r="H40" s="48">
        <f t="shared" si="4"/>
        <v>300000</v>
      </c>
    </row>
    <row r="41" spans="1:8" x14ac:dyDescent="0.45">
      <c r="A41" s="44" t="s">
        <v>41</v>
      </c>
      <c r="B41" s="45" t="s">
        <v>40</v>
      </c>
      <c r="C41" s="47">
        <f t="shared" si="5"/>
        <v>1.0258559999999998E-5</v>
      </c>
      <c r="D41" s="46">
        <f t="shared" si="6"/>
        <v>10</v>
      </c>
      <c r="E41" s="46">
        <f t="shared" si="7"/>
        <v>90</v>
      </c>
      <c r="F41" s="47">
        <f t="shared" si="3"/>
        <v>1.0258559999999998E-6</v>
      </c>
      <c r="G41" s="45">
        <v>100</v>
      </c>
      <c r="H41" s="48">
        <f t="shared" si="4"/>
        <v>30000</v>
      </c>
    </row>
    <row r="42" spans="1:8" x14ac:dyDescent="0.45">
      <c r="A42" s="44" t="s">
        <v>42</v>
      </c>
      <c r="B42" s="45" t="s">
        <v>41</v>
      </c>
      <c r="C42" s="47">
        <f t="shared" si="5"/>
        <v>1.0258559999999998E-6</v>
      </c>
      <c r="D42" s="46">
        <f t="shared" si="6"/>
        <v>10</v>
      </c>
      <c r="E42" s="46">
        <f t="shared" si="7"/>
        <v>90</v>
      </c>
      <c r="F42" s="47">
        <f t="shared" si="3"/>
        <v>1.0258559999999998E-7</v>
      </c>
      <c r="G42" s="45">
        <v>100</v>
      </c>
      <c r="H42" s="48">
        <f t="shared" si="4"/>
        <v>3000</v>
      </c>
    </row>
    <row r="43" spans="1:8" x14ac:dyDescent="0.45">
      <c r="A43" s="44" t="s">
        <v>43</v>
      </c>
      <c r="B43" s="45" t="s">
        <v>42</v>
      </c>
      <c r="C43" s="47">
        <f t="shared" si="5"/>
        <v>1.0258559999999998E-7</v>
      </c>
      <c r="D43" s="46">
        <f t="shared" si="6"/>
        <v>10</v>
      </c>
      <c r="E43" s="46">
        <f t="shared" si="7"/>
        <v>90</v>
      </c>
      <c r="F43" s="47">
        <f t="shared" si="3"/>
        <v>1.0258559999999998E-8</v>
      </c>
      <c r="G43" s="45">
        <v>100</v>
      </c>
      <c r="H43" s="48">
        <f t="shared" si="4"/>
        <v>300</v>
      </c>
    </row>
    <row r="44" spans="1:8" ht="14.65" thickBot="1" x14ac:dyDescent="0.5">
      <c r="A44" s="49" t="s">
        <v>50</v>
      </c>
      <c r="B44" s="50" t="s">
        <v>43</v>
      </c>
      <c r="C44" s="51">
        <f t="shared" si="5"/>
        <v>1.0258559999999998E-8</v>
      </c>
      <c r="D44" s="52">
        <f t="shared" si="6"/>
        <v>10</v>
      </c>
      <c r="E44" s="52">
        <f t="shared" si="7"/>
        <v>90</v>
      </c>
      <c r="F44" s="51">
        <f t="shared" si="3"/>
        <v>1.0258559999999998E-9</v>
      </c>
      <c r="G44" s="50">
        <v>100</v>
      </c>
      <c r="H44" s="53">
        <f t="shared" si="4"/>
        <v>30</v>
      </c>
    </row>
    <row r="45" spans="1:8" x14ac:dyDescent="0.45">
      <c r="F45" s="19"/>
    </row>
    <row r="46" spans="1:8" ht="14.65" thickBot="1" x14ac:dyDescent="0.5">
      <c r="A46" s="1" t="s">
        <v>66</v>
      </c>
    </row>
    <row r="47" spans="1:8" ht="42.75" x14ac:dyDescent="0.45">
      <c r="A47" s="38" t="s">
        <v>27</v>
      </c>
      <c r="B47" s="39" t="s">
        <v>28</v>
      </c>
      <c r="C47" s="39" t="s">
        <v>29</v>
      </c>
      <c r="D47" s="39" t="s">
        <v>48</v>
      </c>
      <c r="E47" s="39" t="s">
        <v>31</v>
      </c>
      <c r="F47" s="39" t="s">
        <v>32</v>
      </c>
      <c r="G47" s="39" t="s">
        <v>33</v>
      </c>
      <c r="H47" s="40" t="s">
        <v>34</v>
      </c>
    </row>
    <row r="48" spans="1:8" x14ac:dyDescent="0.45">
      <c r="A48" s="41" t="s">
        <v>35</v>
      </c>
      <c r="B48" s="42" t="s">
        <v>35</v>
      </c>
      <c r="C48" s="42">
        <f>$C$8</f>
        <v>8.1</v>
      </c>
      <c r="D48" s="42" t="s">
        <v>36</v>
      </c>
      <c r="E48" s="42" t="s">
        <v>36</v>
      </c>
      <c r="F48" s="42" t="s">
        <v>36</v>
      </c>
      <c r="G48" s="42" t="s">
        <v>36</v>
      </c>
      <c r="H48" s="43" t="s">
        <v>36</v>
      </c>
    </row>
    <row r="49" spans="1:8" x14ac:dyDescent="0.45">
      <c r="A49" s="65" t="s">
        <v>49</v>
      </c>
      <c r="B49" s="42" t="s">
        <v>35</v>
      </c>
      <c r="C49" s="42">
        <f>C48</f>
        <v>8.1</v>
      </c>
      <c r="D49" s="42">
        <v>10</v>
      </c>
      <c r="E49" s="42">
        <v>990</v>
      </c>
      <c r="F49" s="42">
        <f>C49*D49/G49</f>
        <v>8.1000000000000003E-2</v>
      </c>
      <c r="G49" s="42">
        <f>D49+E49</f>
        <v>1000</v>
      </c>
      <c r="H49" s="43" t="s">
        <v>36</v>
      </c>
    </row>
    <row r="50" spans="1:8" x14ac:dyDescent="0.45">
      <c r="A50" s="65" t="s">
        <v>37</v>
      </c>
      <c r="B50" s="42" t="s">
        <v>49</v>
      </c>
      <c r="C50" s="42">
        <f>F49</f>
        <v>8.1000000000000003E-2</v>
      </c>
      <c r="D50" s="42">
        <v>10</v>
      </c>
      <c r="E50" s="42">
        <v>490</v>
      </c>
      <c r="F50" s="42">
        <f>C50*D50/G50</f>
        <v>1.6200000000000001E-3</v>
      </c>
      <c r="G50" s="42">
        <v>500</v>
      </c>
      <c r="H50" s="43" t="s">
        <v>36</v>
      </c>
    </row>
    <row r="51" spans="1:8" x14ac:dyDescent="0.45">
      <c r="A51" s="66" t="s">
        <v>38</v>
      </c>
      <c r="B51" s="67" t="s">
        <v>37</v>
      </c>
      <c r="C51" s="67">
        <f>F50</f>
        <v>1.6200000000000001E-3</v>
      </c>
      <c r="D51" s="68">
        <f>F51*G51/C51</f>
        <v>63.324444444444431</v>
      </c>
      <c r="E51" s="68">
        <f>G51-D51</f>
        <v>36.675555555555569</v>
      </c>
      <c r="F51" s="69">
        <f t="shared" ref="F51:F57" si="8">E23</f>
        <v>1.0258559999999999E-3</v>
      </c>
      <c r="G51" s="67">
        <v>100</v>
      </c>
      <c r="H51" s="70">
        <f t="shared" ref="H51:H57" si="9">B23</f>
        <v>30000000</v>
      </c>
    </row>
    <row r="52" spans="1:8" x14ac:dyDescent="0.45">
      <c r="A52" s="66" t="s">
        <v>39</v>
      </c>
      <c r="B52" s="67" t="s">
        <v>38</v>
      </c>
      <c r="C52" s="69">
        <f>F51</f>
        <v>1.0258559999999999E-3</v>
      </c>
      <c r="D52" s="68">
        <f>F52*G52/C52</f>
        <v>10</v>
      </c>
      <c r="E52" s="68">
        <f>G52-D52</f>
        <v>90</v>
      </c>
      <c r="F52" s="69">
        <f t="shared" si="8"/>
        <v>1.025856E-4</v>
      </c>
      <c r="G52" s="67">
        <v>100</v>
      </c>
      <c r="H52" s="70">
        <f t="shared" si="9"/>
        <v>3000000</v>
      </c>
    </row>
    <row r="53" spans="1:8" x14ac:dyDescent="0.45">
      <c r="A53" s="66" t="s">
        <v>40</v>
      </c>
      <c r="B53" s="67" t="s">
        <v>39</v>
      </c>
      <c r="C53" s="69">
        <f t="shared" ref="C53:C57" si="10">F52</f>
        <v>1.025856E-4</v>
      </c>
      <c r="D53" s="68">
        <f t="shared" ref="D53:D57" si="11">F53*G53/C53</f>
        <v>9.9999999999999982</v>
      </c>
      <c r="E53" s="68">
        <f t="shared" ref="E53:E57" si="12">G53-D53</f>
        <v>90</v>
      </c>
      <c r="F53" s="69">
        <f t="shared" si="8"/>
        <v>1.0258559999999998E-5</v>
      </c>
      <c r="G53" s="67">
        <v>100</v>
      </c>
      <c r="H53" s="70">
        <f t="shared" si="9"/>
        <v>300000</v>
      </c>
    </row>
    <row r="54" spans="1:8" x14ac:dyDescent="0.45">
      <c r="A54" s="66" t="s">
        <v>41</v>
      </c>
      <c r="B54" s="67" t="s">
        <v>40</v>
      </c>
      <c r="C54" s="69">
        <f t="shared" si="10"/>
        <v>1.0258559999999998E-5</v>
      </c>
      <c r="D54" s="68">
        <f t="shared" si="11"/>
        <v>10</v>
      </c>
      <c r="E54" s="68">
        <f t="shared" si="12"/>
        <v>90</v>
      </c>
      <c r="F54" s="69">
        <f t="shared" si="8"/>
        <v>1.0258559999999998E-6</v>
      </c>
      <c r="G54" s="67">
        <v>100</v>
      </c>
      <c r="H54" s="70">
        <f t="shared" si="9"/>
        <v>30000</v>
      </c>
    </row>
    <row r="55" spans="1:8" x14ac:dyDescent="0.45">
      <c r="A55" s="66" t="s">
        <v>42</v>
      </c>
      <c r="B55" s="67" t="s">
        <v>41</v>
      </c>
      <c r="C55" s="69">
        <f t="shared" si="10"/>
        <v>1.0258559999999998E-6</v>
      </c>
      <c r="D55" s="68">
        <f t="shared" si="11"/>
        <v>10</v>
      </c>
      <c r="E55" s="68">
        <f t="shared" si="12"/>
        <v>90</v>
      </c>
      <c r="F55" s="69">
        <f t="shared" si="8"/>
        <v>1.0258559999999998E-7</v>
      </c>
      <c r="G55" s="67">
        <v>100</v>
      </c>
      <c r="H55" s="70">
        <f t="shared" si="9"/>
        <v>3000</v>
      </c>
    </row>
    <row r="56" spans="1:8" x14ac:dyDescent="0.45">
      <c r="A56" s="66" t="s">
        <v>43</v>
      </c>
      <c r="B56" s="67" t="s">
        <v>42</v>
      </c>
      <c r="C56" s="69">
        <f t="shared" si="10"/>
        <v>1.0258559999999998E-7</v>
      </c>
      <c r="D56" s="68">
        <f t="shared" si="11"/>
        <v>10</v>
      </c>
      <c r="E56" s="68">
        <f t="shared" si="12"/>
        <v>90</v>
      </c>
      <c r="F56" s="69">
        <f t="shared" si="8"/>
        <v>1.0258559999999998E-8</v>
      </c>
      <c r="G56" s="67">
        <v>100</v>
      </c>
      <c r="H56" s="70">
        <f t="shared" si="9"/>
        <v>300</v>
      </c>
    </row>
    <row r="57" spans="1:8" ht="14.65" thickBot="1" x14ac:dyDescent="0.5">
      <c r="A57" s="71" t="s">
        <v>50</v>
      </c>
      <c r="B57" s="72" t="s">
        <v>43</v>
      </c>
      <c r="C57" s="73">
        <f t="shared" si="10"/>
        <v>1.0258559999999998E-8</v>
      </c>
      <c r="D57" s="74">
        <f t="shared" si="11"/>
        <v>10</v>
      </c>
      <c r="E57" s="74">
        <f t="shared" si="12"/>
        <v>90</v>
      </c>
      <c r="F57" s="73">
        <f t="shared" si="8"/>
        <v>1.0258559999999998E-9</v>
      </c>
      <c r="G57" s="72">
        <v>100</v>
      </c>
      <c r="H57" s="75">
        <f t="shared" si="9"/>
        <v>30</v>
      </c>
    </row>
  </sheetData>
  <mergeCells count="9">
    <mergeCell ref="B14:B15"/>
    <mergeCell ref="B16:B17"/>
    <mergeCell ref="C21:E21"/>
    <mergeCell ref="C14:C15"/>
    <mergeCell ref="D14:D15"/>
    <mergeCell ref="E14:E15"/>
    <mergeCell ref="C16:C17"/>
    <mergeCell ref="D16:D17"/>
    <mergeCell ref="E16:E17"/>
  </mergeCells>
  <pageMargins left="0.7" right="0.7" top="0.75" bottom="0.75" header="0.3" footer="0.3"/>
  <pageSetup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42DE-82BA-4540-9CE2-01712F968DC1}">
  <dimension ref="A1:H65"/>
  <sheetViews>
    <sheetView zoomScale="85" zoomScaleNormal="85" workbookViewId="0">
      <selection activeCell="E23" sqref="E23"/>
    </sheetView>
  </sheetViews>
  <sheetFormatPr defaultRowHeight="14.25" x14ac:dyDescent="0.45"/>
  <cols>
    <col min="1" max="1" width="11.19921875" customWidth="1"/>
    <col min="2" max="2" width="14.59765625" customWidth="1"/>
    <col min="3" max="3" width="19.1328125" customWidth="1"/>
    <col min="4" max="4" width="22.6640625" customWidth="1"/>
    <col min="5" max="5" width="15.73046875" customWidth="1"/>
    <col min="6" max="6" width="22.265625" customWidth="1"/>
    <col min="7" max="7" width="20.19921875" customWidth="1"/>
    <col min="8" max="8" width="18.3984375" customWidth="1"/>
  </cols>
  <sheetData>
    <row r="1" spans="1:7" x14ac:dyDescent="0.45">
      <c r="A1" t="s">
        <v>56</v>
      </c>
    </row>
    <row r="3" spans="1:7" x14ac:dyDescent="0.45">
      <c r="A3" s="1" t="s">
        <v>62</v>
      </c>
    </row>
    <row r="4" spans="1:7" ht="14.65" thickBot="1" x14ac:dyDescent="0.5"/>
    <row r="5" spans="1:7" x14ac:dyDescent="0.45">
      <c r="B5" s="2" t="s">
        <v>63</v>
      </c>
      <c r="C5" s="3"/>
      <c r="D5" s="4"/>
    </row>
    <row r="6" spans="1:7" x14ac:dyDescent="0.45">
      <c r="B6" s="5"/>
      <c r="C6" s="76" t="s">
        <v>1</v>
      </c>
      <c r="D6" s="7" t="s">
        <v>2</v>
      </c>
    </row>
    <row r="7" spans="1:7" x14ac:dyDescent="0.45">
      <c r="B7" s="8" t="s">
        <v>52</v>
      </c>
      <c r="C7" s="62">
        <v>163</v>
      </c>
      <c r="D7" s="9">
        <v>1.86</v>
      </c>
    </row>
    <row r="8" spans="1:7" ht="14.65" thickBot="1" x14ac:dyDescent="0.5">
      <c r="B8" s="10" t="s">
        <v>53</v>
      </c>
      <c r="C8" s="98">
        <v>62.2</v>
      </c>
      <c r="D8" s="12">
        <v>1.87</v>
      </c>
    </row>
    <row r="11" spans="1:7" x14ac:dyDescent="0.45">
      <c r="A11" s="1" t="s">
        <v>64</v>
      </c>
    </row>
    <row r="12" spans="1:7" ht="14.65" thickBot="1" x14ac:dyDescent="0.5"/>
    <row r="13" spans="1:7" ht="14.65" thickBot="1" x14ac:dyDescent="0.5">
      <c r="B13" s="13" t="s">
        <v>4</v>
      </c>
      <c r="C13" s="13" t="s">
        <v>5</v>
      </c>
      <c r="D13" s="13" t="s">
        <v>6</v>
      </c>
      <c r="E13" s="14" t="s">
        <v>7</v>
      </c>
    </row>
    <row r="14" spans="1:7" x14ac:dyDescent="0.45">
      <c r="B14" s="81" t="s">
        <v>52</v>
      </c>
      <c r="C14" s="15" t="s">
        <v>8</v>
      </c>
      <c r="D14" s="16">
        <v>6613966</v>
      </c>
      <c r="E14" s="17">
        <f>D14*$G$14*$G$15</f>
        <v>7.2489067359999992E-6</v>
      </c>
      <c r="F14" s="18" t="s">
        <v>9</v>
      </c>
      <c r="G14" s="19">
        <v>1.096E-21</v>
      </c>
    </row>
    <row r="15" spans="1:7" ht="14.65" thickBot="1" x14ac:dyDescent="0.5">
      <c r="B15" s="82"/>
      <c r="C15" s="20"/>
      <c r="D15" s="20"/>
      <c r="E15" s="21"/>
      <c r="F15" s="18" t="s">
        <v>10</v>
      </c>
      <c r="G15" s="22">
        <v>1000000000</v>
      </c>
    </row>
    <row r="16" spans="1:7" x14ac:dyDescent="0.45">
      <c r="B16" s="83" t="s">
        <v>53</v>
      </c>
      <c r="C16" s="15" t="s">
        <v>11</v>
      </c>
      <c r="D16" s="16">
        <v>5459495</v>
      </c>
      <c r="E16" s="17">
        <f>D16*$G$14*$G$15</f>
        <v>5.9836065199999997E-6</v>
      </c>
    </row>
    <row r="17" spans="1:5" ht="14.65" thickBot="1" x14ac:dyDescent="0.5">
      <c r="B17" s="84"/>
      <c r="C17" s="20"/>
      <c r="D17" s="20"/>
      <c r="E17" s="21"/>
    </row>
    <row r="20" spans="1:5" ht="21.4" thickBot="1" x14ac:dyDescent="0.7">
      <c r="A20" s="23" t="s">
        <v>58</v>
      </c>
    </row>
    <row r="21" spans="1:5" ht="14.65" thickBot="1" x14ac:dyDescent="0.5">
      <c r="A21" s="24"/>
      <c r="B21" s="3"/>
      <c r="C21" s="92" t="s">
        <v>59</v>
      </c>
      <c r="D21" s="93"/>
      <c r="E21" s="94"/>
    </row>
    <row r="22" spans="1:5" ht="28.9" thickBot="1" x14ac:dyDescent="0.5">
      <c r="A22" s="25" t="s">
        <v>12</v>
      </c>
      <c r="B22" s="26" t="s">
        <v>13</v>
      </c>
      <c r="C22" s="27" t="s">
        <v>14</v>
      </c>
      <c r="D22" s="28" t="s">
        <v>15</v>
      </c>
      <c r="E22" s="29" t="s">
        <v>70</v>
      </c>
    </row>
    <row r="23" spans="1:5" x14ac:dyDescent="0.45">
      <c r="A23" s="30" t="s">
        <v>17</v>
      </c>
      <c r="B23" s="6">
        <v>10000000</v>
      </c>
      <c r="C23" s="31">
        <f t="shared" ref="C23:C29" si="0">$E$14</f>
        <v>7.2489067359999992E-6</v>
      </c>
      <c r="D23" s="19">
        <f t="shared" ref="D23:D29" si="1">B23*C23</f>
        <v>72.489067359999993</v>
      </c>
      <c r="E23" s="32">
        <f t="shared" ref="E23:E29" si="2">D23/$D$30</f>
        <v>14.497813471999999</v>
      </c>
    </row>
    <row r="24" spans="1:5" x14ac:dyDescent="0.45">
      <c r="A24" s="30" t="s">
        <v>18</v>
      </c>
      <c r="B24" s="6">
        <v>1000000</v>
      </c>
      <c r="C24" s="31">
        <f t="shared" si="0"/>
        <v>7.2489067359999992E-6</v>
      </c>
      <c r="D24" s="19">
        <f t="shared" si="1"/>
        <v>7.2489067359999995</v>
      </c>
      <c r="E24" s="32">
        <f t="shared" si="2"/>
        <v>1.4497813471999998</v>
      </c>
    </row>
    <row r="25" spans="1:5" x14ac:dyDescent="0.45">
      <c r="A25" s="30" t="s">
        <v>19</v>
      </c>
      <c r="B25" s="6">
        <v>100000</v>
      </c>
      <c r="C25" s="31">
        <f t="shared" si="0"/>
        <v>7.2489067359999992E-6</v>
      </c>
      <c r="D25" s="19">
        <f t="shared" si="1"/>
        <v>0.72489067359999992</v>
      </c>
      <c r="E25" s="32">
        <f t="shared" si="2"/>
        <v>0.14497813471999998</v>
      </c>
    </row>
    <row r="26" spans="1:5" x14ac:dyDescent="0.45">
      <c r="A26" s="30" t="s">
        <v>20</v>
      </c>
      <c r="B26" s="6">
        <v>10000</v>
      </c>
      <c r="C26" s="31">
        <f t="shared" si="0"/>
        <v>7.2489067359999992E-6</v>
      </c>
      <c r="D26" s="19">
        <f t="shared" si="1"/>
        <v>7.2489067359999992E-2</v>
      </c>
      <c r="E26" s="32">
        <f t="shared" si="2"/>
        <v>1.4497813471999998E-2</v>
      </c>
    </row>
    <row r="27" spans="1:5" x14ac:dyDescent="0.45">
      <c r="A27" s="30" t="s">
        <v>21</v>
      </c>
      <c r="B27" s="6">
        <v>1000</v>
      </c>
      <c r="C27" s="31">
        <f t="shared" si="0"/>
        <v>7.2489067359999992E-6</v>
      </c>
      <c r="D27" s="19">
        <f t="shared" si="1"/>
        <v>7.2489067359999991E-3</v>
      </c>
      <c r="E27" s="32">
        <f t="shared" si="2"/>
        <v>1.4497813471999999E-3</v>
      </c>
    </row>
    <row r="28" spans="1:5" x14ac:dyDescent="0.45">
      <c r="A28" s="30" t="s">
        <v>22</v>
      </c>
      <c r="B28" s="6">
        <v>100</v>
      </c>
      <c r="C28" s="31">
        <f t="shared" si="0"/>
        <v>7.2489067359999992E-6</v>
      </c>
      <c r="D28" s="19">
        <f t="shared" si="1"/>
        <v>7.2489067359999995E-4</v>
      </c>
      <c r="E28" s="32">
        <f t="shared" si="2"/>
        <v>1.4497813472E-4</v>
      </c>
    </row>
    <row r="29" spans="1:5" ht="14.65" thickBot="1" x14ac:dyDescent="0.5">
      <c r="A29" s="33" t="s">
        <v>23</v>
      </c>
      <c r="B29" s="34">
        <v>10</v>
      </c>
      <c r="C29" s="35">
        <f t="shared" si="0"/>
        <v>7.2489067359999992E-6</v>
      </c>
      <c r="D29" s="36">
        <f t="shared" si="1"/>
        <v>7.2489067359999987E-5</v>
      </c>
      <c r="E29" s="21">
        <f t="shared" si="2"/>
        <v>1.4497813471999997E-5</v>
      </c>
    </row>
    <row r="30" spans="1:5" x14ac:dyDescent="0.45">
      <c r="C30" s="18" t="s">
        <v>25</v>
      </c>
      <c r="D30">
        <v>5</v>
      </c>
      <c r="E30" t="s">
        <v>26</v>
      </c>
    </row>
    <row r="32" spans="1:5" ht="14.65" thickBot="1" x14ac:dyDescent="0.5">
      <c r="A32" s="1" t="s">
        <v>54</v>
      </c>
    </row>
    <row r="33" spans="1:8" ht="28.5" x14ac:dyDescent="0.45">
      <c r="A33" s="38" t="s">
        <v>27</v>
      </c>
      <c r="B33" s="39" t="s">
        <v>65</v>
      </c>
      <c r="C33" s="39" t="s">
        <v>29</v>
      </c>
      <c r="D33" s="39" t="s">
        <v>30</v>
      </c>
      <c r="E33" s="39" t="s">
        <v>31</v>
      </c>
      <c r="F33" s="39" t="s">
        <v>32</v>
      </c>
      <c r="G33" s="39" t="s">
        <v>33</v>
      </c>
      <c r="H33" s="40" t="s">
        <v>44</v>
      </c>
    </row>
    <row r="34" spans="1:8" x14ac:dyDescent="0.45">
      <c r="A34" s="41" t="s">
        <v>35</v>
      </c>
      <c r="B34" s="42" t="s">
        <v>35</v>
      </c>
      <c r="C34" s="42">
        <f>$C$7</f>
        <v>163</v>
      </c>
      <c r="D34" s="42" t="s">
        <v>36</v>
      </c>
      <c r="E34" s="42" t="s">
        <v>36</v>
      </c>
      <c r="F34" s="42" t="s">
        <v>36</v>
      </c>
      <c r="G34" s="42" t="s">
        <v>36</v>
      </c>
      <c r="H34" s="43" t="s">
        <v>36</v>
      </c>
    </row>
    <row r="35" spans="1:8" x14ac:dyDescent="0.45">
      <c r="A35" s="44" t="s">
        <v>37</v>
      </c>
      <c r="B35" s="45" t="s">
        <v>35</v>
      </c>
      <c r="C35" s="45">
        <f>C34</f>
        <v>163</v>
      </c>
      <c r="D35" s="46">
        <f>F35*G35/C35</f>
        <v>8.8943640932515322</v>
      </c>
      <c r="E35" s="46">
        <f>G35-D35</f>
        <v>91.105635906748461</v>
      </c>
      <c r="F35" s="47">
        <f t="shared" ref="F35:F41" si="3">E23</f>
        <v>14.497813471999999</v>
      </c>
      <c r="G35" s="45">
        <v>100</v>
      </c>
      <c r="H35" s="48">
        <f t="shared" ref="H35:H41" si="4">B23</f>
        <v>10000000</v>
      </c>
    </row>
    <row r="36" spans="1:8" x14ac:dyDescent="0.45">
      <c r="A36" s="44" t="s">
        <v>38</v>
      </c>
      <c r="B36" s="45" t="s">
        <v>37</v>
      </c>
      <c r="C36" s="47">
        <f>F35</f>
        <v>14.497813471999999</v>
      </c>
      <c r="D36" s="45">
        <f>F36*G36/C36</f>
        <v>10</v>
      </c>
      <c r="E36" s="46">
        <f>G36-D36</f>
        <v>90</v>
      </c>
      <c r="F36" s="47">
        <f t="shared" si="3"/>
        <v>1.4497813471999998</v>
      </c>
      <c r="G36" s="45">
        <v>100</v>
      </c>
      <c r="H36" s="48">
        <f t="shared" si="4"/>
        <v>1000000</v>
      </c>
    </row>
    <row r="37" spans="1:8" x14ac:dyDescent="0.45">
      <c r="A37" s="44" t="s">
        <v>39</v>
      </c>
      <c r="B37" s="45" t="s">
        <v>38</v>
      </c>
      <c r="C37" s="47">
        <f t="shared" ref="C37:C41" si="5">F36</f>
        <v>1.4497813471999998</v>
      </c>
      <c r="D37" s="46">
        <f t="shared" ref="D37:D41" si="6">F37*G37/C37</f>
        <v>10</v>
      </c>
      <c r="E37" s="46">
        <f t="shared" ref="E37:E41" si="7">G37-D37</f>
        <v>90</v>
      </c>
      <c r="F37" s="47">
        <f t="shared" si="3"/>
        <v>0.14497813471999998</v>
      </c>
      <c r="G37" s="45">
        <v>100</v>
      </c>
      <c r="H37" s="48">
        <f t="shared" si="4"/>
        <v>100000</v>
      </c>
    </row>
    <row r="38" spans="1:8" x14ac:dyDescent="0.45">
      <c r="A38" s="44" t="s">
        <v>40</v>
      </c>
      <c r="B38" s="45" t="s">
        <v>39</v>
      </c>
      <c r="C38" s="47">
        <f t="shared" si="5"/>
        <v>0.14497813471999998</v>
      </c>
      <c r="D38" s="46">
        <f t="shared" si="6"/>
        <v>10</v>
      </c>
      <c r="E38" s="46">
        <f t="shared" si="7"/>
        <v>90</v>
      </c>
      <c r="F38" s="47">
        <f t="shared" si="3"/>
        <v>1.4497813471999998E-2</v>
      </c>
      <c r="G38" s="45">
        <v>100</v>
      </c>
      <c r="H38" s="48">
        <f t="shared" si="4"/>
        <v>10000</v>
      </c>
    </row>
    <row r="39" spans="1:8" x14ac:dyDescent="0.45">
      <c r="A39" s="44" t="s">
        <v>41</v>
      </c>
      <c r="B39" s="45" t="s">
        <v>40</v>
      </c>
      <c r="C39" s="47">
        <f t="shared" si="5"/>
        <v>1.4497813471999998E-2</v>
      </c>
      <c r="D39" s="46">
        <f t="shared" si="6"/>
        <v>10</v>
      </c>
      <c r="E39" s="46">
        <f t="shared" si="7"/>
        <v>90</v>
      </c>
      <c r="F39" s="47">
        <f t="shared" si="3"/>
        <v>1.4497813471999999E-3</v>
      </c>
      <c r="G39" s="45">
        <v>100</v>
      </c>
      <c r="H39" s="48">
        <f t="shared" si="4"/>
        <v>1000</v>
      </c>
    </row>
    <row r="40" spans="1:8" x14ac:dyDescent="0.45">
      <c r="A40" s="44" t="s">
        <v>42</v>
      </c>
      <c r="B40" s="45" t="s">
        <v>41</v>
      </c>
      <c r="C40" s="47">
        <f t="shared" si="5"/>
        <v>1.4497813471999999E-3</v>
      </c>
      <c r="D40" s="46">
        <f t="shared" si="6"/>
        <v>10</v>
      </c>
      <c r="E40" s="46">
        <f t="shared" si="7"/>
        <v>90</v>
      </c>
      <c r="F40" s="47">
        <f t="shared" si="3"/>
        <v>1.4497813472E-4</v>
      </c>
      <c r="G40" s="45">
        <v>100</v>
      </c>
      <c r="H40" s="48">
        <f t="shared" si="4"/>
        <v>100</v>
      </c>
    </row>
    <row r="41" spans="1:8" ht="14.65" thickBot="1" x14ac:dyDescent="0.5">
      <c r="A41" s="49" t="s">
        <v>43</v>
      </c>
      <c r="B41" s="50" t="s">
        <v>42</v>
      </c>
      <c r="C41" s="51">
        <f t="shared" si="5"/>
        <v>1.4497813472E-4</v>
      </c>
      <c r="D41" s="52">
        <f t="shared" si="6"/>
        <v>9.9999999999999982</v>
      </c>
      <c r="E41" s="52">
        <f t="shared" si="7"/>
        <v>90</v>
      </c>
      <c r="F41" s="51">
        <f t="shared" si="3"/>
        <v>1.4497813471999997E-5</v>
      </c>
      <c r="G41" s="50">
        <v>100</v>
      </c>
      <c r="H41" s="53">
        <f t="shared" si="4"/>
        <v>10</v>
      </c>
    </row>
    <row r="42" spans="1:8" x14ac:dyDescent="0.45">
      <c r="F42" s="19"/>
    </row>
    <row r="44" spans="1:8" ht="21.4" thickBot="1" x14ac:dyDescent="0.7">
      <c r="A44" s="23" t="s">
        <v>60</v>
      </c>
    </row>
    <row r="45" spans="1:8" ht="14.65" thickBot="1" x14ac:dyDescent="0.5">
      <c r="A45" s="24"/>
      <c r="B45" s="3"/>
      <c r="C45" s="95" t="s">
        <v>57</v>
      </c>
      <c r="D45" s="96"/>
      <c r="E45" s="97"/>
    </row>
    <row r="46" spans="1:8" ht="28.9" thickBot="1" x14ac:dyDescent="0.5">
      <c r="A46" s="25" t="s">
        <v>12</v>
      </c>
      <c r="B46" s="26" t="s">
        <v>13</v>
      </c>
      <c r="C46" s="54" t="s">
        <v>14</v>
      </c>
      <c r="D46" s="55" t="s">
        <v>15</v>
      </c>
      <c r="E46" s="56" t="s">
        <v>70</v>
      </c>
    </row>
    <row r="47" spans="1:8" x14ac:dyDescent="0.45">
      <c r="A47" s="30" t="s">
        <v>17</v>
      </c>
      <c r="B47" s="6">
        <v>10000000</v>
      </c>
      <c r="C47" s="31">
        <f>$E$16</f>
        <v>5.9836065199999997E-6</v>
      </c>
      <c r="D47" s="19">
        <f>B47*C47</f>
        <v>59.8360652</v>
      </c>
      <c r="E47" s="32">
        <f>D47/$D$30</f>
        <v>11.967213040000001</v>
      </c>
    </row>
    <row r="48" spans="1:8" x14ac:dyDescent="0.45">
      <c r="A48" s="30" t="s">
        <v>18</v>
      </c>
      <c r="B48" s="6">
        <v>1000000</v>
      </c>
      <c r="C48" s="31">
        <f>$E$16</f>
        <v>5.9836065199999997E-6</v>
      </c>
      <c r="D48" s="19">
        <f t="shared" ref="D48:D53" si="8">B48*C48</f>
        <v>5.9836065199999995</v>
      </c>
      <c r="E48" s="32">
        <f t="shared" ref="E48:E53" si="9">D48/$D$30</f>
        <v>1.196721304</v>
      </c>
    </row>
    <row r="49" spans="1:8" x14ac:dyDescent="0.45">
      <c r="A49" s="30" t="s">
        <v>19</v>
      </c>
      <c r="B49" s="6">
        <v>100000</v>
      </c>
      <c r="C49" s="31">
        <f t="shared" ref="C49:C53" si="10">$E$16</f>
        <v>5.9836065199999997E-6</v>
      </c>
      <c r="D49" s="19">
        <f t="shared" si="8"/>
        <v>0.59836065199999999</v>
      </c>
      <c r="E49" s="32">
        <f t="shared" si="9"/>
        <v>0.11967213039999999</v>
      </c>
    </row>
    <row r="50" spans="1:8" x14ac:dyDescent="0.45">
      <c r="A50" s="30" t="s">
        <v>20</v>
      </c>
      <c r="B50" s="6">
        <v>10000</v>
      </c>
      <c r="C50" s="31">
        <f t="shared" si="10"/>
        <v>5.9836065199999997E-6</v>
      </c>
      <c r="D50" s="19">
        <f t="shared" si="8"/>
        <v>5.9836065199999997E-2</v>
      </c>
      <c r="E50" s="32">
        <f t="shared" si="9"/>
        <v>1.1967213039999999E-2</v>
      </c>
    </row>
    <row r="51" spans="1:8" x14ac:dyDescent="0.45">
      <c r="A51" s="30" t="s">
        <v>21</v>
      </c>
      <c r="B51" s="6">
        <v>1000</v>
      </c>
      <c r="C51" s="31">
        <f t="shared" si="10"/>
        <v>5.9836065199999997E-6</v>
      </c>
      <c r="D51" s="19">
        <f t="shared" si="8"/>
        <v>5.9836065199999995E-3</v>
      </c>
      <c r="E51" s="32">
        <f t="shared" si="9"/>
        <v>1.1967213039999999E-3</v>
      </c>
    </row>
    <row r="52" spans="1:8" x14ac:dyDescent="0.45">
      <c r="A52" s="30" t="s">
        <v>22</v>
      </c>
      <c r="B52" s="6">
        <v>100</v>
      </c>
      <c r="C52" s="31">
        <f t="shared" si="10"/>
        <v>5.9836065199999997E-6</v>
      </c>
      <c r="D52" s="19">
        <f t="shared" si="8"/>
        <v>5.9836065199999993E-4</v>
      </c>
      <c r="E52" s="32">
        <f t="shared" si="9"/>
        <v>1.1967213039999999E-4</v>
      </c>
    </row>
    <row r="53" spans="1:8" ht="14.65" thickBot="1" x14ac:dyDescent="0.5">
      <c r="A53" s="33" t="s">
        <v>23</v>
      </c>
      <c r="B53" s="34">
        <v>10</v>
      </c>
      <c r="C53" s="35">
        <f t="shared" si="10"/>
        <v>5.9836065199999997E-6</v>
      </c>
      <c r="D53" s="36">
        <f t="shared" si="8"/>
        <v>5.9836065199999995E-5</v>
      </c>
      <c r="E53" s="21">
        <f t="shared" si="9"/>
        <v>1.1967213039999999E-5</v>
      </c>
    </row>
    <row r="54" spans="1:8" x14ac:dyDescent="0.45">
      <c r="C54" s="18" t="s">
        <v>25</v>
      </c>
      <c r="D54">
        <v>5</v>
      </c>
      <c r="E54" t="s">
        <v>26</v>
      </c>
    </row>
    <row r="56" spans="1:8" ht="14.65" thickBot="1" x14ac:dyDescent="0.5">
      <c r="A56" s="1" t="s">
        <v>61</v>
      </c>
    </row>
    <row r="57" spans="1:8" ht="28.5" x14ac:dyDescent="0.45">
      <c r="A57" s="38" t="s">
        <v>27</v>
      </c>
      <c r="B57" s="39" t="s">
        <v>65</v>
      </c>
      <c r="C57" s="39" t="s">
        <v>29</v>
      </c>
      <c r="D57" s="39" t="s">
        <v>30</v>
      </c>
      <c r="E57" s="39" t="s">
        <v>31</v>
      </c>
      <c r="F57" s="39" t="s">
        <v>32</v>
      </c>
      <c r="G57" s="39" t="s">
        <v>33</v>
      </c>
      <c r="H57" s="40" t="s">
        <v>44</v>
      </c>
    </row>
    <row r="58" spans="1:8" x14ac:dyDescent="0.45">
      <c r="A58" s="41" t="s">
        <v>35</v>
      </c>
      <c r="B58" s="42" t="s">
        <v>35</v>
      </c>
      <c r="C58" s="42">
        <f>$C$8</f>
        <v>62.2</v>
      </c>
      <c r="D58" s="42" t="s">
        <v>36</v>
      </c>
      <c r="E58" s="42" t="s">
        <v>36</v>
      </c>
      <c r="F58" s="42" t="s">
        <v>36</v>
      </c>
      <c r="G58" s="42" t="s">
        <v>36</v>
      </c>
      <c r="H58" s="43" t="s">
        <v>36</v>
      </c>
    </row>
    <row r="59" spans="1:8" x14ac:dyDescent="0.45">
      <c r="A59" s="57" t="s">
        <v>37</v>
      </c>
      <c r="B59" s="58" t="s">
        <v>35</v>
      </c>
      <c r="C59" s="58">
        <f>C58</f>
        <v>62.2</v>
      </c>
      <c r="D59" s="59">
        <f>F59*G59/C59</f>
        <v>15.391913877813506</v>
      </c>
      <c r="E59" s="59">
        <f>G59-D59</f>
        <v>64.608086122186492</v>
      </c>
      <c r="F59" s="60">
        <f t="shared" ref="F59:F65" si="11">E47</f>
        <v>11.967213040000001</v>
      </c>
      <c r="G59" s="58">
        <v>80</v>
      </c>
      <c r="H59" s="61">
        <f t="shared" ref="H59:H65" si="12">B47</f>
        <v>10000000</v>
      </c>
    </row>
    <row r="60" spans="1:8" x14ac:dyDescent="0.45">
      <c r="A60" s="57" t="s">
        <v>38</v>
      </c>
      <c r="B60" s="58" t="s">
        <v>37</v>
      </c>
      <c r="C60" s="60">
        <f>F59</f>
        <v>11.967213040000001</v>
      </c>
      <c r="D60" s="58">
        <f>F60*G60/C60</f>
        <v>10</v>
      </c>
      <c r="E60" s="59">
        <f>G60-D60</f>
        <v>90</v>
      </c>
      <c r="F60" s="60">
        <f t="shared" si="11"/>
        <v>1.196721304</v>
      </c>
      <c r="G60" s="58">
        <v>100</v>
      </c>
      <c r="H60" s="61">
        <f t="shared" si="12"/>
        <v>1000000</v>
      </c>
    </row>
    <row r="61" spans="1:8" x14ac:dyDescent="0.45">
      <c r="A61" s="57" t="s">
        <v>39</v>
      </c>
      <c r="B61" s="58" t="s">
        <v>38</v>
      </c>
      <c r="C61" s="60">
        <f t="shared" ref="C61:C65" si="13">F60</f>
        <v>1.196721304</v>
      </c>
      <c r="D61" s="59">
        <f t="shared" ref="D61:D65" si="14">F61*G61/C61</f>
        <v>10</v>
      </c>
      <c r="E61" s="59">
        <f t="shared" ref="E61:E65" si="15">G61-D61</f>
        <v>90</v>
      </c>
      <c r="F61" s="60">
        <f t="shared" si="11"/>
        <v>0.11967213039999999</v>
      </c>
      <c r="G61" s="58">
        <v>100</v>
      </c>
      <c r="H61" s="61">
        <f t="shared" si="12"/>
        <v>100000</v>
      </c>
    </row>
    <row r="62" spans="1:8" x14ac:dyDescent="0.45">
      <c r="A62" s="57" t="s">
        <v>40</v>
      </c>
      <c r="B62" s="58" t="s">
        <v>39</v>
      </c>
      <c r="C62" s="60">
        <f t="shared" si="13"/>
        <v>0.11967213039999999</v>
      </c>
      <c r="D62" s="59">
        <f t="shared" si="14"/>
        <v>10</v>
      </c>
      <c r="E62" s="59">
        <f t="shared" si="15"/>
        <v>90</v>
      </c>
      <c r="F62" s="60">
        <f t="shared" si="11"/>
        <v>1.1967213039999999E-2</v>
      </c>
      <c r="G62" s="58">
        <v>100</v>
      </c>
      <c r="H62" s="61">
        <f t="shared" si="12"/>
        <v>10000</v>
      </c>
    </row>
    <row r="63" spans="1:8" x14ac:dyDescent="0.45">
      <c r="A63" s="57" t="s">
        <v>41</v>
      </c>
      <c r="B63" s="58" t="s">
        <v>40</v>
      </c>
      <c r="C63" s="60">
        <f t="shared" si="13"/>
        <v>1.1967213039999999E-2</v>
      </c>
      <c r="D63" s="59">
        <f t="shared" si="14"/>
        <v>10</v>
      </c>
      <c r="E63" s="59">
        <f t="shared" si="15"/>
        <v>90</v>
      </c>
      <c r="F63" s="60">
        <f t="shared" si="11"/>
        <v>1.1967213039999999E-3</v>
      </c>
      <c r="G63" s="58">
        <v>100</v>
      </c>
      <c r="H63" s="61">
        <f t="shared" si="12"/>
        <v>1000</v>
      </c>
    </row>
    <row r="64" spans="1:8" x14ac:dyDescent="0.45">
      <c r="A64" s="57" t="s">
        <v>42</v>
      </c>
      <c r="B64" s="58" t="s">
        <v>41</v>
      </c>
      <c r="C64" s="60">
        <f t="shared" si="13"/>
        <v>1.1967213039999999E-3</v>
      </c>
      <c r="D64" s="59">
        <f t="shared" si="14"/>
        <v>10</v>
      </c>
      <c r="E64" s="59">
        <f t="shared" si="15"/>
        <v>90</v>
      </c>
      <c r="F64" s="60">
        <f t="shared" si="11"/>
        <v>1.1967213039999999E-4</v>
      </c>
      <c r="G64" s="58">
        <v>100</v>
      </c>
      <c r="H64" s="61">
        <f t="shared" si="12"/>
        <v>100</v>
      </c>
    </row>
    <row r="65" spans="1:8" x14ac:dyDescent="0.45">
      <c r="A65" s="57" t="s">
        <v>43</v>
      </c>
      <c r="B65" s="58" t="s">
        <v>42</v>
      </c>
      <c r="C65" s="60">
        <f t="shared" si="13"/>
        <v>1.1967213039999999E-4</v>
      </c>
      <c r="D65" s="59">
        <f t="shared" si="14"/>
        <v>10</v>
      </c>
      <c r="E65" s="59">
        <f t="shared" si="15"/>
        <v>90</v>
      </c>
      <c r="F65" s="60">
        <f t="shared" si="11"/>
        <v>1.1967213039999999E-5</v>
      </c>
      <c r="G65" s="58">
        <v>100</v>
      </c>
      <c r="H65" s="61">
        <f t="shared" si="12"/>
        <v>10</v>
      </c>
    </row>
  </sheetData>
  <mergeCells count="4">
    <mergeCell ref="B14:B15"/>
    <mergeCell ref="B16:B17"/>
    <mergeCell ref="C21:E21"/>
    <mergeCell ref="C45:E45"/>
  </mergeCells>
  <pageMargins left="0.70866141732283472" right="0.70866141732283472" top="0.74803149606299213" bottom="0.74803149606299213" header="0.31496062992125984" footer="0.31496062992125984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Inovirus_standard_curves</vt:lpstr>
      <vt:lpstr>gDNA_new sandards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Burckhardt</dc:creator>
  <cp:lastModifiedBy>Juan Camilo Burckhardt</cp:lastModifiedBy>
  <cp:lastPrinted>2022-05-01T22:15:36Z</cp:lastPrinted>
  <dcterms:created xsi:type="dcterms:W3CDTF">2015-06-05T18:17:20Z</dcterms:created>
  <dcterms:modified xsi:type="dcterms:W3CDTF">2023-03-07T22:20:22Z</dcterms:modified>
</cp:coreProperties>
</file>