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a83add6087c1658/Desktop/Tropini_lab/Inovirus_project/Inovirus_Paper_enterocloster_proofs/Borealis/Figure3_in_vitro/Figure_3/qPCR_raw_data/"/>
    </mc:Choice>
  </mc:AlternateContent>
  <xr:revisionPtr revIDLastSave="141" documentId="11_C904E6BF5E61BCFF27FB60F81233FFD363E34E3B" xr6:coauthVersionLast="47" xr6:coauthVersionMax="47" xr10:uidLastSave="{F3A4F38F-833E-45E9-8035-D9B0BFDC3FB6}"/>
  <bookViews>
    <workbookView xWindow="44880" yWindow="-120" windowWidth="29040" windowHeight="15840" tabRatio="500" activeTab="2" xr2:uid="{00000000-000D-0000-FFFF-FFFF00000000}"/>
  </bookViews>
  <sheets>
    <sheet name="raw_data" sheetId="1" r:id="rId1"/>
    <sheet name="Standard_curves" sheetId="2" r:id="rId2"/>
    <sheet name="Inovirus_mL_calcula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4" l="1"/>
  <c r="C46" i="4"/>
  <c r="M46" i="2"/>
  <c r="M47" i="2" s="1"/>
  <c r="G47" i="2"/>
  <c r="G46" i="2"/>
  <c r="B46" i="4" l="1"/>
  <c r="B47" i="4" l="1"/>
  <c r="B41" i="4"/>
  <c r="A59" i="4" s="1"/>
  <c r="B40" i="4"/>
  <c r="A58" i="4" s="1"/>
  <c r="A57" i="4"/>
  <c r="B38" i="4"/>
  <c r="A56" i="4" s="1"/>
  <c r="B37" i="4"/>
  <c r="A55" i="4" s="1"/>
  <c r="C47" i="4" l="1"/>
  <c r="B56" i="4" s="1"/>
  <c r="B48" i="4"/>
  <c r="B55" i="4"/>
  <c r="C6" i="4" l="1"/>
  <c r="C14" i="4"/>
  <c r="B49" i="4"/>
  <c r="C48" i="4"/>
  <c r="B57" i="4" s="1"/>
  <c r="C49" i="4" l="1"/>
  <c r="B58" i="4" s="1"/>
  <c r="B50" i="4"/>
  <c r="C50" i="4" s="1"/>
  <c r="B59" i="4" s="1"/>
  <c r="C4" i="4" s="1"/>
  <c r="D4" i="4" s="1"/>
  <c r="C9" i="4" l="1"/>
  <c r="C8" i="4"/>
  <c r="D8" i="4" s="1"/>
  <c r="C3" i="4"/>
  <c r="D3" i="4" s="1"/>
  <c r="C11" i="4"/>
  <c r="D11" i="4" s="1"/>
  <c r="D6" i="4"/>
  <c r="C5" i="4"/>
  <c r="D5" i="4" s="1"/>
  <c r="C13" i="4"/>
  <c r="D13" i="4" s="1"/>
  <c r="D14" i="4"/>
  <c r="D9" i="4"/>
  <c r="C7" i="4"/>
  <c r="D7" i="4" s="1"/>
  <c r="C12" i="4"/>
  <c r="D12" i="4" s="1"/>
  <c r="C10" i="4"/>
  <c r="D10" i="4" s="1"/>
  <c r="K17" i="2" l="1"/>
  <c r="K18" i="2"/>
  <c r="K19" i="2"/>
  <c r="K20" i="2"/>
  <c r="K16" i="2"/>
  <c r="I21" i="2"/>
  <c r="I20" i="2"/>
  <c r="I19" i="2"/>
  <c r="I18" i="2"/>
  <c r="I17" i="2"/>
  <c r="I16" i="2"/>
  <c r="H17" i="2"/>
  <c r="H18" i="2"/>
  <c r="H19" i="2"/>
  <c r="H20" i="2"/>
  <c r="H16" i="2"/>
  <c r="I4" i="2"/>
  <c r="I5" i="2"/>
  <c r="I6" i="2"/>
  <c r="H4" i="2"/>
  <c r="H5" i="2"/>
  <c r="H6" i="2"/>
  <c r="I3" i="2"/>
  <c r="H3" i="2"/>
  <c r="M4" i="2" l="1"/>
  <c r="Q4" i="2" s="1"/>
  <c r="K6" i="2"/>
  <c r="O6" i="2" s="1"/>
  <c r="L5" i="2"/>
  <c r="P5" i="2" s="1"/>
  <c r="M6" i="2"/>
  <c r="Q6" i="2" s="1"/>
  <c r="M3" i="2"/>
  <c r="Q3" i="2" s="1"/>
  <c r="L4" i="2"/>
  <c r="P4" i="2" s="1"/>
  <c r="K3" i="2"/>
  <c r="O3" i="2" s="1"/>
  <c r="K5" i="2"/>
  <c r="O5" i="2" s="1"/>
  <c r="L6" i="2"/>
  <c r="P6" i="2" s="1"/>
  <c r="L3" i="2"/>
  <c r="P3" i="2" s="1"/>
  <c r="K4" i="2"/>
  <c r="O4" i="2" s="1"/>
  <c r="M5" i="2"/>
  <c r="Q5" i="2" s="1"/>
</calcChain>
</file>

<file path=xl/sharedStrings.xml><?xml version="1.0" encoding="utf-8"?>
<sst xmlns="http://schemas.openxmlformats.org/spreadsheetml/2006/main" count="347" uniqueCount="140">
  <si>
    <t>File Name</t>
  </si>
  <si>
    <t>mar17_bolteae_plate.pcrd</t>
  </si>
  <si>
    <t>Created By User</t>
  </si>
  <si>
    <t>admin</t>
  </si>
  <si>
    <t>Notes</t>
  </si>
  <si>
    <t>ID</t>
  </si>
  <si>
    <t>Run Started</t>
  </si>
  <si>
    <t>03/18/2021 02:13:13 UTC</t>
  </si>
  <si>
    <t>Run Ended</t>
  </si>
  <si>
    <t>03/18/2021 04:29:16 UTC</t>
  </si>
  <si>
    <t>Sample Vol</t>
  </si>
  <si>
    <t>Lid Temp</t>
  </si>
  <si>
    <t>Protocol File Name</t>
  </si>
  <si>
    <t>derrick_ino.prcl</t>
  </si>
  <si>
    <t>Plate Setup File Name</t>
  </si>
  <si>
    <t>mar17_CB_bigplate_differentfromothers.pltd</t>
  </si>
  <si>
    <t>Base Serial Number</t>
  </si>
  <si>
    <t>CT008611</t>
  </si>
  <si>
    <t>Optical Head Serial Number</t>
  </si>
  <si>
    <t>785BR9444</t>
  </si>
  <si>
    <t>CFX Manager Version</t>
  </si>
  <si>
    <t xml:space="preserve">3.1.1517.0823. </t>
  </si>
  <si>
    <t>Well group</t>
  </si>
  <si>
    <t>All Wells</t>
  </si>
  <si>
    <t>Amplification step</t>
  </si>
  <si>
    <t>Melt step</t>
  </si>
  <si>
    <t>Target</t>
  </si>
  <si>
    <t>Sample</t>
  </si>
  <si>
    <t>Well</t>
  </si>
  <si>
    <t>Fluor</t>
  </si>
  <si>
    <t>Cq</t>
  </si>
  <si>
    <t>BHISGYE</t>
  </si>
  <si>
    <t>A01</t>
  </si>
  <si>
    <t>SYBR</t>
  </si>
  <si>
    <t>A02</t>
  </si>
  <si>
    <t>A03</t>
  </si>
  <si>
    <t>10 ng</t>
  </si>
  <si>
    <t>A04</t>
  </si>
  <si>
    <t>A05</t>
  </si>
  <si>
    <t>A06</t>
  </si>
  <si>
    <t>16S</t>
  </si>
  <si>
    <t>A07</t>
  </si>
  <si>
    <t>A08</t>
  </si>
  <si>
    <t>A09</t>
  </si>
  <si>
    <t>A10</t>
  </si>
  <si>
    <t>A11</t>
  </si>
  <si>
    <t>A12</t>
  </si>
  <si>
    <t>600 mOsm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</si>
  <si>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</si>
  <si>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</si>
  <si>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</si>
  <si>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</si>
  <si>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</si>
  <si>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</si>
  <si>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</si>
  <si>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</si>
  <si>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</si>
  <si>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</si>
  <si>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</si>
  <si>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</si>
  <si>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700 mOsm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</si>
  <si>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</si>
  <si>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</si>
  <si>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</si>
  <si>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</si>
  <si>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</si>
  <si>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</si>
  <si>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</si>
  <si>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</si>
  <si>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</si>
  <si>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</si>
  <si>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</si>
  <si>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</si>
  <si>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800 mOsm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</si>
  <si>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</si>
  <si>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</si>
  <si>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</si>
  <si>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</si>
  <si>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</si>
  <si>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</si>
  <si>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</si>
  <si>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</si>
  <si>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</si>
  <si>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</si>
  <si>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</si>
  <si>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</si>
  <si>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E04</t>
  </si>
  <si>
    <t>E05</t>
  </si>
  <si>
    <t>E06</t>
  </si>
  <si>
    <t>E10</t>
  </si>
  <si>
    <t>E11</t>
  </si>
  <si>
    <t>E12</t>
  </si>
  <si>
    <t>NTC</t>
  </si>
  <si>
    <t>F04</t>
  </si>
  <si>
    <t>F05</t>
  </si>
  <si>
    <t>F06</t>
  </si>
  <si>
    <t>F10</t>
  </si>
  <si>
    <t>F11</t>
  </si>
  <si>
    <t>F12</t>
  </si>
  <si>
    <t/>
  </si>
  <si>
    <t>G12</t>
  </si>
  <si>
    <t>Replicate 1</t>
  </si>
  <si>
    <t>Replicate 2</t>
  </si>
  <si>
    <t>Replicate 3</t>
  </si>
  <si>
    <t>pI</t>
  </si>
  <si>
    <t>DNA in RXN (ng)</t>
  </si>
  <si>
    <t>Average pI</t>
  </si>
  <si>
    <t>Average 16S</t>
  </si>
  <si>
    <t># of copies</t>
  </si>
  <si>
    <t>pI average</t>
  </si>
  <si>
    <t>none</t>
  </si>
  <si>
    <t>16S average</t>
  </si>
  <si>
    <t>log copies</t>
  </si>
  <si>
    <t>pI log copies</t>
  </si>
  <si>
    <t>pI copies</t>
  </si>
  <si>
    <t>Samples</t>
  </si>
  <si>
    <t>Treatment</t>
  </si>
  <si>
    <t>Copy Number</t>
  </si>
  <si>
    <t>Standard Curve Values</t>
  </si>
  <si>
    <t>DNA</t>
  </si>
  <si>
    <t>Averaged Values for Standard Curve</t>
  </si>
  <si>
    <t>Creating a standard curve</t>
  </si>
  <si>
    <t>Copies</t>
  </si>
  <si>
    <t>Log copies</t>
  </si>
  <si>
    <t>Plot</t>
  </si>
  <si>
    <t>Copies/mL supernatant</t>
  </si>
  <si>
    <t>Efficiency =</t>
  </si>
  <si>
    <t>Amp Efficiency =</t>
  </si>
  <si>
    <t>480 mOsm/kg</t>
  </si>
  <si>
    <t>600 mOsm/kg</t>
  </si>
  <si>
    <t>700 mOsm/kg</t>
  </si>
  <si>
    <t>800 mOsm/kg</t>
  </si>
  <si>
    <t>bp</t>
  </si>
  <si>
    <t>10 ng STD</t>
  </si>
  <si>
    <t>1 ng STD</t>
  </si>
  <si>
    <t>0.1 ng STD</t>
  </si>
  <si>
    <t>0.01 ng STD</t>
  </si>
  <si>
    <t>0.001 ng STD</t>
  </si>
  <si>
    <t>EB pI</t>
  </si>
  <si>
    <t>Genome size for Enterocloster bolteae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</si>
</sst>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\-###0"/>
    <numFmt numFmtId="165" formatCode="###0.00;\-###0.00"/>
  </numFmts>
  <fonts count="15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u/>
      <sz val="8.25"/>
      <name val="Microsoft Sans Serif"/>
      <family val="2"/>
    </font>
    <font>
      <u/>
      <sz val="8.25"/>
      <name val="Microsoft Sans Serif"/>
      <family val="2"/>
    </font>
    <font>
      <sz val="9"/>
      <color rgb="FF000000"/>
      <name val="Verdana"/>
      <family val="2"/>
    </font>
    <font>
      <sz val="8"/>
      <name val="Microsoft Sans Serif"/>
      <charset val="1"/>
    </font>
    <font>
      <sz val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34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top"/>
      <protection locked="0"/>
    </xf>
    <xf numFmtId="165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1" fillId="0" borderId="2" xfId="0" applyFont="1" applyFill="1" applyBorder="1" applyAlignment="1" applyProtection="1">
      <alignment vertical="top"/>
      <protection locked="0"/>
    </xf>
    <xf numFmtId="165" fontId="1" fillId="0" borderId="2" xfId="0" applyNumberFormat="1" applyFont="1" applyFill="1" applyBorder="1" applyAlignment="1" applyProtection="1">
      <alignment vertical="top"/>
      <protection locked="0"/>
    </xf>
    <xf numFmtId="11" fontId="0" fillId="0" borderId="1" xfId="0" applyNumberFormat="1" applyBorder="1" applyAlignment="1" applyProtection="1"/>
    <xf numFmtId="0" fontId="0" fillId="0" borderId="1" xfId="0" applyBorder="1" applyAlignment="1" applyProtection="1"/>
    <xf numFmtId="0" fontId="9" fillId="0" borderId="2" xfId="0" applyFont="1" applyFill="1" applyBorder="1" applyAlignment="1" applyProtection="1">
      <alignment vertical="top"/>
      <protection locked="0"/>
    </xf>
    <xf numFmtId="1" fontId="1" fillId="0" borderId="0" xfId="0" applyNumberFormat="1" applyFont="1" applyFill="1" applyBorder="1" applyAlignment="1" applyProtection="1">
      <alignment vertical="top"/>
      <protection locked="0"/>
    </xf>
    <xf numFmtId="0" fontId="10" fillId="0" borderId="0" xfId="1" applyFont="1" applyFill="1" applyBorder="1" applyAlignment="1" applyProtection="1">
      <alignment vertical="top"/>
      <protection locked="0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0" xfId="1" applyFont="1" applyFill="1" applyBorder="1" applyAlignment="1" applyProtection="1">
      <alignment vertical="top"/>
      <protection locked="0"/>
    </xf>
    <xf numFmtId="49" fontId="1" fillId="0" borderId="0" xfId="1" applyNumberFormat="1" applyFont="1" applyFill="1" applyBorder="1" applyAlignment="1" applyProtection="1">
      <alignment vertical="center"/>
    </xf>
    <xf numFmtId="1" fontId="1" fillId="0" borderId="0" xfId="1" applyNumberFormat="1" applyFont="1" applyFill="1" applyBorder="1" applyAlignment="1" applyProtection="1">
      <alignment vertical="top"/>
      <protection locked="0"/>
    </xf>
    <xf numFmtId="49" fontId="10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0" fontId="1" fillId="0" borderId="0" xfId="1" applyNumberFormat="1" applyFont="1" applyFill="1" applyBorder="1" applyAlignment="1" applyProtection="1">
      <alignment vertical="center"/>
    </xf>
    <xf numFmtId="0" fontId="11" fillId="0" borderId="0" xfId="1" applyFont="1" applyFill="1" applyBorder="1" applyAlignment="1" applyProtection="1">
      <alignment vertical="top"/>
      <protection locked="0"/>
    </xf>
    <xf numFmtId="165" fontId="1" fillId="0" borderId="0" xfId="1" applyNumberFormat="1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9" fillId="0" borderId="0" xfId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Border="1" applyAlignment="1" applyProtection="1">
      <alignment horizontal="right" vertical="top"/>
      <protection locked="0"/>
    </xf>
    <xf numFmtId="49" fontId="1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horizontal="center" vertical="top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Standard_curves!$K$14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540296918425763E-2"/>
                  <c:y val="6.6378439876667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Standard_curves!$K$15:$K$20</c:f>
              <c:numCache>
                <c:formatCode>General</c:formatCode>
                <c:ptCount val="6"/>
                <c:pt idx="1">
                  <c:v>6.1577588860468637</c:v>
                </c:pt>
                <c:pt idx="2">
                  <c:v>5.1577588860468637</c:v>
                </c:pt>
                <c:pt idx="3">
                  <c:v>4.1577588860468637</c:v>
                </c:pt>
                <c:pt idx="4">
                  <c:v>3.1577588860468637</c:v>
                </c:pt>
                <c:pt idx="5">
                  <c:v>2.1577588860468637</c:v>
                </c:pt>
              </c:numCache>
            </c:numRef>
          </c:xVal>
          <c:yVal>
            <c:numRef>
              <c:f>Standard_curves!$H$15:$H$20</c:f>
              <c:numCache>
                <c:formatCode>###0.00;\-###0.00</c:formatCode>
                <c:ptCount val="6"/>
                <c:pt idx="1">
                  <c:v>16.452877466825999</c:v>
                </c:pt>
                <c:pt idx="2">
                  <c:v>19.888044194768636</c:v>
                </c:pt>
                <c:pt idx="3">
                  <c:v>23.315197327744968</c:v>
                </c:pt>
                <c:pt idx="4">
                  <c:v>26.909395045400302</c:v>
                </c:pt>
                <c:pt idx="5">
                  <c:v>30.293921867116165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B-4A77-8635-6FCB123C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4392"/>
        <c:axId val="509244720"/>
      </c:scatterChart>
      <c:valAx>
        <c:axId val="5092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4720"/>
        <c:crosses val="autoZero"/>
        <c:crossBetween val="midCat"/>
      </c:valAx>
      <c:valAx>
        <c:axId val="5092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16S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Standard_curves!$K$14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540296918425763E-2"/>
                  <c:y val="6.6378439876667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Standard_curves!$K$15:$K$20</c:f>
              <c:numCache>
                <c:formatCode>General</c:formatCode>
                <c:ptCount val="6"/>
                <c:pt idx="1">
                  <c:v>6.1577588860468637</c:v>
                </c:pt>
                <c:pt idx="2">
                  <c:v>5.1577588860468637</c:v>
                </c:pt>
                <c:pt idx="3">
                  <c:v>4.1577588860468637</c:v>
                </c:pt>
                <c:pt idx="4">
                  <c:v>3.1577588860468637</c:v>
                </c:pt>
                <c:pt idx="5">
                  <c:v>2.1577588860468637</c:v>
                </c:pt>
              </c:numCache>
            </c:numRef>
          </c:xVal>
          <c:yVal>
            <c:numRef>
              <c:f>Standard_curves!$I$15:$I$20</c:f>
              <c:numCache>
                <c:formatCode>###0.00;\-###0.00</c:formatCode>
                <c:ptCount val="6"/>
                <c:pt idx="1">
                  <c:v>13.301662094483936</c:v>
                </c:pt>
                <c:pt idx="2">
                  <c:v>16.847327089758533</c:v>
                </c:pt>
                <c:pt idx="3">
                  <c:v>20.359138862123167</c:v>
                </c:pt>
                <c:pt idx="4">
                  <c:v>23.65769183974507</c:v>
                </c:pt>
                <c:pt idx="5">
                  <c:v>25.677696751811499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8-4CD3-9A58-2A44713F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4392"/>
        <c:axId val="509244720"/>
      </c:scatterChart>
      <c:valAx>
        <c:axId val="50924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4720"/>
        <c:crosses val="autoZero"/>
        <c:crossBetween val="midCat"/>
      </c:valAx>
      <c:valAx>
        <c:axId val="5092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Inovirus_mL_calculations!$B$54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Inovirus_mL_calculations!$A$55:$A$59</c:f>
              <c:numCache>
                <c:formatCode>###0.00;\-###0.00</c:formatCode>
                <c:ptCount val="5"/>
                <c:pt idx="0">
                  <c:v>16.452877466825999</c:v>
                </c:pt>
                <c:pt idx="1">
                  <c:v>19.888044194768636</c:v>
                </c:pt>
                <c:pt idx="2">
                  <c:v>23.315197327744968</c:v>
                </c:pt>
                <c:pt idx="3">
                  <c:v>26.909395045400302</c:v>
                </c:pt>
                <c:pt idx="4">
                  <c:v>30.293921867116165</c:v>
                </c:pt>
              </c:numCache>
            </c:numRef>
          </c:xVal>
          <c:yVal>
            <c:numRef>
              <c:f>Inovirus_mL_calculations!$B$55:$B$59</c:f>
              <c:numCache>
                <c:formatCode>General</c:formatCode>
                <c:ptCount val="5"/>
                <c:pt idx="0">
                  <c:v>6.1492191126553797</c:v>
                </c:pt>
                <c:pt idx="1">
                  <c:v>5.1492191126553797</c:v>
                </c:pt>
                <c:pt idx="2">
                  <c:v>4.1492191126553797</c:v>
                </c:pt>
                <c:pt idx="3">
                  <c:v>3.1492191126553797</c:v>
                </c:pt>
                <c:pt idx="4">
                  <c:v>2.1492191126553797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2-4E9E-905B-171F44BA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09624"/>
        <c:axId val="493217168"/>
      </c:scatterChart>
      <c:valAx>
        <c:axId val="4932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7168"/>
        <c:crosses val="autoZero"/>
        <c:crossBetween val="midCat"/>
      </c:valAx>
      <c:valAx>
        <c:axId val="4932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212114</xdr:colOff>
      <xdr:row>23</xdr:row>
      <xdr:rowOff>72169</xdr:rowOff>
    </xdr:from>
    <xdr:to>
      <xdr:col>9</xdr:col>
      <xdr:colOff>6960</xdr:colOff>
      <xdr:row>44</xdr:row>
      <xdr:rowOff>45792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204787</xdr:colOff>
      <xdr:row>23</xdr:row>
      <xdr:rowOff>33338</xdr:rowOff>
    </xdr:from>
    <xdr:to>
      <xdr:col>15</xdr:col>
      <xdr:colOff>523508</xdr:colOff>
      <xdr:row>44</xdr:row>
      <xdr:rowOff>6961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9CFC2-A347-4896-8B66-651C9333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45</xdr:row>
      <xdr:rowOff>47625</xdr:rowOff>
    </xdr:from>
    <xdr:to>
      <xdr:col>8</xdr:col>
      <xdr:colOff>285750</xdr:colOff>
      <xdr:row>65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selection activeCell="F30" sqref="F30"/>
    </sheetView>
  </sheetViews>
  <sheetFormatPr defaultColWidth="10" defaultRowHeight="15" customHeight="1" x14ac:dyDescent="0.3"/>
  <cols>
    <col min="1" max="1" width="13.33203125" style="2" customWidth="1"/>
    <col min="2" max="2" width="15" style="2" customWidth="1"/>
    <col min="3" max="3" width="10" style="5" customWidth="1"/>
    <col min="4" max="4" width="10" style="6" customWidth="1"/>
    <col min="5" max="5" width="15" style="7" customWidth="1"/>
    <col min="6" max="6" width="10" style="1" customWidth="1"/>
    <col min="7" max="16384" width="10" style="1"/>
  </cols>
  <sheetData>
    <row r="1" spans="1:2" ht="15" customHeight="1" x14ac:dyDescent="0.3">
      <c r="A1" s="2" t="s">
        <v>0</v>
      </c>
      <c r="B1" s="2" t="s">
        <v>1</v>
      </c>
    </row>
    <row r="2" spans="1:2" ht="15" customHeight="1" x14ac:dyDescent="0.3">
      <c r="A2" s="2" t="s">
        <v>2</v>
      </c>
      <c r="B2" s="2" t="s">
        <v>3</v>
      </c>
    </row>
    <row r="3" spans="1:2" ht="15" customHeight="1" x14ac:dyDescent="0.3">
      <c r="A3" s="2" t="s">
        <v>4</v>
      </c>
    </row>
    <row r="4" spans="1:2" ht="15" customHeight="1" x14ac:dyDescent="0.3">
      <c r="A4" s="2" t="s">
        <v>5</v>
      </c>
    </row>
    <row r="5" spans="1:2" ht="15" customHeight="1" x14ac:dyDescent="0.3">
      <c r="A5" s="2" t="s">
        <v>6</v>
      </c>
      <c r="B5" s="2" t="s">
        <v>7</v>
      </c>
    </row>
    <row r="6" spans="1:2" ht="15" customHeight="1" x14ac:dyDescent="0.3">
      <c r="A6" s="2" t="s">
        <v>8</v>
      </c>
      <c r="B6" s="2" t="s">
        <v>9</v>
      </c>
    </row>
    <row r="7" spans="1:2" ht="15" customHeight="1" x14ac:dyDescent="0.3">
      <c r="A7" s="2" t="s">
        <v>10</v>
      </c>
      <c r="B7" s="3">
        <v>25</v>
      </c>
    </row>
    <row r="8" spans="1:2" ht="15" customHeight="1" x14ac:dyDescent="0.3">
      <c r="A8" s="2" t="s">
        <v>11</v>
      </c>
      <c r="B8" s="3">
        <v>105</v>
      </c>
    </row>
    <row r="9" spans="1:2" ht="15" customHeight="1" x14ac:dyDescent="0.3">
      <c r="A9" s="2" t="s">
        <v>12</v>
      </c>
      <c r="B9" s="2" t="s">
        <v>13</v>
      </c>
    </row>
    <row r="10" spans="1:2" ht="15" customHeight="1" x14ac:dyDescent="0.3">
      <c r="A10" s="2" t="s">
        <v>14</v>
      </c>
      <c r="B10" s="2" t="s">
        <v>15</v>
      </c>
    </row>
    <row r="11" spans="1:2" ht="15" customHeight="1" x14ac:dyDescent="0.3">
      <c r="A11" s="2" t="s">
        <v>16</v>
      </c>
      <c r="B11" s="2" t="s">
        <v>17</v>
      </c>
    </row>
    <row r="12" spans="1:2" ht="15" customHeight="1" x14ac:dyDescent="0.3">
      <c r="A12" s="2" t="s">
        <v>18</v>
      </c>
      <c r="B12" s="2" t="s">
        <v>19</v>
      </c>
    </row>
    <row r="13" spans="1:2" ht="15" customHeight="1" x14ac:dyDescent="0.3">
      <c r="A13" s="2" t="s">
        <v>20</v>
      </c>
      <c r="B13" s="2" t="s">
        <v>21</v>
      </c>
    </row>
    <row r="15" spans="1:2" ht="15" customHeight="1" x14ac:dyDescent="0.3">
      <c r="A15" s="2" t="s">
        <v>22</v>
      </c>
      <c r="B15" s="2" t="s">
        <v>23</v>
      </c>
    </row>
    <row r="16" spans="1:2" ht="15" customHeight="1" x14ac:dyDescent="0.3">
      <c r="A16" s="2" t="s">
        <v>24</v>
      </c>
      <c r="B16" s="4">
        <v>4</v>
      </c>
    </row>
    <row r="17" spans="1:5" ht="15" customHeight="1" x14ac:dyDescent="0.3">
      <c r="A17" s="2" t="s">
        <v>25</v>
      </c>
      <c r="B17" s="4">
        <v>8</v>
      </c>
    </row>
    <row r="20" spans="1:5" ht="15" customHeight="1" x14ac:dyDescent="0.3">
      <c r="A20" s="2" t="s">
        <v>26</v>
      </c>
      <c r="B20" s="2" t="s">
        <v>27</v>
      </c>
      <c r="C20" s="2" t="s">
        <v>28</v>
      </c>
      <c r="D20" s="2" t="s">
        <v>29</v>
      </c>
      <c r="E20" s="2" t="s">
        <v>30</v>
      </c>
    </row>
    <row r="21" spans="1:5" ht="15" customHeight="1" x14ac:dyDescent="0.3">
      <c r="A21" s="31" t="s">
        <v>138</v>
      </c>
      <c r="B21" s="2" t="s">
        <v>31</v>
      </c>
      <c r="C21" s="5" t="s">
        <v>32</v>
      </c>
      <c r="D21" s="6" t="s">
        <v>33</v>
      </c>
      <c r="E21" s="7">
        <v>25.309025806355301</v>
      </c>
    </row>
    <row r="22" spans="1:5" ht="15" customHeight="1" x14ac:dyDescent="0.3">
      <c r="A22" s="31" t="s">
        <v>138</v>
      </c>
      <c r="B22" s="2" t="s">
        <v>31</v>
      </c>
      <c r="C22" s="5" t="s">
        <v>34</v>
      </c>
      <c r="D22" s="6" t="s">
        <v>33</v>
      </c>
      <c r="E22" s="7">
        <v>24.903023830440301</v>
      </c>
    </row>
    <row r="23" spans="1:5" ht="15" customHeight="1" x14ac:dyDescent="0.3">
      <c r="A23" s="31" t="s">
        <v>138</v>
      </c>
      <c r="B23" s="2" t="s">
        <v>31</v>
      </c>
      <c r="C23" s="5" t="s">
        <v>35</v>
      </c>
      <c r="D23" s="6" t="s">
        <v>33</v>
      </c>
      <c r="E23" s="7">
        <v>24.9860182415228</v>
      </c>
    </row>
    <row r="24" spans="1:5" ht="15" customHeight="1" x14ac:dyDescent="0.3">
      <c r="A24" s="31" t="s">
        <v>138</v>
      </c>
      <c r="B24" s="31" t="s">
        <v>133</v>
      </c>
      <c r="C24" s="5" t="s">
        <v>37</v>
      </c>
      <c r="D24" s="6" t="s">
        <v>33</v>
      </c>
      <c r="E24" s="7">
        <v>16.573049449956301</v>
      </c>
    </row>
    <row r="25" spans="1:5" ht="15" customHeight="1" x14ac:dyDescent="0.3">
      <c r="A25" s="31" t="s">
        <v>138</v>
      </c>
      <c r="B25" s="31" t="s">
        <v>133</v>
      </c>
      <c r="C25" s="5" t="s">
        <v>38</v>
      </c>
      <c r="D25" s="6" t="s">
        <v>33</v>
      </c>
      <c r="E25" s="7">
        <v>16.303434069829201</v>
      </c>
    </row>
    <row r="26" spans="1:5" ht="15" customHeight="1" x14ac:dyDescent="0.3">
      <c r="A26" s="31" t="s">
        <v>138</v>
      </c>
      <c r="B26" s="31" t="s">
        <v>133</v>
      </c>
      <c r="C26" s="5" t="s">
        <v>39</v>
      </c>
      <c r="D26" s="6" t="s">
        <v>33</v>
      </c>
      <c r="E26" s="7">
        <v>16.482148880692499</v>
      </c>
    </row>
    <row r="27" spans="1:5" ht="15" customHeight="1" x14ac:dyDescent="0.3">
      <c r="A27" s="2" t="s">
        <v>40</v>
      </c>
      <c r="B27" s="2" t="s">
        <v>31</v>
      </c>
      <c r="C27" s="5" t="s">
        <v>41</v>
      </c>
      <c r="D27" s="6" t="s">
        <v>33</v>
      </c>
      <c r="E27" s="7">
        <v>27.146871188106999</v>
      </c>
    </row>
    <row r="28" spans="1:5" ht="15" customHeight="1" x14ac:dyDescent="0.3">
      <c r="A28" s="2" t="s">
        <v>40</v>
      </c>
      <c r="B28" s="2" t="s">
        <v>31</v>
      </c>
      <c r="C28" s="5" t="s">
        <v>42</v>
      </c>
      <c r="D28" s="6" t="s">
        <v>33</v>
      </c>
      <c r="E28" s="7">
        <v>27.158690557587999</v>
      </c>
    </row>
    <row r="29" spans="1:5" ht="15" customHeight="1" x14ac:dyDescent="0.3">
      <c r="A29" s="2" t="s">
        <v>40</v>
      </c>
      <c r="B29" s="2" t="s">
        <v>31</v>
      </c>
      <c r="C29" s="5" t="s">
        <v>43</v>
      </c>
      <c r="D29" s="6" t="s">
        <v>33</v>
      </c>
      <c r="E29" s="7">
        <v>27.3597052363959</v>
      </c>
    </row>
    <row r="30" spans="1:5" ht="15" customHeight="1" x14ac:dyDescent="0.3">
      <c r="A30" s="2" t="s">
        <v>40</v>
      </c>
      <c r="B30" s="31" t="s">
        <v>133</v>
      </c>
      <c r="C30" s="5" t="s">
        <v>44</v>
      </c>
      <c r="D30" s="6" t="s">
        <v>33</v>
      </c>
      <c r="E30" s="7">
        <v>13.2880973366885</v>
      </c>
    </row>
    <row r="31" spans="1:5" ht="15" customHeight="1" x14ac:dyDescent="0.3">
      <c r="A31" s="2" t="s">
        <v>40</v>
      </c>
      <c r="B31" s="31" t="s">
        <v>133</v>
      </c>
      <c r="C31" s="5" t="s">
        <v>45</v>
      </c>
      <c r="D31" s="6" t="s">
        <v>33</v>
      </c>
      <c r="E31" s="7">
        <v>13.299417756817</v>
      </c>
    </row>
    <row r="32" spans="1:5" ht="15" customHeight="1" x14ac:dyDescent="0.3">
      <c r="A32" s="2" t="s">
        <v>40</v>
      </c>
      <c r="B32" s="31" t="s">
        <v>133</v>
      </c>
      <c r="C32" s="5" t="s">
        <v>46</v>
      </c>
      <c r="D32" s="6" t="s">
        <v>33</v>
      </c>
      <c r="E32" s="7">
        <v>13.3174711899463</v>
      </c>
    </row>
    <row r="33" spans="1:5" ht="15" customHeight="1" x14ac:dyDescent="0.3">
      <c r="A33" s="31" t="s">
        <v>138</v>
      </c>
      <c r="B33" s="2" t="s">
        <v>47</v>
      </c>
      <c r="C33" s="5" t="s">
        <v>48</v>
      </c>
      <c r="D33" s="6" t="s">
        <v>33</v>
      </c>
      <c r="E33" s="7">
        <v>24.777408281482401</v>
      </c>
    </row>
    <row r="34" spans="1:5" ht="15" customHeight="1" x14ac:dyDescent="0.3">
      <c r="A34" s="31" t="s">
        <v>138</v>
      </c>
      <c r="B34" s="2" t="s">
        <v>47</v>
      </c>
      <c r="C34" s="5" t="s">
        <v>49</v>
      </c>
      <c r="D34" s="6" t="s">
        <v>33</v>
      </c>
      <c r="E34" s="7">
        <v>24.4205814075316</v>
      </c>
    </row>
    <row r="35" spans="1:5" ht="15" customHeight="1" x14ac:dyDescent="0.3">
      <c r="A35" s="31" t="s">
        <v>138</v>
      </c>
      <c r="B35" s="2" t="s">
        <v>47</v>
      </c>
      <c r="C35" s="5" t="s">
        <v>50</v>
      </c>
      <c r="D35" s="6" t="s">
        <v>33</v>
      </c>
      <c r="E35" s="7">
        <v>24.080781132614099</v>
      </c>
    </row>
    <row r="36" spans="1:5" ht="15" customHeight="1" x14ac:dyDescent="0.3">
      <c r="A36" s="31" t="s">
        <v>138</v>
      </c>
      <c r="B36" s="31" t="s">
        <v>134</v>
      </c>
      <c r="C36" s="5" t="s">
        <v>51</v>
      </c>
      <c r="D36" s="6" t="s">
        <v>33</v>
      </c>
      <c r="E36" s="7">
        <v>19.872271217869599</v>
      </c>
    </row>
    <row r="37" spans="1:5" ht="15" customHeight="1" x14ac:dyDescent="0.3">
      <c r="A37" s="31" t="s">
        <v>138</v>
      </c>
      <c r="B37" s="31" t="s">
        <v>134</v>
      </c>
      <c r="C37" s="5" t="s">
        <v>52</v>
      </c>
      <c r="D37" s="6" t="s">
        <v>33</v>
      </c>
      <c r="E37" s="7">
        <v>19.782144984003999</v>
      </c>
    </row>
    <row r="38" spans="1:5" ht="15" customHeight="1" x14ac:dyDescent="0.3">
      <c r="A38" s="31" t="s">
        <v>138</v>
      </c>
      <c r="B38" s="31" t="s">
        <v>134</v>
      </c>
      <c r="C38" s="5" t="s">
        <v>53</v>
      </c>
      <c r="D38" s="6" t="s">
        <v>33</v>
      </c>
      <c r="E38" s="7">
        <v>20.009716382432298</v>
      </c>
    </row>
    <row r="39" spans="1:5" ht="15" customHeight="1" x14ac:dyDescent="0.3">
      <c r="A39" s="2" t="s">
        <v>40</v>
      </c>
      <c r="B39" s="2" t="s">
        <v>47</v>
      </c>
      <c r="C39" s="5" t="s">
        <v>54</v>
      </c>
      <c r="D39" s="6" t="s">
        <v>33</v>
      </c>
      <c r="E39" s="7">
        <v>27.3944335264712</v>
      </c>
    </row>
    <row r="40" spans="1:5" ht="15" customHeight="1" x14ac:dyDescent="0.3">
      <c r="A40" s="2" t="s">
        <v>40</v>
      </c>
      <c r="B40" s="2" t="s">
        <v>47</v>
      </c>
      <c r="C40" s="5" t="s">
        <v>55</v>
      </c>
      <c r="D40" s="6" t="s">
        <v>33</v>
      </c>
      <c r="E40" s="7">
        <v>27.178710642416601</v>
      </c>
    </row>
    <row r="41" spans="1:5" ht="15" customHeight="1" x14ac:dyDescent="0.3">
      <c r="A41" s="2" t="s">
        <v>40</v>
      </c>
      <c r="B41" s="2" t="s">
        <v>47</v>
      </c>
      <c r="C41" s="5" t="s">
        <v>56</v>
      </c>
      <c r="D41" s="6" t="s">
        <v>33</v>
      </c>
      <c r="E41" s="7">
        <v>27.408783837843998</v>
      </c>
    </row>
    <row r="42" spans="1:5" ht="15" customHeight="1" x14ac:dyDescent="0.3">
      <c r="A42" s="2" t="s">
        <v>40</v>
      </c>
      <c r="B42" s="31" t="s">
        <v>134</v>
      </c>
      <c r="C42" s="5" t="s">
        <v>57</v>
      </c>
      <c r="D42" s="6" t="s">
        <v>33</v>
      </c>
      <c r="E42" s="7">
        <v>16.734575618905801</v>
      </c>
    </row>
    <row r="43" spans="1:5" ht="15" customHeight="1" x14ac:dyDescent="0.3">
      <c r="A43" s="2" t="s">
        <v>40</v>
      </c>
      <c r="B43" s="31" t="s">
        <v>134</v>
      </c>
      <c r="C43" s="5" t="s">
        <v>58</v>
      </c>
      <c r="D43" s="6" t="s">
        <v>33</v>
      </c>
      <c r="E43" s="7">
        <v>17.047469073205399</v>
      </c>
    </row>
    <row r="44" spans="1:5" ht="15" customHeight="1" x14ac:dyDescent="0.3">
      <c r="A44" s="2" t="s">
        <v>40</v>
      </c>
      <c r="B44" s="31" t="s">
        <v>134</v>
      </c>
      <c r="C44" s="5" t="s">
        <v>59</v>
      </c>
      <c r="D44" s="6" t="s">
        <v>33</v>
      </c>
      <c r="E44" s="7">
        <v>16.7599365771644</v>
      </c>
    </row>
    <row r="45" spans="1:5" ht="15" customHeight="1" x14ac:dyDescent="0.3">
      <c r="A45" s="31" t="s">
        <v>138</v>
      </c>
      <c r="B45" s="2" t="s">
        <v>60</v>
      </c>
      <c r="C45" s="5" t="s">
        <v>61</v>
      </c>
      <c r="D45" s="6" t="s">
        <v>33</v>
      </c>
      <c r="E45" s="7">
        <v>26.424562686317099</v>
      </c>
    </row>
    <row r="46" spans="1:5" ht="15" customHeight="1" x14ac:dyDescent="0.3">
      <c r="A46" s="31" t="s">
        <v>138</v>
      </c>
      <c r="B46" s="2" t="s">
        <v>60</v>
      </c>
      <c r="C46" s="5" t="s">
        <v>62</v>
      </c>
      <c r="D46" s="6" t="s">
        <v>33</v>
      </c>
      <c r="E46" s="7">
        <v>26.486395555659499</v>
      </c>
    </row>
    <row r="47" spans="1:5" ht="15" customHeight="1" x14ac:dyDescent="0.3">
      <c r="A47" s="31" t="s">
        <v>138</v>
      </c>
      <c r="B47" s="2" t="s">
        <v>60</v>
      </c>
      <c r="C47" s="5" t="s">
        <v>63</v>
      </c>
      <c r="D47" s="6" t="s">
        <v>33</v>
      </c>
      <c r="E47" s="7">
        <v>26.295364126900601</v>
      </c>
    </row>
    <row r="48" spans="1:5" ht="15" customHeight="1" x14ac:dyDescent="0.3">
      <c r="A48" s="31" t="s">
        <v>138</v>
      </c>
      <c r="B48" s="31" t="s">
        <v>135</v>
      </c>
      <c r="C48" s="5" t="s">
        <v>64</v>
      </c>
      <c r="D48" s="6" t="s">
        <v>33</v>
      </c>
      <c r="E48" s="7">
        <v>23.260599475332601</v>
      </c>
    </row>
    <row r="49" spans="1:5" ht="15" customHeight="1" x14ac:dyDescent="0.3">
      <c r="A49" s="31" t="s">
        <v>138</v>
      </c>
      <c r="B49" s="31" t="s">
        <v>135</v>
      </c>
      <c r="C49" s="5" t="s">
        <v>65</v>
      </c>
      <c r="D49" s="6" t="s">
        <v>33</v>
      </c>
      <c r="E49" s="7">
        <v>23.3468714880585</v>
      </c>
    </row>
    <row r="50" spans="1:5" ht="15" customHeight="1" x14ac:dyDescent="0.3">
      <c r="A50" s="31" t="s">
        <v>138</v>
      </c>
      <c r="B50" s="31" t="s">
        <v>135</v>
      </c>
      <c r="C50" s="5" t="s">
        <v>66</v>
      </c>
      <c r="D50" s="6" t="s">
        <v>33</v>
      </c>
      <c r="E50" s="7">
        <v>23.3381210198438</v>
      </c>
    </row>
    <row r="51" spans="1:5" ht="15" customHeight="1" x14ac:dyDescent="0.3">
      <c r="A51" s="2" t="s">
        <v>40</v>
      </c>
      <c r="B51" s="2" t="s">
        <v>60</v>
      </c>
      <c r="C51" s="5" t="s">
        <v>67</v>
      </c>
      <c r="D51" s="6" t="s">
        <v>33</v>
      </c>
      <c r="E51" s="7">
        <v>27.315911547129001</v>
      </c>
    </row>
    <row r="52" spans="1:5" ht="15" customHeight="1" x14ac:dyDescent="0.3">
      <c r="A52" s="2" t="s">
        <v>40</v>
      </c>
      <c r="B52" s="2" t="s">
        <v>60</v>
      </c>
      <c r="C52" s="5" t="s">
        <v>68</v>
      </c>
      <c r="D52" s="6" t="s">
        <v>33</v>
      </c>
      <c r="E52" s="7">
        <v>27.396958160692598</v>
      </c>
    </row>
    <row r="53" spans="1:5" ht="15" customHeight="1" x14ac:dyDescent="0.3">
      <c r="A53" s="2" t="s">
        <v>40</v>
      </c>
      <c r="B53" s="2" t="s">
        <v>60</v>
      </c>
      <c r="C53" s="5" t="s">
        <v>69</v>
      </c>
      <c r="D53" s="6" t="s">
        <v>33</v>
      </c>
      <c r="E53" s="7">
        <v>27.581899077448199</v>
      </c>
    </row>
    <row r="54" spans="1:5" ht="15" customHeight="1" x14ac:dyDescent="0.3">
      <c r="A54" s="2" t="s">
        <v>40</v>
      </c>
      <c r="B54" s="31" t="s">
        <v>135</v>
      </c>
      <c r="C54" s="5" t="s">
        <v>70</v>
      </c>
      <c r="D54" s="6" t="s">
        <v>33</v>
      </c>
      <c r="E54" s="7">
        <v>20.258097563743899</v>
      </c>
    </row>
    <row r="55" spans="1:5" ht="15" customHeight="1" x14ac:dyDescent="0.3">
      <c r="A55" s="2" t="s">
        <v>40</v>
      </c>
      <c r="B55" s="31" t="s">
        <v>135</v>
      </c>
      <c r="C55" s="5" t="s">
        <v>71</v>
      </c>
      <c r="D55" s="6" t="s">
        <v>33</v>
      </c>
      <c r="E55" s="7">
        <v>20.5027181360973</v>
      </c>
    </row>
    <row r="56" spans="1:5" ht="15" customHeight="1" x14ac:dyDescent="0.3">
      <c r="A56" s="2" t="s">
        <v>40</v>
      </c>
      <c r="B56" s="31" t="s">
        <v>135</v>
      </c>
      <c r="C56" s="5" t="s">
        <v>72</v>
      </c>
      <c r="D56" s="6" t="s">
        <v>33</v>
      </c>
      <c r="E56" s="7">
        <v>20.316600886528299</v>
      </c>
    </row>
    <row r="57" spans="1:5" ht="15" customHeight="1" x14ac:dyDescent="0.3">
      <c r="A57" s="31" t="s">
        <v>138</v>
      </c>
      <c r="B57" s="2" t="s">
        <v>73</v>
      </c>
      <c r="C57" s="5" t="s">
        <v>74</v>
      </c>
      <c r="D57" s="6" t="s">
        <v>33</v>
      </c>
      <c r="E57" s="7">
        <v>27.402542113429899</v>
      </c>
    </row>
    <row r="58" spans="1:5" ht="15" customHeight="1" x14ac:dyDescent="0.3">
      <c r="A58" s="31" t="s">
        <v>138</v>
      </c>
      <c r="B58" s="2" t="s">
        <v>73</v>
      </c>
      <c r="C58" s="5" t="s">
        <v>75</v>
      </c>
      <c r="D58" s="6" t="s">
        <v>33</v>
      </c>
      <c r="E58" s="7">
        <v>27.1545886839357</v>
      </c>
    </row>
    <row r="59" spans="1:5" ht="15" customHeight="1" x14ac:dyDescent="0.3">
      <c r="A59" s="31" t="s">
        <v>138</v>
      </c>
      <c r="B59" s="2" t="s">
        <v>73</v>
      </c>
      <c r="C59" s="5" t="s">
        <v>76</v>
      </c>
      <c r="D59" s="6" t="s">
        <v>33</v>
      </c>
      <c r="E59" s="7">
        <v>27.8745832179969</v>
      </c>
    </row>
    <row r="60" spans="1:5" ht="15" customHeight="1" x14ac:dyDescent="0.3">
      <c r="A60" s="31" t="s">
        <v>138</v>
      </c>
      <c r="B60" s="31" t="s">
        <v>136</v>
      </c>
      <c r="C60" s="5" t="s">
        <v>77</v>
      </c>
      <c r="D60" s="6" t="s">
        <v>33</v>
      </c>
      <c r="E60" s="7">
        <v>26.8247674448059</v>
      </c>
    </row>
    <row r="61" spans="1:5" ht="15" customHeight="1" x14ac:dyDescent="0.3">
      <c r="A61" s="31" t="s">
        <v>138</v>
      </c>
      <c r="B61" s="31" t="s">
        <v>136</v>
      </c>
      <c r="C61" s="5" t="s">
        <v>78</v>
      </c>
      <c r="D61" s="6" t="s">
        <v>33</v>
      </c>
      <c r="E61" s="7">
        <v>27.033363648436001</v>
      </c>
    </row>
    <row r="62" spans="1:5" ht="15" customHeight="1" x14ac:dyDescent="0.3">
      <c r="A62" s="31" t="s">
        <v>138</v>
      </c>
      <c r="B62" s="31" t="s">
        <v>136</v>
      </c>
      <c r="C62" s="5" t="s">
        <v>79</v>
      </c>
      <c r="D62" s="6" t="s">
        <v>33</v>
      </c>
      <c r="E62" s="7">
        <v>26.870054042959001</v>
      </c>
    </row>
    <row r="63" spans="1:5" ht="15" customHeight="1" x14ac:dyDescent="0.3">
      <c r="A63" s="2" t="s">
        <v>40</v>
      </c>
      <c r="B63" s="2" t="s">
        <v>73</v>
      </c>
      <c r="C63" s="5" t="s">
        <v>80</v>
      </c>
      <c r="D63" s="6" t="s">
        <v>33</v>
      </c>
      <c r="E63" s="7">
        <v>27.454150596009899</v>
      </c>
    </row>
    <row r="64" spans="1:5" ht="15" customHeight="1" x14ac:dyDescent="0.3">
      <c r="A64" s="2" t="s">
        <v>40</v>
      </c>
      <c r="B64" s="2" t="s">
        <v>73</v>
      </c>
      <c r="C64" s="5" t="s">
        <v>81</v>
      </c>
      <c r="D64" s="6" t="s">
        <v>33</v>
      </c>
      <c r="E64" s="7">
        <v>27.4736035541289</v>
      </c>
    </row>
    <row r="65" spans="1:5" ht="15" customHeight="1" x14ac:dyDescent="0.3">
      <c r="A65" s="2" t="s">
        <v>40</v>
      </c>
      <c r="B65" s="2" t="s">
        <v>73</v>
      </c>
      <c r="C65" s="5" t="s">
        <v>82</v>
      </c>
      <c r="D65" s="6" t="s">
        <v>33</v>
      </c>
      <c r="E65" s="7">
        <v>27.642029760775099</v>
      </c>
    </row>
    <row r="66" spans="1:5" ht="15" customHeight="1" x14ac:dyDescent="0.3">
      <c r="A66" s="2" t="s">
        <v>40</v>
      </c>
      <c r="B66" s="31" t="s">
        <v>136</v>
      </c>
      <c r="C66" s="5" t="s">
        <v>83</v>
      </c>
      <c r="D66" s="6" t="s">
        <v>33</v>
      </c>
      <c r="E66" s="7">
        <v>23.502988609962198</v>
      </c>
    </row>
    <row r="67" spans="1:5" ht="15" customHeight="1" x14ac:dyDescent="0.3">
      <c r="A67" s="2" t="s">
        <v>40</v>
      </c>
      <c r="B67" s="31" t="s">
        <v>136</v>
      </c>
      <c r="C67" s="5" t="s">
        <v>84</v>
      </c>
      <c r="D67" s="6" t="s">
        <v>33</v>
      </c>
      <c r="E67" s="7">
        <v>23.8139060162205</v>
      </c>
    </row>
    <row r="68" spans="1:5" ht="15" customHeight="1" x14ac:dyDescent="0.3">
      <c r="A68" s="2" t="s">
        <v>40</v>
      </c>
      <c r="B68" s="31" t="s">
        <v>136</v>
      </c>
      <c r="C68" s="5" t="s">
        <v>85</v>
      </c>
      <c r="D68" s="6" t="s">
        <v>33</v>
      </c>
      <c r="E68" s="7">
        <v>23.6561808930525</v>
      </c>
    </row>
    <row r="69" spans="1:5" ht="15" customHeight="1" x14ac:dyDescent="0.3">
      <c r="A69" s="31" t="s">
        <v>138</v>
      </c>
      <c r="B69" s="31" t="s">
        <v>137</v>
      </c>
      <c r="C69" s="5" t="s">
        <v>86</v>
      </c>
      <c r="D69" s="6" t="s">
        <v>33</v>
      </c>
      <c r="E69" s="7">
        <v>30.078978557030901</v>
      </c>
    </row>
    <row r="70" spans="1:5" ht="15" customHeight="1" x14ac:dyDescent="0.3">
      <c r="A70" s="31" t="s">
        <v>138</v>
      </c>
      <c r="B70" s="31" t="s">
        <v>137</v>
      </c>
      <c r="C70" s="5" t="s">
        <v>87</v>
      </c>
      <c r="D70" s="6" t="s">
        <v>33</v>
      </c>
      <c r="E70" s="7">
        <v>30.2919589572879</v>
      </c>
    </row>
    <row r="71" spans="1:5" ht="15" customHeight="1" x14ac:dyDescent="0.3">
      <c r="A71" s="31" t="s">
        <v>138</v>
      </c>
      <c r="B71" s="31" t="s">
        <v>137</v>
      </c>
      <c r="C71" s="5" t="s">
        <v>88</v>
      </c>
      <c r="D71" s="6" t="s">
        <v>33</v>
      </c>
      <c r="E71" s="7">
        <v>30.510828087029701</v>
      </c>
    </row>
    <row r="72" spans="1:5" ht="15" customHeight="1" x14ac:dyDescent="0.3">
      <c r="A72" s="2" t="s">
        <v>40</v>
      </c>
      <c r="B72" s="31" t="s">
        <v>137</v>
      </c>
      <c r="C72" s="5" t="s">
        <v>89</v>
      </c>
      <c r="D72" s="6" t="s">
        <v>33</v>
      </c>
      <c r="E72" s="7">
        <v>26.052968813703199</v>
      </c>
    </row>
    <row r="73" spans="1:5" ht="15" customHeight="1" x14ac:dyDescent="0.3">
      <c r="A73" s="2" t="s">
        <v>40</v>
      </c>
      <c r="B73" s="31" t="s">
        <v>137</v>
      </c>
      <c r="C73" s="5" t="s">
        <v>90</v>
      </c>
      <c r="D73" s="6" t="s">
        <v>33</v>
      </c>
      <c r="E73" s="7">
        <v>25.415785927972902</v>
      </c>
    </row>
    <row r="74" spans="1:5" ht="15" customHeight="1" x14ac:dyDescent="0.3">
      <c r="A74" s="2" t="s">
        <v>40</v>
      </c>
      <c r="B74" s="31" t="s">
        <v>137</v>
      </c>
      <c r="C74" s="5" t="s">
        <v>91</v>
      </c>
      <c r="D74" s="6" t="s">
        <v>33</v>
      </c>
      <c r="E74" s="7">
        <v>25.564335513758401</v>
      </c>
    </row>
    <row r="75" spans="1:5" ht="15" customHeight="1" x14ac:dyDescent="0.3">
      <c r="A75" s="31" t="s">
        <v>138</v>
      </c>
      <c r="B75" s="2" t="s">
        <v>92</v>
      </c>
      <c r="C75" s="5" t="s">
        <v>93</v>
      </c>
      <c r="D75" s="6" t="s">
        <v>33</v>
      </c>
    </row>
    <row r="76" spans="1:5" ht="15" customHeight="1" x14ac:dyDescent="0.3">
      <c r="A76" s="31" t="s">
        <v>138</v>
      </c>
      <c r="B76" s="2" t="s">
        <v>92</v>
      </c>
      <c r="C76" s="5" t="s">
        <v>94</v>
      </c>
      <c r="D76" s="6" t="s">
        <v>33</v>
      </c>
    </row>
    <row r="77" spans="1:5" ht="15" customHeight="1" x14ac:dyDescent="0.3">
      <c r="A77" s="31" t="s">
        <v>138</v>
      </c>
      <c r="B77" s="2" t="s">
        <v>92</v>
      </c>
      <c r="C77" s="5" t="s">
        <v>95</v>
      </c>
      <c r="D77" s="6" t="s">
        <v>33</v>
      </c>
    </row>
    <row r="78" spans="1:5" ht="15" customHeight="1" x14ac:dyDescent="0.3">
      <c r="A78" s="2" t="s">
        <v>40</v>
      </c>
      <c r="B78" s="2" t="s">
        <v>92</v>
      </c>
      <c r="C78" s="5" t="s">
        <v>96</v>
      </c>
      <c r="D78" s="6" t="s">
        <v>33</v>
      </c>
      <c r="E78" s="7">
        <v>26.102423663753498</v>
      </c>
    </row>
    <row r="79" spans="1:5" ht="15" customHeight="1" x14ac:dyDescent="0.3">
      <c r="A79" s="2" t="s">
        <v>40</v>
      </c>
      <c r="B79" s="2" t="s">
        <v>92</v>
      </c>
      <c r="C79" s="5" t="s">
        <v>97</v>
      </c>
      <c r="D79" s="6" t="s">
        <v>33</v>
      </c>
      <c r="E79" s="7">
        <v>26.186518683496899</v>
      </c>
    </row>
    <row r="80" spans="1:5" ht="15" customHeight="1" x14ac:dyDescent="0.3">
      <c r="A80" s="2" t="s">
        <v>40</v>
      </c>
      <c r="B80" s="2" t="s">
        <v>92</v>
      </c>
      <c r="C80" s="5" t="s">
        <v>98</v>
      </c>
      <c r="D80" s="6" t="s">
        <v>33</v>
      </c>
      <c r="E80" s="7">
        <v>26.208449279975301</v>
      </c>
    </row>
    <row r="81" spans="1:5" ht="15" customHeight="1" x14ac:dyDescent="0.3">
      <c r="A81" s="2" t="s">
        <v>99</v>
      </c>
      <c r="B81" s="2" t="s">
        <v>36</v>
      </c>
      <c r="C81" s="5" t="s">
        <v>100</v>
      </c>
      <c r="D81" s="6" t="s">
        <v>33</v>
      </c>
      <c r="E81" s="7">
        <v>13.257620434639</v>
      </c>
    </row>
  </sheetData>
  <phoneticPr fontId="14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47"/>
  <sheetViews>
    <sheetView zoomScaleNormal="100" workbookViewId="0">
      <selection activeCell="D48" sqref="D48"/>
    </sheetView>
  </sheetViews>
  <sheetFormatPr defaultRowHeight="10.5" x14ac:dyDescent="0.3"/>
  <cols>
    <col min="1" max="1" width="15.83203125" customWidth="1"/>
    <col min="2" max="7" width="12" bestFit="1" customWidth="1"/>
    <col min="8" max="8" width="12" customWidth="1"/>
    <col min="9" max="9" width="11.33203125" customWidth="1"/>
    <col min="10" max="10" width="14.83203125" customWidth="1"/>
    <col min="11" max="11" width="12.5" customWidth="1"/>
    <col min="12" max="13" width="12.83203125" bestFit="1" customWidth="1"/>
    <col min="15" max="15" width="12.5" bestFit="1" customWidth="1"/>
    <col min="16" max="17" width="12.83203125" bestFit="1" customWidth="1"/>
  </cols>
  <sheetData>
    <row r="1" spans="1:74" x14ac:dyDescent="0.3">
      <c r="B1" s="33" t="s">
        <v>104</v>
      </c>
      <c r="C1" s="33"/>
      <c r="D1" s="33"/>
      <c r="E1" s="33" t="s">
        <v>40</v>
      </c>
      <c r="F1" s="33"/>
      <c r="G1" s="33"/>
      <c r="H1" s="8" t="s">
        <v>106</v>
      </c>
      <c r="I1" s="8" t="s">
        <v>107</v>
      </c>
      <c r="K1" s="32" t="s">
        <v>113</v>
      </c>
      <c r="L1" s="32"/>
      <c r="M1" s="32"/>
      <c r="O1" s="32" t="s">
        <v>114</v>
      </c>
      <c r="P1" s="33"/>
      <c r="Q1" s="33"/>
    </row>
    <row r="2" spans="1:74" x14ac:dyDescent="0.3">
      <c r="B2" s="8" t="s">
        <v>101</v>
      </c>
      <c r="C2" s="8" t="s">
        <v>102</v>
      </c>
      <c r="D2" s="8" t="s">
        <v>103</v>
      </c>
      <c r="E2" s="8" t="s">
        <v>101</v>
      </c>
      <c r="F2" s="8" t="s">
        <v>102</v>
      </c>
      <c r="G2" s="8" t="s">
        <v>103</v>
      </c>
      <c r="K2" s="8" t="s">
        <v>101</v>
      </c>
      <c r="L2" s="8" t="s">
        <v>102</v>
      </c>
      <c r="M2" s="8" t="s">
        <v>103</v>
      </c>
      <c r="O2" s="8" t="s">
        <v>101</v>
      </c>
      <c r="P2" s="8" t="s">
        <v>102</v>
      </c>
      <c r="Q2" s="8" t="s">
        <v>103</v>
      </c>
    </row>
    <row r="3" spans="1:74" x14ac:dyDescent="0.3">
      <c r="A3" s="8" t="s">
        <v>31</v>
      </c>
      <c r="B3" s="7">
        <v>25.309025806355301</v>
      </c>
      <c r="C3" s="7">
        <v>24.903023830440301</v>
      </c>
      <c r="D3" s="7">
        <v>24.9860182415228</v>
      </c>
      <c r="E3" s="7">
        <v>27.158690557587999</v>
      </c>
      <c r="F3" s="7">
        <v>27.146871188106999</v>
      </c>
      <c r="G3" s="7">
        <v>27.3597052363959</v>
      </c>
      <c r="H3" s="9">
        <f>AVERAGE(B3:D3)</f>
        <v>25.066022626106133</v>
      </c>
      <c r="I3" s="9">
        <f>AVERAGE(E3:G3)</f>
        <v>27.221755660696967</v>
      </c>
      <c r="K3">
        <f t="shared" ref="K3:M6" si="0">TREND($K$16:$K$20,$H$16:$H$20,B3)</f>
        <v>3.5996014473898033</v>
      </c>
      <c r="L3">
        <f t="shared" si="0"/>
        <v>3.7165848268582193</v>
      </c>
      <c r="M3">
        <f t="shared" si="0"/>
        <v>3.6926712321927235</v>
      </c>
      <c r="O3" s="17">
        <f>10^K3</f>
        <v>3977.4199467275298</v>
      </c>
      <c r="P3" s="17">
        <f t="shared" ref="P3:Q3" si="1">10^L3</f>
        <v>5206.9670190117222</v>
      </c>
      <c r="Q3" s="17">
        <f t="shared" si="1"/>
        <v>4928.0060484415008</v>
      </c>
    </row>
    <row r="4" spans="1:74" x14ac:dyDescent="0.3">
      <c r="A4" s="8" t="s">
        <v>47</v>
      </c>
      <c r="B4" s="7">
        <v>24.777408281482401</v>
      </c>
      <c r="C4" s="7">
        <v>24.4205814075316</v>
      </c>
      <c r="D4" s="7">
        <v>24.080781132614099</v>
      </c>
      <c r="E4" s="7">
        <v>27.3944335264712</v>
      </c>
      <c r="F4" s="7">
        <v>27.178710642416601</v>
      </c>
      <c r="G4" s="7">
        <v>27.408783837843998</v>
      </c>
      <c r="H4" s="9">
        <f t="shared" ref="H4:H6" si="2">AVERAGE(B4:D4)</f>
        <v>24.4262569405427</v>
      </c>
      <c r="I4" s="9">
        <f t="shared" ref="I4:I6" si="3">AVERAGE(E4:G4)</f>
        <v>27.327309335577269</v>
      </c>
      <c r="K4">
        <f t="shared" si="0"/>
        <v>3.752779063099946</v>
      </c>
      <c r="L4">
        <f t="shared" si="0"/>
        <v>3.8555933745471753</v>
      </c>
      <c r="M4">
        <f t="shared" si="0"/>
        <v>3.9535017268761505</v>
      </c>
      <c r="O4" s="17">
        <f t="shared" ref="O4:O6" si="4">10^K4</f>
        <v>5659.5130164213879</v>
      </c>
      <c r="P4" s="17">
        <f t="shared" ref="P4:P6" si="5">10^L4</f>
        <v>7171.2254239019849</v>
      </c>
      <c r="Q4" s="17">
        <f t="shared" ref="Q4:Q6" si="6">10^M4</f>
        <v>8984.6616511598186</v>
      </c>
    </row>
    <row r="5" spans="1:74" x14ac:dyDescent="0.3">
      <c r="A5" s="8" t="s">
        <v>60</v>
      </c>
      <c r="B5" s="7">
        <v>26.424562686317099</v>
      </c>
      <c r="C5" s="7">
        <v>26.486395555659499</v>
      </c>
      <c r="D5" s="7">
        <v>26.295364126900601</v>
      </c>
      <c r="E5" s="7">
        <v>27.315911547129001</v>
      </c>
      <c r="F5" s="7">
        <v>27.396958160692598</v>
      </c>
      <c r="G5" s="7">
        <v>27.581899077448199</v>
      </c>
      <c r="H5" s="9">
        <f t="shared" si="2"/>
        <v>26.402107456292402</v>
      </c>
      <c r="I5" s="9">
        <f t="shared" si="3"/>
        <v>27.431589595089932</v>
      </c>
      <c r="K5">
        <f t="shared" si="0"/>
        <v>3.2781762281024349</v>
      </c>
      <c r="L5">
        <f t="shared" si="0"/>
        <v>3.2603600142734237</v>
      </c>
      <c r="M5">
        <f t="shared" si="0"/>
        <v>3.3154028550638692</v>
      </c>
      <c r="O5" s="17">
        <f t="shared" si="4"/>
        <v>1897.4757230969149</v>
      </c>
      <c r="P5" s="17">
        <f t="shared" si="5"/>
        <v>1821.2099496055853</v>
      </c>
      <c r="Q5" s="17">
        <f t="shared" si="6"/>
        <v>2067.2969079596719</v>
      </c>
    </row>
    <row r="6" spans="1:74" x14ac:dyDescent="0.3">
      <c r="A6" s="8" t="s">
        <v>73</v>
      </c>
      <c r="B6" s="7">
        <v>27.402542113429899</v>
      </c>
      <c r="C6" s="7">
        <v>27.1545886839357</v>
      </c>
      <c r="D6" s="7">
        <v>27.8745832179969</v>
      </c>
      <c r="E6" s="7">
        <v>27.454150596009899</v>
      </c>
      <c r="F6" s="7">
        <v>27.4736035541289</v>
      </c>
      <c r="G6" s="7">
        <v>27.642029760775099</v>
      </c>
      <c r="H6" s="9">
        <f t="shared" si="2"/>
        <v>27.477238005120835</v>
      </c>
      <c r="I6" s="9">
        <f t="shared" si="3"/>
        <v>27.523261303637966</v>
      </c>
      <c r="K6">
        <f t="shared" si="0"/>
        <v>2.9963861255385185</v>
      </c>
      <c r="L6">
        <f t="shared" si="0"/>
        <v>3.0678301870301992</v>
      </c>
      <c r="M6">
        <f t="shared" si="0"/>
        <v>2.8603745617134884</v>
      </c>
      <c r="O6" s="17">
        <f t="shared" si="4"/>
        <v>991.7132723342977</v>
      </c>
      <c r="P6" s="17">
        <f t="shared" si="5"/>
        <v>1169.0421958408449</v>
      </c>
      <c r="Q6" s="17">
        <f t="shared" si="6"/>
        <v>725.06102677979766</v>
      </c>
    </row>
    <row r="10" spans="1:74" x14ac:dyDescent="0.3">
      <c r="A10" s="2"/>
      <c r="BM10" s="7"/>
      <c r="BN10" s="7"/>
      <c r="BO10" s="7"/>
      <c r="BV10" s="7"/>
    </row>
    <row r="11" spans="1:7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3">
      <c r="B13" s="32" t="s">
        <v>104</v>
      </c>
      <c r="C13" s="33"/>
      <c r="D13" s="33"/>
      <c r="E13" s="32" t="s">
        <v>40</v>
      </c>
      <c r="F13" s="33"/>
      <c r="G13" s="33"/>
      <c r="H13" s="12"/>
    </row>
    <row r="14" spans="1:74" x14ac:dyDescent="0.3">
      <c r="A14" s="8" t="s">
        <v>105</v>
      </c>
      <c r="B14" s="8" t="s">
        <v>101</v>
      </c>
      <c r="C14" s="8" t="s">
        <v>102</v>
      </c>
      <c r="D14" s="8" t="s">
        <v>103</v>
      </c>
      <c r="E14" s="8" t="s">
        <v>101</v>
      </c>
      <c r="F14" s="8" t="s">
        <v>102</v>
      </c>
      <c r="G14" s="8" t="s">
        <v>103</v>
      </c>
      <c r="H14" s="12" t="s">
        <v>109</v>
      </c>
      <c r="I14" t="s">
        <v>111</v>
      </c>
      <c r="J14" s="11" t="s">
        <v>108</v>
      </c>
      <c r="K14" s="16" t="s">
        <v>112</v>
      </c>
    </row>
    <row r="15" spans="1:74" x14ac:dyDescent="0.3">
      <c r="A15" s="8">
        <v>100</v>
      </c>
      <c r="H15" s="12"/>
      <c r="J15" s="10"/>
      <c r="K15" s="12"/>
    </row>
    <row r="16" spans="1:74" x14ac:dyDescent="0.3">
      <c r="A16" s="8">
        <v>10</v>
      </c>
      <c r="B16" s="7">
        <v>16.573049449956301</v>
      </c>
      <c r="C16" s="7">
        <v>16.303434069829201</v>
      </c>
      <c r="D16" s="7">
        <v>16.482148880692499</v>
      </c>
      <c r="E16" s="7">
        <v>13.2880973366885</v>
      </c>
      <c r="F16" s="7">
        <v>13.299417756817</v>
      </c>
      <c r="G16" s="7">
        <v>13.3174711899463</v>
      </c>
      <c r="H16" s="13">
        <f>AVERAGE(B16:D16)</f>
        <v>16.452877466825999</v>
      </c>
      <c r="I16" s="9">
        <f t="shared" ref="I16:I21" si="7">AVERAGE(E16:G16)</f>
        <v>13.301662094483936</v>
      </c>
      <c r="J16" s="14">
        <v>1438000</v>
      </c>
      <c r="K16" s="12">
        <f>LOG(J16)</f>
        <v>6.1577588860468637</v>
      </c>
    </row>
    <row r="17" spans="1:11" x14ac:dyDescent="0.3">
      <c r="A17" s="8">
        <v>1</v>
      </c>
      <c r="B17" s="7">
        <v>19.872271217869599</v>
      </c>
      <c r="C17" s="7">
        <v>19.782144984003999</v>
      </c>
      <c r="D17" s="7">
        <v>20.009716382432298</v>
      </c>
      <c r="E17" s="7">
        <v>16.734575618905801</v>
      </c>
      <c r="F17" s="7">
        <v>17.047469073205399</v>
      </c>
      <c r="G17" s="7">
        <v>16.7599365771644</v>
      </c>
      <c r="H17" s="13">
        <f t="shared" ref="H17:H20" si="8">AVERAGE(B17:D17)</f>
        <v>19.888044194768636</v>
      </c>
      <c r="I17" s="9">
        <f t="shared" si="7"/>
        <v>16.847327089758533</v>
      </c>
      <c r="J17" s="15">
        <v>143800</v>
      </c>
      <c r="K17" s="12">
        <f t="shared" ref="K17:K20" si="9">LOG(J17)</f>
        <v>5.1577588860468637</v>
      </c>
    </row>
    <row r="18" spans="1:11" x14ac:dyDescent="0.3">
      <c r="A18" s="8">
        <v>0.1</v>
      </c>
      <c r="B18" s="7">
        <v>23.260599475332601</v>
      </c>
      <c r="C18" s="7">
        <v>23.3468714880585</v>
      </c>
      <c r="D18" s="7">
        <v>23.3381210198438</v>
      </c>
      <c r="E18" s="7">
        <v>20.258097563743899</v>
      </c>
      <c r="F18" s="7">
        <v>20.5027181360973</v>
      </c>
      <c r="G18" s="7">
        <v>20.316600886528299</v>
      </c>
      <c r="H18" s="13">
        <f t="shared" si="8"/>
        <v>23.315197327744968</v>
      </c>
      <c r="I18" s="9">
        <f t="shared" si="7"/>
        <v>20.359138862123167</v>
      </c>
      <c r="J18" s="15">
        <v>14380</v>
      </c>
      <c r="K18" s="12">
        <f t="shared" si="9"/>
        <v>4.1577588860468637</v>
      </c>
    </row>
    <row r="19" spans="1:11" x14ac:dyDescent="0.3">
      <c r="A19" s="8">
        <v>0.01</v>
      </c>
      <c r="B19" s="7">
        <v>26.8247674448059</v>
      </c>
      <c r="C19" s="7">
        <v>27.033363648436001</v>
      </c>
      <c r="D19" s="7">
        <v>26.870054042959001</v>
      </c>
      <c r="E19" s="7">
        <v>23.502988609962198</v>
      </c>
      <c r="F19" s="7">
        <v>23.8139060162205</v>
      </c>
      <c r="G19" s="7">
        <v>23.6561808930525</v>
      </c>
      <c r="H19" s="13">
        <f t="shared" si="8"/>
        <v>26.909395045400302</v>
      </c>
      <c r="I19" s="9">
        <f t="shared" si="7"/>
        <v>23.65769183974507</v>
      </c>
      <c r="J19" s="15">
        <v>1438</v>
      </c>
      <c r="K19" s="12">
        <f t="shared" si="9"/>
        <v>3.1577588860468637</v>
      </c>
    </row>
    <row r="20" spans="1:11" x14ac:dyDescent="0.3">
      <c r="A20" s="8">
        <v>1E-3</v>
      </c>
      <c r="B20" s="7">
        <v>30.078978557030901</v>
      </c>
      <c r="C20" s="7">
        <v>30.2919589572879</v>
      </c>
      <c r="D20" s="7">
        <v>30.510828087029701</v>
      </c>
      <c r="E20" s="7">
        <v>26.052968813703199</v>
      </c>
      <c r="F20" s="7">
        <v>25.415785927972902</v>
      </c>
      <c r="G20" s="7">
        <v>25.564335513758401</v>
      </c>
      <c r="H20" s="13">
        <f t="shared" si="8"/>
        <v>30.293921867116165</v>
      </c>
      <c r="I20" s="9">
        <f t="shared" si="7"/>
        <v>25.677696751811499</v>
      </c>
      <c r="J20" s="15">
        <v>143.80000000000001</v>
      </c>
      <c r="K20" s="12">
        <f t="shared" si="9"/>
        <v>2.1577588860468637</v>
      </c>
    </row>
    <row r="21" spans="1:11" x14ac:dyDescent="0.3">
      <c r="A21" s="8">
        <v>0</v>
      </c>
      <c r="E21" s="7">
        <v>26.102423663753498</v>
      </c>
      <c r="F21" s="7">
        <v>26.186518683496899</v>
      </c>
      <c r="G21" s="7">
        <v>26.208449279975301</v>
      </c>
      <c r="H21" s="13" t="s">
        <v>110</v>
      </c>
      <c r="I21" s="9">
        <f t="shared" si="7"/>
        <v>26.165797209075233</v>
      </c>
      <c r="J21" s="10">
        <v>0</v>
      </c>
      <c r="K21" s="12"/>
    </row>
    <row r="46" spans="6:13" x14ac:dyDescent="0.3">
      <c r="F46" s="30" t="s">
        <v>126</v>
      </c>
      <c r="G46">
        <f>10^(-1/-3.4703)</f>
        <v>1.9415989350315639</v>
      </c>
      <c r="L46" s="30" t="s">
        <v>126</v>
      </c>
      <c r="M46">
        <f>10^(-1/-3.1562)</f>
        <v>2.0741334827219311</v>
      </c>
    </row>
    <row r="47" spans="6:13" x14ac:dyDescent="0.3">
      <c r="F47" s="30" t="s">
        <v>127</v>
      </c>
      <c r="G47">
        <f>(G46-1)*100</f>
        <v>94.159893503156383</v>
      </c>
      <c r="L47" s="30" t="s">
        <v>127</v>
      </c>
      <c r="M47">
        <f>(M46-1)*100</f>
        <v>107.4133482721931</v>
      </c>
    </row>
  </sheetData>
  <mergeCells count="6">
    <mergeCell ref="O1:Q1"/>
    <mergeCell ref="B1:D1"/>
    <mergeCell ref="E1:G1"/>
    <mergeCell ref="B13:D13"/>
    <mergeCell ref="E13:G13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"/>
  <sheetViews>
    <sheetView tabSelected="1" workbookViewId="0">
      <selection activeCell="D36" sqref="D36"/>
    </sheetView>
  </sheetViews>
  <sheetFormatPr defaultColWidth="9.33203125" defaultRowHeight="10.5" x14ac:dyDescent="0.3"/>
  <cols>
    <col min="1" max="1" width="14.4140625" style="19" customWidth="1"/>
    <col min="2" max="2" width="9.33203125" style="19"/>
    <col min="3" max="3" width="14.5" style="19" customWidth="1"/>
    <col min="4" max="4" width="44.5" style="19" customWidth="1"/>
    <col min="5" max="5" width="14.33203125" style="19" customWidth="1"/>
    <col min="6" max="16384" width="9.33203125" style="19"/>
  </cols>
  <sheetData>
    <row r="1" spans="1:4" x14ac:dyDescent="0.3">
      <c r="A1" s="18" t="s">
        <v>115</v>
      </c>
      <c r="B1" s="18"/>
    </row>
    <row r="2" spans="1:4" x14ac:dyDescent="0.3">
      <c r="A2" s="20" t="s">
        <v>116</v>
      </c>
      <c r="B2" s="20" t="s">
        <v>30</v>
      </c>
      <c r="C2" s="20" t="s">
        <v>117</v>
      </c>
      <c r="D2" s="20" t="s">
        <v>125</v>
      </c>
    </row>
    <row r="3" spans="1:4" x14ac:dyDescent="0.3">
      <c r="A3" s="21" t="s">
        <v>128</v>
      </c>
      <c r="B3" s="7">
        <v>25.309025806355301</v>
      </c>
      <c r="C3" s="22">
        <f t="shared" ref="C3:C14" si="0">10^(TREND($B$55:$B$59,$A$55:$A$59,B3))</f>
        <v>3899.9736612557699</v>
      </c>
      <c r="D3" s="19">
        <f>C3*1.35*1000</f>
        <v>5264964.4426952899</v>
      </c>
    </row>
    <row r="4" spans="1:4" x14ac:dyDescent="0.3">
      <c r="A4" s="21" t="s">
        <v>128</v>
      </c>
      <c r="B4" s="7">
        <v>24.903023830440301</v>
      </c>
      <c r="C4" s="22">
        <f t="shared" si="0"/>
        <v>5105.579622257651</v>
      </c>
      <c r="D4" s="19">
        <f t="shared" ref="D4:D14" si="1">C4*1.35*1000</f>
        <v>6892532.4900478292</v>
      </c>
    </row>
    <row r="5" spans="1:4" x14ac:dyDescent="0.3">
      <c r="A5" s="21" t="s">
        <v>128</v>
      </c>
      <c r="B5" s="7">
        <v>24.9860182415228</v>
      </c>
      <c r="C5" s="22">
        <f t="shared" si="0"/>
        <v>4832.0504369280279</v>
      </c>
      <c r="D5" s="19">
        <f t="shared" si="1"/>
        <v>6523268.0898528378</v>
      </c>
    </row>
    <row r="6" spans="1:4" x14ac:dyDescent="0.3">
      <c r="A6" s="21" t="s">
        <v>129</v>
      </c>
      <c r="B6" s="7">
        <v>24.777408281482401</v>
      </c>
      <c r="C6" s="22">
        <f t="shared" si="0"/>
        <v>5549.3138756287499</v>
      </c>
      <c r="D6" s="19">
        <f t="shared" si="1"/>
        <v>7491573.7320988132</v>
      </c>
    </row>
    <row r="7" spans="1:4" x14ac:dyDescent="0.3">
      <c r="A7" s="21" t="s">
        <v>129</v>
      </c>
      <c r="B7" s="7">
        <v>24.4205814075316</v>
      </c>
      <c r="C7" s="22">
        <f t="shared" si="0"/>
        <v>7031.5909928384999</v>
      </c>
      <c r="D7" s="19">
        <f t="shared" si="1"/>
        <v>9492647.8403319754</v>
      </c>
    </row>
    <row r="8" spans="1:4" x14ac:dyDescent="0.3">
      <c r="A8" s="21" t="s">
        <v>129</v>
      </c>
      <c r="B8" s="7">
        <v>24.080781132614099</v>
      </c>
      <c r="C8" s="22">
        <f t="shared" si="0"/>
        <v>8809.7169180356741</v>
      </c>
      <c r="D8" s="19">
        <f t="shared" si="1"/>
        <v>11893117.83934816</v>
      </c>
    </row>
    <row r="9" spans="1:4" x14ac:dyDescent="0.3">
      <c r="A9" s="21" t="s">
        <v>130</v>
      </c>
      <c r="B9" s="7">
        <v>26.424562686317099</v>
      </c>
      <c r="C9" s="22">
        <f t="shared" si="0"/>
        <v>1860.5290469865388</v>
      </c>
      <c r="D9" s="19">
        <f t="shared" si="1"/>
        <v>2511714.2134318273</v>
      </c>
    </row>
    <row r="10" spans="1:4" x14ac:dyDescent="0.3">
      <c r="A10" s="21" t="s">
        <v>130</v>
      </c>
      <c r="B10" s="7">
        <v>26.486395555659499</v>
      </c>
      <c r="C10" s="22">
        <f t="shared" si="0"/>
        <v>1785.7482816021338</v>
      </c>
      <c r="D10" s="19">
        <f t="shared" si="1"/>
        <v>2410760.1801628806</v>
      </c>
    </row>
    <row r="11" spans="1:4" x14ac:dyDescent="0.3">
      <c r="A11" s="21" t="s">
        <v>130</v>
      </c>
      <c r="B11" s="7">
        <v>26.295364126900601</v>
      </c>
      <c r="C11" s="22">
        <f t="shared" si="0"/>
        <v>2027.043560655864</v>
      </c>
      <c r="D11" s="19">
        <f t="shared" si="1"/>
        <v>2736508.8068854166</v>
      </c>
    </row>
    <row r="12" spans="1:4" x14ac:dyDescent="0.3">
      <c r="A12" s="21" t="s">
        <v>131</v>
      </c>
      <c r="B12" s="7">
        <v>27.402542113429899</v>
      </c>
      <c r="C12" s="22">
        <f t="shared" si="0"/>
        <v>972.40313907604809</v>
      </c>
      <c r="D12" s="19">
        <f t="shared" si="1"/>
        <v>1312744.2377526651</v>
      </c>
    </row>
    <row r="13" spans="1:4" x14ac:dyDescent="0.3">
      <c r="A13" s="21" t="s">
        <v>131</v>
      </c>
      <c r="B13" s="7">
        <v>27.1545886839357</v>
      </c>
      <c r="C13" s="22">
        <f t="shared" si="0"/>
        <v>1146.2792045449146</v>
      </c>
      <c r="D13" s="19">
        <f t="shared" si="1"/>
        <v>1547476.9261356348</v>
      </c>
    </row>
    <row r="14" spans="1:4" x14ac:dyDescent="0.3">
      <c r="A14" s="21" t="s">
        <v>131</v>
      </c>
      <c r="B14" s="7">
        <v>27.8745832179969</v>
      </c>
      <c r="C14" s="22">
        <f t="shared" si="0"/>
        <v>710.94300956850691</v>
      </c>
      <c r="D14" s="19">
        <f t="shared" si="1"/>
        <v>959773.06291748432</v>
      </c>
    </row>
    <row r="16" spans="1:4" x14ac:dyDescent="0.3">
      <c r="A16" s="23" t="s">
        <v>118</v>
      </c>
    </row>
    <row r="17" spans="1:2" x14ac:dyDescent="0.3">
      <c r="A17" s="24" t="s">
        <v>119</v>
      </c>
      <c r="B17" s="20" t="s">
        <v>30</v>
      </c>
    </row>
    <row r="18" spans="1:2" x14ac:dyDescent="0.3">
      <c r="A18" s="25">
        <v>10</v>
      </c>
      <c r="B18" s="7">
        <v>16.573049449956301</v>
      </c>
    </row>
    <row r="19" spans="1:2" x14ac:dyDescent="0.3">
      <c r="A19" s="19">
        <v>10</v>
      </c>
      <c r="B19" s="7">
        <v>16.303434069829201</v>
      </c>
    </row>
    <row r="20" spans="1:2" x14ac:dyDescent="0.3">
      <c r="A20" s="19">
        <v>10</v>
      </c>
      <c r="B20" s="7">
        <v>16.482148880692499</v>
      </c>
    </row>
    <row r="21" spans="1:2" x14ac:dyDescent="0.3">
      <c r="A21" s="19">
        <v>1</v>
      </c>
      <c r="B21" s="7">
        <v>19.872271217869599</v>
      </c>
    </row>
    <row r="22" spans="1:2" x14ac:dyDescent="0.3">
      <c r="A22" s="19">
        <v>1</v>
      </c>
      <c r="B22" s="7">
        <v>19.782144984003999</v>
      </c>
    </row>
    <row r="23" spans="1:2" x14ac:dyDescent="0.3">
      <c r="A23" s="19">
        <v>1</v>
      </c>
      <c r="B23" s="7">
        <v>20.009716382432298</v>
      </c>
    </row>
    <row r="24" spans="1:2" x14ac:dyDescent="0.3">
      <c r="A24" s="19">
        <v>0.1</v>
      </c>
      <c r="B24" s="7">
        <v>23.260599475332601</v>
      </c>
    </row>
    <row r="25" spans="1:2" x14ac:dyDescent="0.3">
      <c r="A25" s="19">
        <v>0.1</v>
      </c>
      <c r="B25" s="7">
        <v>23.3468714880585</v>
      </c>
    </row>
    <row r="26" spans="1:2" x14ac:dyDescent="0.3">
      <c r="A26" s="19">
        <v>0.1</v>
      </c>
      <c r="B26" s="7">
        <v>23.3381210198438</v>
      </c>
    </row>
    <row r="27" spans="1:2" x14ac:dyDescent="0.3">
      <c r="A27" s="19">
        <v>0.01</v>
      </c>
      <c r="B27" s="7">
        <v>26.8247674448059</v>
      </c>
    </row>
    <row r="28" spans="1:2" x14ac:dyDescent="0.3">
      <c r="A28" s="19">
        <v>0.01</v>
      </c>
      <c r="B28" s="7">
        <v>27.033363648436001</v>
      </c>
    </row>
    <row r="29" spans="1:2" x14ac:dyDescent="0.3">
      <c r="A29" s="19">
        <v>0.01</v>
      </c>
      <c r="B29" s="7">
        <v>26.870054042959001</v>
      </c>
    </row>
    <row r="30" spans="1:2" x14ac:dyDescent="0.3">
      <c r="A30" s="19">
        <v>1E-3</v>
      </c>
      <c r="B30" s="7">
        <v>30.078978557030901</v>
      </c>
    </row>
    <row r="31" spans="1:2" x14ac:dyDescent="0.3">
      <c r="A31" s="19">
        <v>1E-3</v>
      </c>
      <c r="B31" s="7">
        <v>30.2919589572879</v>
      </c>
    </row>
    <row r="32" spans="1:2" x14ac:dyDescent="0.3">
      <c r="A32" s="19">
        <v>1E-3</v>
      </c>
      <c r="B32" s="7">
        <v>30.510828087029701</v>
      </c>
    </row>
    <row r="35" spans="1:6" x14ac:dyDescent="0.3">
      <c r="A35" s="18" t="s">
        <v>120</v>
      </c>
      <c r="B35" s="26"/>
      <c r="C35" s="26"/>
    </row>
    <row r="36" spans="1:6" x14ac:dyDescent="0.3">
      <c r="A36" s="20" t="s">
        <v>119</v>
      </c>
      <c r="B36" s="20" t="s">
        <v>30</v>
      </c>
    </row>
    <row r="37" spans="1:6" x14ac:dyDescent="0.3">
      <c r="A37" s="19">
        <v>10</v>
      </c>
      <c r="B37" s="27">
        <f>AVERAGE(B18:B20)</f>
        <v>16.452877466825999</v>
      </c>
    </row>
    <row r="38" spans="1:6" x14ac:dyDescent="0.3">
      <c r="A38" s="19">
        <v>1</v>
      </c>
      <c r="B38" s="27">
        <f>AVERAGE(B21:B23)</f>
        <v>19.888044194768636</v>
      </c>
    </row>
    <row r="39" spans="1:6" x14ac:dyDescent="0.3">
      <c r="A39" s="19">
        <v>0.1</v>
      </c>
      <c r="B39" s="27">
        <f>AVERAGE(B24:B26)</f>
        <v>23.315197327744968</v>
      </c>
    </row>
    <row r="40" spans="1:6" x14ac:dyDescent="0.3">
      <c r="A40" s="19">
        <v>0.01</v>
      </c>
      <c r="B40" s="27">
        <f>AVERAGE(B27:B29)</f>
        <v>26.909395045400302</v>
      </c>
    </row>
    <row r="41" spans="1:6" x14ac:dyDescent="0.3">
      <c r="A41" s="19">
        <v>1E-3</v>
      </c>
      <c r="B41" s="27">
        <f>AVERAGE(B30:B32)</f>
        <v>30.293921867116165</v>
      </c>
    </row>
    <row r="44" spans="1:6" ht="11.25" x14ac:dyDescent="0.3">
      <c r="A44" s="18" t="s">
        <v>121</v>
      </c>
      <c r="D44" s="20" t="s">
        <v>139</v>
      </c>
      <c r="E44" s="28">
        <v>6556988</v>
      </c>
      <c r="F44" s="19" t="s">
        <v>132</v>
      </c>
    </row>
    <row r="45" spans="1:6" x14ac:dyDescent="0.3">
      <c r="A45" s="20" t="s">
        <v>119</v>
      </c>
      <c r="B45" s="20" t="s">
        <v>122</v>
      </c>
      <c r="C45" s="20" t="s">
        <v>123</v>
      </c>
    </row>
    <row r="46" spans="1:6" x14ac:dyDescent="0.3">
      <c r="A46" s="19">
        <v>10</v>
      </c>
      <c r="B46" s="19">
        <f>1.41*10^6</f>
        <v>1410000</v>
      </c>
      <c r="C46" s="19">
        <f>LOG(B46)</f>
        <v>6.1492191126553797</v>
      </c>
    </row>
    <row r="47" spans="1:6" x14ac:dyDescent="0.3">
      <c r="A47" s="19">
        <v>1</v>
      </c>
      <c r="B47" s="19">
        <f>B46/10</f>
        <v>141000</v>
      </c>
      <c r="C47" s="19">
        <f>LOG(B47)</f>
        <v>5.1492191126553797</v>
      </c>
    </row>
    <row r="48" spans="1:6" x14ac:dyDescent="0.3">
      <c r="A48" s="19">
        <v>0.1</v>
      </c>
      <c r="B48" s="19">
        <f t="shared" ref="B48:B50" si="2">B47/10</f>
        <v>14100</v>
      </c>
      <c r="C48" s="19">
        <f>LOG(B48)</f>
        <v>4.1492191126553797</v>
      </c>
    </row>
    <row r="49" spans="1:3" x14ac:dyDescent="0.3">
      <c r="A49" s="19">
        <v>0.01</v>
      </c>
      <c r="B49" s="19">
        <f t="shared" si="2"/>
        <v>1410</v>
      </c>
      <c r="C49" s="19">
        <f>LOG(B49)</f>
        <v>3.1492191126553797</v>
      </c>
    </row>
    <row r="50" spans="1:3" x14ac:dyDescent="0.3">
      <c r="A50" s="19">
        <v>1E-3</v>
      </c>
      <c r="B50" s="19">
        <f t="shared" si="2"/>
        <v>141</v>
      </c>
      <c r="C50" s="19">
        <f>LOG(B50)</f>
        <v>2.1492191126553797</v>
      </c>
    </row>
    <row r="53" spans="1:3" x14ac:dyDescent="0.3">
      <c r="A53" s="18" t="s">
        <v>124</v>
      </c>
    </row>
    <row r="54" spans="1:3" x14ac:dyDescent="0.3">
      <c r="A54" s="19" t="s">
        <v>30</v>
      </c>
      <c r="B54" s="19" t="s">
        <v>123</v>
      </c>
    </row>
    <row r="55" spans="1:3" x14ac:dyDescent="0.3">
      <c r="A55" s="27">
        <f>B37</f>
        <v>16.452877466825999</v>
      </c>
      <c r="B55" s="19">
        <f>C46</f>
        <v>6.1492191126553797</v>
      </c>
    </row>
    <row r="56" spans="1:3" x14ac:dyDescent="0.3">
      <c r="A56" s="27">
        <f t="shared" ref="A56:A59" si="3">B38</f>
        <v>19.888044194768636</v>
      </c>
      <c r="B56" s="19">
        <f t="shared" ref="B56:B59" si="4">C47</f>
        <v>5.1492191126553797</v>
      </c>
    </row>
    <row r="57" spans="1:3" x14ac:dyDescent="0.3">
      <c r="A57" s="27">
        <f t="shared" si="3"/>
        <v>23.315197327744968</v>
      </c>
      <c r="B57" s="19">
        <f t="shared" si="4"/>
        <v>4.1492191126553797</v>
      </c>
    </row>
    <row r="58" spans="1:3" x14ac:dyDescent="0.3">
      <c r="A58" s="27">
        <f t="shared" si="3"/>
        <v>26.909395045400302</v>
      </c>
      <c r="B58" s="19">
        <f t="shared" si="4"/>
        <v>3.1492191126553797</v>
      </c>
    </row>
    <row r="59" spans="1:3" x14ac:dyDescent="0.3">
      <c r="A59" s="27">
        <f t="shared" si="3"/>
        <v>30.293921867116165</v>
      </c>
      <c r="B59" s="19">
        <f t="shared" si="4"/>
        <v>2.1492191126553797</v>
      </c>
    </row>
    <row r="68" spans="4:4" x14ac:dyDescent="0.3">
      <c r="D68" s="29"/>
    </row>
  </sheetData>
  <phoneticPr fontId="1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Standard_curves</vt:lpstr>
      <vt:lpstr>Inovirus_mL_calculations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Burckhardt</cp:lastModifiedBy>
  <dcterms:modified xsi:type="dcterms:W3CDTF">2023-03-06T23:09:39Z</dcterms:modified>
</cp:coreProperties>
</file>