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a83add6087c1658/Desktop/Tropini_lab/Inovirus_project/Inovirus_Paper_enterocloster_proofs/Borealis/Figure3_in_vitro/Figure_3/qPCR_raw_data/"/>
    </mc:Choice>
  </mc:AlternateContent>
  <xr:revisionPtr revIDLastSave="76" documentId="11_9E0EAF3FE37A95E3FFA6033ADC5A206B8D9ED7EA" xr6:coauthVersionLast="47" xr6:coauthVersionMax="47" xr10:uidLastSave="{3772FF9A-70D0-4C5E-B49F-32A5CC2FEBCF}"/>
  <bookViews>
    <workbookView xWindow="44880" yWindow="-120" windowWidth="29040" windowHeight="15840" tabRatio="500" xr2:uid="{00000000-000D-0000-FFFF-FFFF00000000}"/>
  </bookViews>
  <sheets>
    <sheet name="raw_data" sheetId="1" r:id="rId1"/>
    <sheet name="Standard_curves" sheetId="2" r:id="rId2"/>
    <sheet name="Inovirus_mL_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9" i="3"/>
  <c r="F49" i="2"/>
  <c r="L49" i="2" l="1"/>
  <c r="L50" i="2" s="1"/>
  <c r="F50" i="2"/>
  <c r="B46" i="3" l="1"/>
  <c r="B47" i="3" l="1"/>
  <c r="B41" i="3"/>
  <c r="A59" i="3" s="1"/>
  <c r="B40" i="3"/>
  <c r="A58" i="3" s="1"/>
  <c r="B39" i="3"/>
  <c r="A57" i="3" s="1"/>
  <c r="B38" i="3"/>
  <c r="A56" i="3" s="1"/>
  <c r="B37" i="3"/>
  <c r="A55" i="3" s="1"/>
  <c r="C47" i="3" l="1"/>
  <c r="B56" i="3" s="1"/>
  <c r="B48" i="3"/>
  <c r="C46" i="3"/>
  <c r="B55" i="3" s="1"/>
  <c r="B49" i="3" l="1"/>
  <c r="C48" i="3"/>
  <c r="B57" i="3" s="1"/>
  <c r="C49" i="3" l="1"/>
  <c r="B58" i="3" s="1"/>
  <c r="C5" i="3" s="1"/>
  <c r="D5" i="3" s="1"/>
  <c r="B50" i="3"/>
  <c r="C50" i="3" s="1"/>
  <c r="B59" i="3" s="1"/>
  <c r="C14" i="3" s="1"/>
  <c r="D14" i="3" s="1"/>
  <c r="C7" i="3" l="1"/>
  <c r="D7" i="3" s="1"/>
  <c r="C11" i="3"/>
  <c r="D11" i="3" s="1"/>
  <c r="C13" i="3"/>
  <c r="D13" i="3" s="1"/>
  <c r="C12" i="3"/>
  <c r="D12" i="3" s="1"/>
  <c r="C3" i="3"/>
  <c r="D3" i="3" s="1"/>
  <c r="C10" i="3"/>
  <c r="D10" i="3" s="1"/>
  <c r="C4" i="3"/>
  <c r="D4" i="3" s="1"/>
  <c r="D8" i="3"/>
  <c r="C9" i="3"/>
  <c r="C6" i="3"/>
  <c r="D6" i="3" s="1"/>
  <c r="C21" i="2" l="1"/>
  <c r="D21" i="2"/>
  <c r="B21" i="2"/>
  <c r="K21" i="2"/>
  <c r="K23" i="2"/>
  <c r="K24" i="2"/>
  <c r="K25" i="2"/>
  <c r="K20" i="2"/>
  <c r="J20" i="2"/>
  <c r="J22" i="2"/>
  <c r="K22" i="2" s="1"/>
  <c r="H21" i="2"/>
  <c r="F26" i="2"/>
  <c r="E26" i="2"/>
  <c r="I26" i="2" s="1"/>
  <c r="C26" i="2"/>
  <c r="D26" i="2"/>
  <c r="B26" i="2"/>
  <c r="F25" i="2"/>
  <c r="C25" i="2"/>
  <c r="H25" i="2" s="1"/>
  <c r="D25" i="2"/>
  <c r="E25" i="2"/>
  <c r="B25" i="2"/>
  <c r="F24" i="2"/>
  <c r="C24" i="2"/>
  <c r="D24" i="2"/>
  <c r="H24" i="2" s="1"/>
  <c r="E24" i="2"/>
  <c r="I24" i="2" s="1"/>
  <c r="B24" i="2"/>
  <c r="C23" i="2"/>
  <c r="D23" i="2"/>
  <c r="F23" i="2"/>
  <c r="E23" i="2"/>
  <c r="I23" i="2" s="1"/>
  <c r="B23" i="2"/>
  <c r="C22" i="2"/>
  <c r="D22" i="2"/>
  <c r="F22" i="2"/>
  <c r="E22" i="2"/>
  <c r="B22" i="2"/>
  <c r="H22" i="2" s="1"/>
  <c r="F21" i="2"/>
  <c r="E21" i="2"/>
  <c r="I21" i="2" s="1"/>
  <c r="F20" i="2"/>
  <c r="E20" i="2"/>
  <c r="I20" i="2" s="1"/>
  <c r="C20" i="2"/>
  <c r="D20" i="2"/>
  <c r="B20" i="2"/>
  <c r="C12" i="2"/>
  <c r="D12" i="2"/>
  <c r="F12" i="2"/>
  <c r="G12" i="2"/>
  <c r="E12" i="2"/>
  <c r="I12" i="2" s="1"/>
  <c r="B12" i="2"/>
  <c r="F11" i="2"/>
  <c r="G11" i="2"/>
  <c r="C11" i="2"/>
  <c r="D11" i="2"/>
  <c r="E11" i="2"/>
  <c r="I11" i="2" s="1"/>
  <c r="B11" i="2"/>
  <c r="F10" i="2"/>
  <c r="G10" i="2"/>
  <c r="C10" i="2"/>
  <c r="D10" i="2"/>
  <c r="E10" i="2"/>
  <c r="I10" i="2" s="1"/>
  <c r="B10" i="2"/>
  <c r="F9" i="2"/>
  <c r="G9" i="2"/>
  <c r="E9" i="2"/>
  <c r="I9" i="2" s="1"/>
  <c r="C9" i="2"/>
  <c r="D9" i="2"/>
  <c r="B9" i="2"/>
  <c r="H9" i="2" s="1"/>
  <c r="H10" i="2" l="1"/>
  <c r="H12" i="2"/>
  <c r="H20" i="2"/>
  <c r="I25" i="2"/>
  <c r="H11" i="2"/>
  <c r="I22" i="2"/>
  <c r="H23" i="2"/>
  <c r="L12" i="2"/>
  <c r="P12" i="2" s="1"/>
  <c r="L11" i="2"/>
  <c r="P11" i="2" s="1"/>
  <c r="L10" i="2"/>
  <c r="P10" i="2" s="1"/>
  <c r="L9" i="2"/>
  <c r="P9" i="2" s="1"/>
  <c r="M11" i="2"/>
  <c r="Q11" i="2" s="1"/>
  <c r="M9" i="2"/>
  <c r="Q9" i="2" s="1"/>
  <c r="K12" i="2"/>
  <c r="O12" i="2" s="1"/>
  <c r="K11" i="2"/>
  <c r="O11" i="2" s="1"/>
  <c r="K10" i="2"/>
  <c r="O10" i="2" s="1"/>
  <c r="K9" i="2"/>
  <c r="O9" i="2" s="1"/>
  <c r="M12" i="2"/>
  <c r="Q12" i="2" s="1"/>
  <c r="M10" i="2"/>
  <c r="Q10" i="2" s="1"/>
</calcChain>
</file>

<file path=xl/sharedStrings.xml><?xml version="1.0" encoding="utf-8"?>
<sst xmlns="http://schemas.openxmlformats.org/spreadsheetml/2006/main" count="531" uniqueCount="145">
  <si>
    <t>File Name</t>
  </si>
  <si>
    <t>mar17_citroniae_plate.pcrd</t>
  </si>
  <si>
    <t>Created By User</t>
  </si>
  <si>
    <t>admin</t>
  </si>
  <si>
    <t>Notes</t>
  </si>
  <si>
    <t>ID</t>
  </si>
  <si>
    <t>Run Started</t>
  </si>
  <si>
    <t>03/17/2021 23:48:32 UTC</t>
  </si>
  <si>
    <t>Run Ended</t>
  </si>
  <si>
    <t>03/18/2021 02:05:32 UTC</t>
  </si>
  <si>
    <t>Sample Vol</t>
  </si>
  <si>
    <t>Lid Temp</t>
  </si>
  <si>
    <t>Protocol File Name</t>
  </si>
  <si>
    <t>derrick_ino.prcl</t>
  </si>
  <si>
    <t>Plate Setup File Name</t>
  </si>
  <si>
    <t>mar17_bigplate.pltd</t>
  </si>
  <si>
    <t>Base Serial Number</t>
  </si>
  <si>
    <t>CT008611</t>
  </si>
  <si>
    <t>Optical Head Serial Number</t>
  </si>
  <si>
    <t>785BR9444</t>
  </si>
  <si>
    <t>CFX Manager Version</t>
  </si>
  <si>
    <t xml:space="preserve">3.1.1517.0823. </t>
  </si>
  <si>
    <t>Well group</t>
  </si>
  <si>
    <t>All Wells</t>
  </si>
  <si>
    <t>Amplification step</t>
  </si>
  <si>
    <t>Melt step</t>
  </si>
  <si>
    <t>Target</t>
  </si>
  <si>
    <t>Sample</t>
  </si>
  <si>
    <t>Well</t>
  </si>
  <si>
    <t>Fluor</t>
  </si>
  <si>
    <t>Cq</t>
  </si>
  <si>
    <t>CC pI</t>
  </si>
  <si>
    <t>BHISGYE</t>
  </si>
  <si>
    <t>A01</t>
  </si>
  <si>
    <t>SYBR</t>
  </si>
  <si>
    <t>A02</t>
  </si>
  <si>
    <t>A03</t>
  </si>
  <si>
    <t>100 ng STD</t>
  </si>
  <si>
    <t>A04</t>
  </si>
  <si>
    <t>A05</t>
  </si>
  <si>
    <t>A06</t>
  </si>
  <si>
    <t>16S</t>
  </si>
  <si>
    <t>A07</t>
  </si>
  <si>
    <t>A08</t>
  </si>
  <si>
    <t>A09</t>
  </si>
  <si>
    <t>A10</t>
  </si>
  <si>
    <t>A11</t>
  </si>
  <si>
    <t>NTC</t>
  </si>
  <si>
    <t>A12</t>
  </si>
  <si>
    <t>600 mOsm</t>
  </si>
  <si>
    <t>B01</t>
  </si>
  <si>
    <t>B02</t>
  </si>
  <si>
    <t>B03</t>
  </si>
  <si>
    <t>10 ng STD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</si>
  <si>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</si>
  <si>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</si>
  <si>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</si>
  <si>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</si>
  <si>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</si>
  <si>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</si>
  <si>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</si>
  <si>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</si>
  <si>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</si>
  <si>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700 mOsm</t>
  </si>
  <si>
    <t>C01</t>
  </si>
  <si>
    <t>C02</t>
  </si>
  <si>
    <t>C03</t>
  </si>
  <si>
    <t>1 ng STD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</si>
  <si>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</si>
  <si>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</si>
  <si>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</si>
  <si>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</si>
  <si>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</si>
  <si>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</si>
  <si>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</si>
  <si>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</si>
  <si>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</si>
  <si>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800 mOsm</t>
  </si>
  <si>
    <t>D01</t>
  </si>
  <si>
    <t>D02</t>
  </si>
  <si>
    <t>D03</t>
  </si>
  <si>
    <t>0.1 ng STD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</si>
  <si>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</si>
  <si>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</si>
  <si>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</si>
  <si>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</si>
  <si>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</si>
  <si>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</si>
  <si>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</si>
  <si>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</si>
  <si>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</si>
  <si>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2.5 BS</t>
  </si>
  <si>
    <t>0.01 ng STD</t>
  </si>
  <si>
    <t>E04</t>
  </si>
  <si>
    <t>E05</t>
  </si>
  <si>
    <t>E06</t>
  </si>
  <si>
    <t>E10</t>
  </si>
  <si>
    <t>E11</t>
  </si>
  <si>
    <t>E12</t>
  </si>
  <si>
    <t>5 BS</t>
  </si>
  <si>
    <t>0.001 ng STD</t>
  </si>
  <si>
    <t>F04</t>
  </si>
  <si>
    <t>F05</t>
  </si>
  <si>
    <t>F06</t>
  </si>
  <si>
    <t>F10</t>
  </si>
  <si>
    <t>F11</t>
  </si>
  <si>
    <t>F12</t>
  </si>
  <si>
    <t>G04</t>
  </si>
  <si>
    <t>G05</t>
  </si>
  <si>
    <t>G06</t>
  </si>
  <si>
    <t>G10</t>
  </si>
  <si>
    <t>G11</t>
  </si>
  <si>
    <t>G12</t>
  </si>
  <si>
    <t>H12</t>
  </si>
  <si>
    <t>Replicate 1</t>
  </si>
  <si>
    <t>Replicate 2</t>
  </si>
  <si>
    <t>Replicate 3</t>
  </si>
  <si>
    <t>pI</t>
  </si>
  <si>
    <t>DNA in RXN (ng)</t>
  </si>
  <si>
    <t>pI average</t>
  </si>
  <si>
    <t>16S average</t>
  </si>
  <si>
    <t># of copies</t>
  </si>
  <si>
    <t>log copies</t>
  </si>
  <si>
    <t>log pI copies</t>
  </si>
  <si>
    <t>pI copies</t>
  </si>
  <si>
    <t>Samples</t>
  </si>
  <si>
    <t>Treatment</t>
  </si>
  <si>
    <t>Copy Number</t>
  </si>
  <si>
    <t>Standard Curve Values</t>
  </si>
  <si>
    <t>DNA</t>
  </si>
  <si>
    <t>Averaged Values for Standard Curve</t>
  </si>
  <si>
    <t>Creating a standard curve</t>
  </si>
  <si>
    <t>Copies</t>
  </si>
  <si>
    <t>Log copies</t>
  </si>
  <si>
    <t>Plot</t>
  </si>
  <si>
    <t>Copies per mL supernatnat</t>
  </si>
  <si>
    <t>Efficiency =</t>
  </si>
  <si>
    <t>Amplification Efficiency =</t>
  </si>
  <si>
    <t>480 mOsm/kg</t>
  </si>
  <si>
    <t>600 mOsm/kg</t>
  </si>
  <si>
    <t>700 mOsm/kg</t>
  </si>
  <si>
    <t>800 mOsm/kg</t>
  </si>
  <si>
    <t>bp</t>
  </si>
  <si>
    <t>EC pI</t>
  </si>
  <si>
    <t>Genome size for Enterocloster citroniae: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</si>
</sst>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\-###0"/>
    <numFmt numFmtId="165" formatCode="###0.00;\-###0.00"/>
  </numFmts>
  <fonts count="14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  <font>
      <b/>
      <u/>
      <sz val="8.25"/>
      <name val="Microsoft Sans Serif"/>
      <family val="2"/>
    </font>
    <font>
      <u/>
      <sz val="8.25"/>
      <name val="Microsoft Sans Serif"/>
      <family val="2"/>
    </font>
    <font>
      <sz val="9"/>
      <color rgb="FF000000"/>
      <name val="Verdana"/>
      <family val="2"/>
    </font>
    <font>
      <sz val="8.25"/>
      <color theme="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3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49" fontId="6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top"/>
      <protection locked="0"/>
    </xf>
    <xf numFmtId="165" fontId="1" fillId="0" borderId="0" xfId="0" applyNumberFormat="1" applyFont="1" applyFill="1" applyBorder="1" applyAlignment="1" applyProtection="1">
      <alignment vertical="top"/>
      <protection locked="0"/>
    </xf>
    <xf numFmtId="165" fontId="1" fillId="2" borderId="0" xfId="0" applyNumberFormat="1" applyFont="1" applyFill="1" applyBorder="1" applyAlignment="1" applyProtection="1">
      <alignment vertical="top"/>
      <protection locked="0"/>
    </xf>
    <xf numFmtId="11" fontId="0" fillId="0" borderId="1" xfId="0" applyNumberFormat="1" applyBorder="1" applyAlignment="1" applyProtection="1"/>
    <xf numFmtId="0" fontId="0" fillId="0" borderId="1" xfId="0" applyBorder="1" applyAlignment="1" applyProtection="1"/>
    <xf numFmtId="11" fontId="1" fillId="0" borderId="0" xfId="0" applyNumberFormat="1" applyFont="1" applyFill="1" applyBorder="1" applyAlignment="1" applyProtection="1">
      <alignment vertical="top"/>
      <protection locked="0"/>
    </xf>
    <xf numFmtId="0" fontId="10" fillId="0" borderId="0" xfId="1" applyFont="1" applyFill="1" applyBorder="1" applyAlignment="1" applyProtection="1">
      <alignment vertical="top"/>
      <protection locked="0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0" xfId="1" applyFont="1" applyFill="1" applyBorder="1" applyAlignment="1" applyProtection="1">
      <alignment vertical="top"/>
      <protection locked="0"/>
    </xf>
    <xf numFmtId="49" fontId="10" fillId="0" borderId="0" xfId="1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vertical="center"/>
    </xf>
    <xf numFmtId="0" fontId="1" fillId="0" borderId="0" xfId="1" applyNumberFormat="1" applyFont="1" applyFill="1" applyBorder="1" applyAlignment="1" applyProtection="1">
      <alignment vertical="center"/>
    </xf>
    <xf numFmtId="0" fontId="11" fillId="0" borderId="0" xfId="1" applyFont="1" applyFill="1" applyBorder="1" applyAlignment="1" applyProtection="1">
      <alignment vertical="top"/>
      <protection locked="0"/>
    </xf>
    <xf numFmtId="165" fontId="1" fillId="0" borderId="0" xfId="1" applyNumberFormat="1" applyFont="1" applyFill="1" applyBorder="1" applyAlignment="1" applyProtection="1">
      <alignment vertical="top"/>
      <protection locked="0"/>
    </xf>
    <xf numFmtId="0" fontId="12" fillId="0" borderId="0" xfId="1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horizontal="right" vertical="top"/>
      <protection locked="0"/>
    </xf>
    <xf numFmtId="49" fontId="1" fillId="0" borderId="0" xfId="1" applyNumberFormat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top"/>
      <protection locked="0"/>
    </xf>
    <xf numFmtId="165" fontId="13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horizontal="center" vertical="top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Standard_curves!$K$18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281241871793058E-2"/>
                  <c:y val="4.0420676582093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Standard_curves!$K$21:$K$25</c:f>
              <c:numCache>
                <c:formatCode>General</c:formatCode>
                <c:ptCount val="5"/>
                <c:pt idx="0">
                  <c:v>6.1789769472931697</c:v>
                </c:pt>
                <c:pt idx="1">
                  <c:v>5.1789769472931697</c:v>
                </c:pt>
                <c:pt idx="2">
                  <c:v>4.1789769472931697</c:v>
                </c:pt>
                <c:pt idx="3">
                  <c:v>3.1789769472931693</c:v>
                </c:pt>
                <c:pt idx="4">
                  <c:v>2.1789769472931693</c:v>
                </c:pt>
              </c:numCache>
            </c:numRef>
          </c:xVal>
          <c:yVal>
            <c:numRef>
              <c:f>Standard_curves!$H$21:$H$25</c:f>
              <c:numCache>
                <c:formatCode>General</c:formatCode>
                <c:ptCount val="5"/>
                <c:pt idx="0">
                  <c:v>14.666904901994734</c:v>
                </c:pt>
                <c:pt idx="1">
                  <c:v>18.538808755280069</c:v>
                </c:pt>
                <c:pt idx="2">
                  <c:v>22.128376428773166</c:v>
                </c:pt>
                <c:pt idx="3">
                  <c:v>25.534629754921202</c:v>
                </c:pt>
                <c:pt idx="4" formatCode="###0.00;\-###0.00">
                  <c:v>28.977652167200034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F-4F56-B857-C9A5AC7C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57656"/>
        <c:axId val="512860608"/>
      </c:scatterChart>
      <c:valAx>
        <c:axId val="51285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0608"/>
        <c:crosses val="autoZero"/>
        <c:crossBetween val="midCat"/>
      </c:valAx>
      <c:valAx>
        <c:axId val="5128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16S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Standard_curves!$K$18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281241871793058E-2"/>
                  <c:y val="4.0420676582093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Standard_curves!$K$21:$K$25</c:f>
              <c:numCache>
                <c:formatCode>General</c:formatCode>
                <c:ptCount val="5"/>
                <c:pt idx="0">
                  <c:v>6.1789769472931697</c:v>
                </c:pt>
                <c:pt idx="1">
                  <c:v>5.1789769472931697</c:v>
                </c:pt>
                <c:pt idx="2">
                  <c:v>4.1789769472931697</c:v>
                </c:pt>
                <c:pt idx="3">
                  <c:v>3.1789769472931693</c:v>
                </c:pt>
                <c:pt idx="4">
                  <c:v>2.1789769472931693</c:v>
                </c:pt>
              </c:numCache>
            </c:numRef>
          </c:xVal>
          <c:yVal>
            <c:numRef>
              <c:f>Standard_curves!$I$21:$I$25</c:f>
              <c:numCache>
                <c:formatCode>###0.00;\-###0.00</c:formatCode>
                <c:ptCount val="5"/>
                <c:pt idx="0">
                  <c:v>12.625631703193001</c:v>
                </c:pt>
                <c:pt idx="1">
                  <c:v>16.402091589772599</c:v>
                </c:pt>
                <c:pt idx="2">
                  <c:v>20.274100064865067</c:v>
                </c:pt>
                <c:pt idx="3">
                  <c:v>23.3560577975733</c:v>
                </c:pt>
                <c:pt idx="4">
                  <c:v>25.327205269886335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D-48B2-822D-385DC82C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57656"/>
        <c:axId val="512860608"/>
      </c:scatterChart>
      <c:valAx>
        <c:axId val="51285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0608"/>
        <c:crosses val="autoZero"/>
        <c:crossBetween val="midCat"/>
      </c:valAx>
      <c:valAx>
        <c:axId val="5128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Inovirus_mL_calculations!$B$54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Inovirus_mL_calculations!$A$55:$A$59</c:f>
              <c:numCache>
                <c:formatCode>###0.00;\-###0.00</c:formatCode>
                <c:ptCount val="5"/>
                <c:pt idx="0">
                  <c:v>14.666904901994734</c:v>
                </c:pt>
                <c:pt idx="1">
                  <c:v>18.538808755280069</c:v>
                </c:pt>
                <c:pt idx="2">
                  <c:v>22.128376428773166</c:v>
                </c:pt>
                <c:pt idx="3">
                  <c:v>25.534629754921202</c:v>
                </c:pt>
                <c:pt idx="4">
                  <c:v>28.977652167200034</c:v>
                </c:pt>
              </c:numCache>
            </c:numRef>
          </c:xVal>
          <c:yVal>
            <c:numRef>
              <c:f>Inovirus_mL_calculations!$B$55:$B$59</c:f>
              <c:numCache>
                <c:formatCode>General</c:formatCode>
                <c:ptCount val="5"/>
                <c:pt idx="0">
                  <c:v>6.1461280356782382</c:v>
                </c:pt>
                <c:pt idx="1">
                  <c:v>5.1461280356782382</c:v>
                </c:pt>
                <c:pt idx="2">
                  <c:v>4.1461280356782382</c:v>
                </c:pt>
                <c:pt idx="3">
                  <c:v>3.1461280356782382</c:v>
                </c:pt>
                <c:pt idx="4">
                  <c:v>2.1461280356782382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F-422C-8BAD-4700348E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09624"/>
        <c:axId val="493217168"/>
      </c:scatterChart>
      <c:valAx>
        <c:axId val="49320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7168"/>
        <c:crosses val="autoZero"/>
        <c:crossBetween val="midCat"/>
      </c:valAx>
      <c:valAx>
        <c:axId val="4932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385763</xdr:colOff>
      <xdr:row>27</xdr:row>
      <xdr:rowOff>47625</xdr:rowOff>
    </xdr:from>
    <xdr:to>
      <xdr:col>8</xdr:col>
      <xdr:colOff>538163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16</xdr:col>
      <xdr:colOff>457200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E47D8-924D-4574-A06A-5959012EA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45</xdr:row>
      <xdr:rowOff>47625</xdr:rowOff>
    </xdr:from>
    <xdr:to>
      <xdr:col>8</xdr:col>
      <xdr:colOff>285750</xdr:colOff>
      <xdr:row>65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workbookViewId="0">
      <selection activeCell="C1" sqref="C1:C1048576"/>
    </sheetView>
  </sheetViews>
  <sheetFormatPr defaultColWidth="10" defaultRowHeight="15" customHeight="1" x14ac:dyDescent="0.3"/>
  <cols>
    <col min="1" max="1" width="13.33203125" style="2" customWidth="1"/>
    <col min="2" max="2" width="15" style="2" customWidth="1"/>
    <col min="3" max="3" width="10" style="5" customWidth="1"/>
    <col min="4" max="4" width="10" style="6" customWidth="1"/>
    <col min="5" max="5" width="15" style="7" customWidth="1"/>
    <col min="6" max="6" width="10" style="1" customWidth="1"/>
    <col min="7" max="16384" width="10" style="1"/>
  </cols>
  <sheetData>
    <row r="1" spans="1:2" ht="15" customHeight="1" x14ac:dyDescent="0.3">
      <c r="A1" s="2" t="s">
        <v>0</v>
      </c>
      <c r="B1" s="2" t="s">
        <v>1</v>
      </c>
    </row>
    <row r="2" spans="1:2" ht="15" customHeight="1" x14ac:dyDescent="0.3">
      <c r="A2" s="2" t="s">
        <v>2</v>
      </c>
      <c r="B2" s="2" t="s">
        <v>3</v>
      </c>
    </row>
    <row r="3" spans="1:2" ht="15" customHeight="1" x14ac:dyDescent="0.3">
      <c r="A3" s="2" t="s">
        <v>4</v>
      </c>
    </row>
    <row r="4" spans="1:2" ht="15" customHeight="1" x14ac:dyDescent="0.3">
      <c r="A4" s="2" t="s">
        <v>5</v>
      </c>
    </row>
    <row r="5" spans="1:2" ht="15" customHeight="1" x14ac:dyDescent="0.3">
      <c r="A5" s="2" t="s">
        <v>6</v>
      </c>
      <c r="B5" s="2" t="s">
        <v>7</v>
      </c>
    </row>
    <row r="6" spans="1:2" ht="15" customHeight="1" x14ac:dyDescent="0.3">
      <c r="A6" s="2" t="s">
        <v>8</v>
      </c>
      <c r="B6" s="2" t="s">
        <v>9</v>
      </c>
    </row>
    <row r="7" spans="1:2" ht="15" customHeight="1" x14ac:dyDescent="0.3">
      <c r="A7" s="2" t="s">
        <v>10</v>
      </c>
      <c r="B7" s="3">
        <v>25</v>
      </c>
    </row>
    <row r="8" spans="1:2" ht="15" customHeight="1" x14ac:dyDescent="0.3">
      <c r="A8" s="2" t="s">
        <v>11</v>
      </c>
      <c r="B8" s="3">
        <v>105</v>
      </c>
    </row>
    <row r="9" spans="1:2" ht="15" customHeight="1" x14ac:dyDescent="0.3">
      <c r="A9" s="2" t="s">
        <v>12</v>
      </c>
      <c r="B9" s="2" t="s">
        <v>13</v>
      </c>
    </row>
    <row r="10" spans="1:2" ht="15" customHeight="1" x14ac:dyDescent="0.3">
      <c r="A10" s="2" t="s">
        <v>14</v>
      </c>
      <c r="B10" s="2" t="s">
        <v>15</v>
      </c>
    </row>
    <row r="11" spans="1:2" ht="15" customHeight="1" x14ac:dyDescent="0.3">
      <c r="A11" s="2" t="s">
        <v>16</v>
      </c>
      <c r="B11" s="2" t="s">
        <v>17</v>
      </c>
    </row>
    <row r="12" spans="1:2" ht="15" customHeight="1" x14ac:dyDescent="0.3">
      <c r="A12" s="2" t="s">
        <v>18</v>
      </c>
      <c r="B12" s="2" t="s">
        <v>19</v>
      </c>
    </row>
    <row r="13" spans="1:2" ht="15" customHeight="1" x14ac:dyDescent="0.3">
      <c r="A13" s="2" t="s">
        <v>20</v>
      </c>
      <c r="B13" s="2" t="s">
        <v>21</v>
      </c>
    </row>
    <row r="15" spans="1:2" ht="15" customHeight="1" x14ac:dyDescent="0.3">
      <c r="A15" s="2" t="s">
        <v>22</v>
      </c>
      <c r="B15" s="2" t="s">
        <v>23</v>
      </c>
    </row>
    <row r="16" spans="1:2" ht="15" customHeight="1" x14ac:dyDescent="0.3">
      <c r="A16" s="2" t="s">
        <v>24</v>
      </c>
      <c r="B16" s="4">
        <v>4</v>
      </c>
    </row>
    <row r="17" spans="1:5" ht="15" customHeight="1" x14ac:dyDescent="0.3">
      <c r="A17" s="2" t="s">
        <v>25</v>
      </c>
      <c r="B17" s="4">
        <v>8</v>
      </c>
    </row>
    <row r="20" spans="1:5" ht="15" customHeight="1" x14ac:dyDescent="0.3">
      <c r="A20" s="2" t="s">
        <v>26</v>
      </c>
      <c r="B20" s="2" t="s">
        <v>27</v>
      </c>
      <c r="C20" s="2" t="s">
        <v>28</v>
      </c>
      <c r="D20" s="2" t="s">
        <v>29</v>
      </c>
      <c r="E20" s="2" t="s">
        <v>30</v>
      </c>
    </row>
    <row r="21" spans="1:5" ht="15" customHeight="1" x14ac:dyDescent="0.3">
      <c r="A21" s="25" t="s">
        <v>143</v>
      </c>
      <c r="B21" s="2" t="s">
        <v>32</v>
      </c>
      <c r="C21" s="5" t="s">
        <v>33</v>
      </c>
      <c r="D21" s="6" t="s">
        <v>34</v>
      </c>
      <c r="E21" s="7">
        <v>13.5233180375816</v>
      </c>
    </row>
    <row r="22" spans="1:5" ht="15" customHeight="1" x14ac:dyDescent="0.3">
      <c r="A22" s="25" t="s">
        <v>143</v>
      </c>
      <c r="B22" s="2" t="s">
        <v>32</v>
      </c>
      <c r="C22" s="5" t="s">
        <v>35</v>
      </c>
      <c r="D22" s="6" t="s">
        <v>34</v>
      </c>
      <c r="E22" s="7">
        <v>32.579155019280797</v>
      </c>
    </row>
    <row r="23" spans="1:5" ht="15" customHeight="1" x14ac:dyDescent="0.3">
      <c r="A23" s="25" t="s">
        <v>143</v>
      </c>
      <c r="B23" s="2" t="s">
        <v>32</v>
      </c>
      <c r="C23" s="5" t="s">
        <v>36</v>
      </c>
      <c r="D23" s="6" t="s">
        <v>34</v>
      </c>
      <c r="E23" s="7">
        <v>32.243190228561602</v>
      </c>
    </row>
    <row r="24" spans="1:5" ht="15" customHeight="1" x14ac:dyDescent="0.3">
      <c r="A24" s="25" t="s">
        <v>143</v>
      </c>
      <c r="B24" s="2" t="s">
        <v>37</v>
      </c>
      <c r="C24" s="5" t="s">
        <v>38</v>
      </c>
      <c r="D24" s="6" t="s">
        <v>34</v>
      </c>
      <c r="E24" s="7">
        <v>39.406768336216601</v>
      </c>
    </row>
    <row r="25" spans="1:5" ht="15" customHeight="1" x14ac:dyDescent="0.3">
      <c r="A25" s="25" t="s">
        <v>143</v>
      </c>
      <c r="B25" s="2" t="s">
        <v>37</v>
      </c>
      <c r="C25" s="5" t="s">
        <v>39</v>
      </c>
      <c r="D25" s="6" t="s">
        <v>34</v>
      </c>
      <c r="E25" s="7">
        <v>6.6660234647691397</v>
      </c>
    </row>
    <row r="26" spans="1:5" ht="15" customHeight="1" x14ac:dyDescent="0.3">
      <c r="A26" s="25" t="s">
        <v>143</v>
      </c>
      <c r="B26" s="2" t="s">
        <v>37</v>
      </c>
      <c r="C26" s="5" t="s">
        <v>40</v>
      </c>
      <c r="D26" s="6" t="s">
        <v>34</v>
      </c>
      <c r="E26" s="7">
        <v>6.2234347626461899</v>
      </c>
    </row>
    <row r="27" spans="1:5" ht="15" customHeight="1" x14ac:dyDescent="0.3">
      <c r="A27" s="2" t="s">
        <v>41</v>
      </c>
      <c r="B27" s="2" t="s">
        <v>32</v>
      </c>
      <c r="C27" s="5" t="s">
        <v>42</v>
      </c>
      <c r="D27" s="6" t="s">
        <v>34</v>
      </c>
      <c r="E27" s="7">
        <v>30.551710489138699</v>
      </c>
    </row>
    <row r="28" spans="1:5" ht="15" customHeight="1" x14ac:dyDescent="0.3">
      <c r="A28" s="2" t="s">
        <v>41</v>
      </c>
      <c r="B28" s="2" t="s">
        <v>32</v>
      </c>
      <c r="C28" s="5" t="s">
        <v>43</v>
      </c>
      <c r="D28" s="6" t="s">
        <v>34</v>
      </c>
      <c r="E28" s="7">
        <v>28.1059226574109</v>
      </c>
    </row>
    <row r="29" spans="1:5" ht="15" customHeight="1" x14ac:dyDescent="0.3">
      <c r="A29" s="2" t="s">
        <v>41</v>
      </c>
      <c r="B29" s="2" t="s">
        <v>32</v>
      </c>
      <c r="C29" s="5" t="s">
        <v>44</v>
      </c>
      <c r="D29" s="6" t="s">
        <v>34</v>
      </c>
      <c r="E29" s="7">
        <v>28.003219667840401</v>
      </c>
    </row>
    <row r="30" spans="1:5" ht="15" customHeight="1" x14ac:dyDescent="0.3">
      <c r="A30" s="2" t="s">
        <v>41</v>
      </c>
      <c r="B30" s="2" t="s">
        <v>37</v>
      </c>
      <c r="C30" s="5" t="s">
        <v>45</v>
      </c>
      <c r="D30" s="6" t="s">
        <v>34</v>
      </c>
      <c r="E30" s="7">
        <v>4.9013474769728198</v>
      </c>
    </row>
    <row r="31" spans="1:5" ht="15" customHeight="1" x14ac:dyDescent="0.3">
      <c r="A31" s="2" t="s">
        <v>41</v>
      </c>
      <c r="B31" s="2" t="s">
        <v>37</v>
      </c>
      <c r="C31" s="5" t="s">
        <v>46</v>
      </c>
      <c r="D31" s="6" t="s">
        <v>34</v>
      </c>
      <c r="E31" s="7">
        <v>6.2866418951736698</v>
      </c>
    </row>
    <row r="32" spans="1:5" ht="15" customHeight="1" x14ac:dyDescent="0.3">
      <c r="A32" s="2" t="s">
        <v>41</v>
      </c>
      <c r="B32" s="2" t="s">
        <v>47</v>
      </c>
      <c r="C32" s="5" t="s">
        <v>48</v>
      </c>
      <c r="D32" s="6" t="s">
        <v>34</v>
      </c>
      <c r="E32" s="7">
        <v>25.904151179589999</v>
      </c>
    </row>
    <row r="33" spans="1:5" ht="15" customHeight="1" x14ac:dyDescent="0.3">
      <c r="A33" s="25" t="s">
        <v>143</v>
      </c>
      <c r="B33" s="2" t="s">
        <v>49</v>
      </c>
      <c r="C33" s="5" t="s">
        <v>50</v>
      </c>
      <c r="D33" s="6" t="s">
        <v>34</v>
      </c>
      <c r="E33" s="7">
        <v>30.5909017821951</v>
      </c>
    </row>
    <row r="34" spans="1:5" ht="15" customHeight="1" x14ac:dyDescent="0.3">
      <c r="A34" s="25" t="s">
        <v>143</v>
      </c>
      <c r="B34" s="2" t="s">
        <v>49</v>
      </c>
      <c r="C34" s="5" t="s">
        <v>51</v>
      </c>
      <c r="D34" s="6" t="s">
        <v>34</v>
      </c>
      <c r="E34" s="7">
        <v>32.187040803536497</v>
      </c>
    </row>
    <row r="35" spans="1:5" ht="15" customHeight="1" x14ac:dyDescent="0.3">
      <c r="A35" s="25" t="s">
        <v>143</v>
      </c>
      <c r="B35" s="2" t="s">
        <v>49</v>
      </c>
      <c r="C35" s="5" t="s">
        <v>52</v>
      </c>
      <c r="D35" s="6" t="s">
        <v>34</v>
      </c>
      <c r="E35" s="7">
        <v>32.340619386910902</v>
      </c>
    </row>
    <row r="36" spans="1:5" ht="15" customHeight="1" x14ac:dyDescent="0.3">
      <c r="A36" s="25" t="s">
        <v>143</v>
      </c>
      <c r="B36" s="2" t="s">
        <v>53</v>
      </c>
      <c r="C36" s="5" t="s">
        <v>54</v>
      </c>
      <c r="D36" s="6" t="s">
        <v>34</v>
      </c>
      <c r="E36" s="7">
        <v>14.606425759451399</v>
      </c>
    </row>
    <row r="37" spans="1:5" ht="15" customHeight="1" x14ac:dyDescent="0.3">
      <c r="A37" s="25" t="s">
        <v>143</v>
      </c>
      <c r="B37" s="2" t="s">
        <v>53</v>
      </c>
      <c r="C37" s="5" t="s">
        <v>55</v>
      </c>
      <c r="D37" s="6" t="s">
        <v>34</v>
      </c>
      <c r="E37" s="7">
        <v>14.729551072415299</v>
      </c>
    </row>
    <row r="38" spans="1:5" ht="15" customHeight="1" x14ac:dyDescent="0.3">
      <c r="A38" s="25" t="s">
        <v>143</v>
      </c>
      <c r="B38" s="2" t="s">
        <v>53</v>
      </c>
      <c r="C38" s="5" t="s">
        <v>56</v>
      </c>
      <c r="D38" s="6" t="s">
        <v>34</v>
      </c>
      <c r="E38" s="7">
        <v>14.664737874117501</v>
      </c>
    </row>
    <row r="39" spans="1:5" ht="15" customHeight="1" x14ac:dyDescent="0.3">
      <c r="A39" s="2" t="s">
        <v>41</v>
      </c>
      <c r="B39" s="2" t="s">
        <v>49</v>
      </c>
      <c r="C39" s="5" t="s">
        <v>57</v>
      </c>
      <c r="D39" s="6" t="s">
        <v>34</v>
      </c>
      <c r="E39" s="7">
        <v>31.200489852134101</v>
      </c>
    </row>
    <row r="40" spans="1:5" ht="15" customHeight="1" x14ac:dyDescent="0.3">
      <c r="A40" s="2" t="s">
        <v>41</v>
      </c>
      <c r="B40" s="2" t="s">
        <v>49</v>
      </c>
      <c r="C40" s="5" t="s">
        <v>58</v>
      </c>
      <c r="D40" s="6" t="s">
        <v>34</v>
      </c>
      <c r="E40" s="7">
        <v>28.212216250388199</v>
      </c>
    </row>
    <row r="41" spans="1:5" ht="15" customHeight="1" x14ac:dyDescent="0.3">
      <c r="A41" s="2" t="s">
        <v>41</v>
      </c>
      <c r="B41" s="2" t="s">
        <v>49</v>
      </c>
      <c r="C41" s="5" t="s">
        <v>59</v>
      </c>
      <c r="D41" s="6" t="s">
        <v>34</v>
      </c>
      <c r="E41" s="7">
        <v>28.521502971579</v>
      </c>
    </row>
    <row r="42" spans="1:5" ht="15" customHeight="1" x14ac:dyDescent="0.3">
      <c r="A42" s="2" t="s">
        <v>41</v>
      </c>
      <c r="B42" s="2" t="s">
        <v>53</v>
      </c>
      <c r="C42" s="5" t="s">
        <v>60</v>
      </c>
      <c r="D42" s="6" t="s">
        <v>34</v>
      </c>
      <c r="E42" s="7">
        <v>12.8109572162359</v>
      </c>
    </row>
    <row r="43" spans="1:5" ht="15" customHeight="1" x14ac:dyDescent="0.3">
      <c r="A43" s="2" t="s">
        <v>41</v>
      </c>
      <c r="B43" s="2" t="s">
        <v>53</v>
      </c>
      <c r="C43" s="5" t="s">
        <v>61</v>
      </c>
      <c r="D43" s="6" t="s">
        <v>34</v>
      </c>
      <c r="E43" s="7">
        <v>12.485937893343101</v>
      </c>
    </row>
    <row r="44" spans="1:5" ht="15" customHeight="1" x14ac:dyDescent="0.3">
      <c r="A44" s="2" t="s">
        <v>41</v>
      </c>
      <c r="B44" s="2" t="s">
        <v>37</v>
      </c>
      <c r="C44" s="5" t="s">
        <v>62</v>
      </c>
      <c r="D44" s="6" t="s">
        <v>34</v>
      </c>
      <c r="E44" s="7">
        <v>6.4560561456988301</v>
      </c>
    </row>
    <row r="45" spans="1:5" ht="15" customHeight="1" x14ac:dyDescent="0.3">
      <c r="A45" s="25" t="s">
        <v>143</v>
      </c>
      <c r="B45" s="2" t="s">
        <v>63</v>
      </c>
      <c r="C45" s="5" t="s">
        <v>64</v>
      </c>
      <c r="D45" s="6" t="s">
        <v>34</v>
      </c>
      <c r="E45" s="7">
        <v>29.083768227223999</v>
      </c>
    </row>
    <row r="46" spans="1:5" ht="15" customHeight="1" x14ac:dyDescent="0.3">
      <c r="A46" s="25" t="s">
        <v>143</v>
      </c>
      <c r="B46" s="2" t="s">
        <v>63</v>
      </c>
      <c r="C46" s="5" t="s">
        <v>65</v>
      </c>
      <c r="D46" s="6" t="s">
        <v>34</v>
      </c>
      <c r="E46" s="7">
        <v>30.8314513046714</v>
      </c>
    </row>
    <row r="47" spans="1:5" ht="15" customHeight="1" x14ac:dyDescent="0.3">
      <c r="A47" s="25" t="s">
        <v>143</v>
      </c>
      <c r="B47" s="2" t="s">
        <v>63</v>
      </c>
      <c r="C47" s="5" t="s">
        <v>66</v>
      </c>
      <c r="D47" s="6" t="s">
        <v>34</v>
      </c>
      <c r="E47" s="7">
        <v>34.624002976104698</v>
      </c>
    </row>
    <row r="48" spans="1:5" ht="15" customHeight="1" x14ac:dyDescent="0.3">
      <c r="A48" s="25" t="s">
        <v>143</v>
      </c>
      <c r="B48" s="2" t="s">
        <v>67</v>
      </c>
      <c r="C48" s="5" t="s">
        <v>68</v>
      </c>
      <c r="D48" s="6" t="s">
        <v>34</v>
      </c>
      <c r="E48" s="7">
        <v>18.5067576807668</v>
      </c>
    </row>
    <row r="49" spans="1:5" ht="15" customHeight="1" x14ac:dyDescent="0.3">
      <c r="A49" s="25" t="s">
        <v>143</v>
      </c>
      <c r="B49" s="2" t="s">
        <v>67</v>
      </c>
      <c r="C49" s="5" t="s">
        <v>69</v>
      </c>
      <c r="D49" s="6" t="s">
        <v>34</v>
      </c>
      <c r="E49" s="7">
        <v>18.528900945897401</v>
      </c>
    </row>
    <row r="50" spans="1:5" ht="15" customHeight="1" x14ac:dyDescent="0.3">
      <c r="A50" s="25" t="s">
        <v>143</v>
      </c>
      <c r="B50" s="2" t="s">
        <v>67</v>
      </c>
      <c r="C50" s="5" t="s">
        <v>70</v>
      </c>
      <c r="D50" s="6" t="s">
        <v>34</v>
      </c>
      <c r="E50" s="7">
        <v>18.580767639175999</v>
      </c>
    </row>
    <row r="51" spans="1:5" ht="15" customHeight="1" x14ac:dyDescent="0.3">
      <c r="A51" s="2" t="s">
        <v>41</v>
      </c>
      <c r="B51" s="2" t="s">
        <v>63</v>
      </c>
      <c r="C51" s="5" t="s">
        <v>71</v>
      </c>
      <c r="D51" s="6" t="s">
        <v>34</v>
      </c>
      <c r="E51" s="7">
        <v>30.144738785195901</v>
      </c>
    </row>
    <row r="52" spans="1:5" ht="15" customHeight="1" x14ac:dyDescent="0.3">
      <c r="A52" s="2" t="s">
        <v>41</v>
      </c>
      <c r="B52" s="2" t="s">
        <v>63</v>
      </c>
      <c r="C52" s="5" t="s">
        <v>72</v>
      </c>
      <c r="D52" s="6" t="s">
        <v>34</v>
      </c>
      <c r="E52" s="7">
        <v>28.101716665513401</v>
      </c>
    </row>
    <row r="53" spans="1:5" ht="15" customHeight="1" x14ac:dyDescent="0.3">
      <c r="A53" s="2" t="s">
        <v>41</v>
      </c>
      <c r="B53" s="2" t="s">
        <v>63</v>
      </c>
      <c r="C53" s="5" t="s">
        <v>73</v>
      </c>
      <c r="D53" s="6" t="s">
        <v>34</v>
      </c>
      <c r="E53" s="7">
        <v>28.153297079433599</v>
      </c>
    </row>
    <row r="54" spans="1:5" ht="15" customHeight="1" x14ac:dyDescent="0.3">
      <c r="A54" s="2" t="s">
        <v>41</v>
      </c>
      <c r="B54" s="2" t="s">
        <v>67</v>
      </c>
      <c r="C54" s="5" t="s">
        <v>74</v>
      </c>
      <c r="D54" s="6" t="s">
        <v>34</v>
      </c>
      <c r="E54" s="7">
        <v>16.2959962142221</v>
      </c>
    </row>
    <row r="55" spans="1:5" ht="15" customHeight="1" x14ac:dyDescent="0.3">
      <c r="A55" s="2" t="s">
        <v>41</v>
      </c>
      <c r="B55" s="2" t="s">
        <v>67</v>
      </c>
      <c r="C55" s="5" t="s">
        <v>75</v>
      </c>
      <c r="D55" s="6" t="s">
        <v>34</v>
      </c>
      <c r="E55" s="7">
        <v>16.350278555095699</v>
      </c>
    </row>
    <row r="56" spans="1:5" ht="15" customHeight="1" x14ac:dyDescent="0.3">
      <c r="A56" s="2" t="s">
        <v>41</v>
      </c>
      <c r="B56" s="2" t="s">
        <v>53</v>
      </c>
      <c r="C56" s="5" t="s">
        <v>76</v>
      </c>
      <c r="D56" s="6" t="s">
        <v>34</v>
      </c>
      <c r="E56" s="7">
        <v>12.5758771525892</v>
      </c>
    </row>
    <row r="57" spans="1:5" ht="15" customHeight="1" x14ac:dyDescent="0.3">
      <c r="A57" s="25" t="s">
        <v>143</v>
      </c>
      <c r="B57" s="2" t="s">
        <v>77</v>
      </c>
      <c r="C57" s="5" t="s">
        <v>78</v>
      </c>
      <c r="D57" s="6" t="s">
        <v>34</v>
      </c>
      <c r="E57" s="7">
        <v>24.0156346183484</v>
      </c>
    </row>
    <row r="58" spans="1:5" ht="15" customHeight="1" x14ac:dyDescent="0.3">
      <c r="A58" s="25" t="s">
        <v>143</v>
      </c>
      <c r="B58" s="2" t="s">
        <v>77</v>
      </c>
      <c r="C58" s="5" t="s">
        <v>79</v>
      </c>
      <c r="D58" s="6" t="s">
        <v>34</v>
      </c>
      <c r="E58" s="7">
        <v>28.458031375814599</v>
      </c>
    </row>
    <row r="59" spans="1:5" ht="15" customHeight="1" x14ac:dyDescent="0.3">
      <c r="A59" s="25" t="s">
        <v>143</v>
      </c>
      <c r="B59" s="2" t="s">
        <v>77</v>
      </c>
      <c r="C59" s="5" t="s">
        <v>80</v>
      </c>
      <c r="D59" s="6" t="s">
        <v>34</v>
      </c>
      <c r="E59" s="7">
        <v>28.632822532180601</v>
      </c>
    </row>
    <row r="60" spans="1:5" ht="15" customHeight="1" x14ac:dyDescent="0.3">
      <c r="A60" s="25" t="s">
        <v>143</v>
      </c>
      <c r="B60" s="2" t="s">
        <v>81</v>
      </c>
      <c r="C60" s="5" t="s">
        <v>82</v>
      </c>
      <c r="D60" s="6" t="s">
        <v>34</v>
      </c>
      <c r="E60" s="7">
        <v>22.202355670621401</v>
      </c>
    </row>
    <row r="61" spans="1:5" ht="15" customHeight="1" x14ac:dyDescent="0.3">
      <c r="A61" s="25" t="s">
        <v>143</v>
      </c>
      <c r="B61" s="2" t="s">
        <v>81</v>
      </c>
      <c r="C61" s="5" t="s">
        <v>83</v>
      </c>
      <c r="D61" s="6" t="s">
        <v>34</v>
      </c>
      <c r="E61" s="7">
        <v>22.1736843911508</v>
      </c>
    </row>
    <row r="62" spans="1:5" ht="15" customHeight="1" x14ac:dyDescent="0.3">
      <c r="A62" s="25" t="s">
        <v>143</v>
      </c>
      <c r="B62" s="2" t="s">
        <v>81</v>
      </c>
      <c r="C62" s="5" t="s">
        <v>84</v>
      </c>
      <c r="D62" s="6" t="s">
        <v>34</v>
      </c>
      <c r="E62" s="7">
        <v>22.009089224547299</v>
      </c>
    </row>
    <row r="63" spans="1:5" ht="15" customHeight="1" x14ac:dyDescent="0.3">
      <c r="A63" s="2" t="s">
        <v>41</v>
      </c>
      <c r="B63" s="2" t="s">
        <v>77</v>
      </c>
      <c r="C63" s="5" t="s">
        <v>85</v>
      </c>
      <c r="D63" s="6" t="s">
        <v>34</v>
      </c>
      <c r="E63" s="7">
        <v>26.1077968514874</v>
      </c>
    </row>
    <row r="64" spans="1:5" ht="15" customHeight="1" x14ac:dyDescent="0.3">
      <c r="A64" s="2" t="s">
        <v>41</v>
      </c>
      <c r="B64" s="2" t="s">
        <v>77</v>
      </c>
      <c r="C64" s="5" t="s">
        <v>86</v>
      </c>
      <c r="D64" s="6" t="s">
        <v>34</v>
      </c>
      <c r="E64" s="7">
        <v>27.192829858121598</v>
      </c>
    </row>
    <row r="65" spans="1:5" ht="15" customHeight="1" x14ac:dyDescent="0.3">
      <c r="A65" s="2" t="s">
        <v>41</v>
      </c>
      <c r="B65" s="2" t="s">
        <v>77</v>
      </c>
      <c r="C65" s="5" t="s">
        <v>87</v>
      </c>
      <c r="D65" s="6" t="s">
        <v>34</v>
      </c>
      <c r="E65" s="7">
        <v>27.450677369202499</v>
      </c>
    </row>
    <row r="66" spans="1:5" ht="15" customHeight="1" x14ac:dyDescent="0.3">
      <c r="A66" s="2" t="s">
        <v>41</v>
      </c>
      <c r="B66" s="2" t="s">
        <v>81</v>
      </c>
      <c r="C66" s="5" t="s">
        <v>88</v>
      </c>
      <c r="D66" s="6" t="s">
        <v>34</v>
      </c>
      <c r="E66" s="7">
        <v>20.382983814245399</v>
      </c>
    </row>
    <row r="67" spans="1:5" ht="15" customHeight="1" x14ac:dyDescent="0.3">
      <c r="A67" s="2" t="s">
        <v>41</v>
      </c>
      <c r="B67" s="2" t="s">
        <v>81</v>
      </c>
      <c r="C67" s="5" t="s">
        <v>89</v>
      </c>
      <c r="D67" s="6" t="s">
        <v>34</v>
      </c>
      <c r="E67" s="7">
        <v>20.199316380349799</v>
      </c>
    </row>
    <row r="68" spans="1:5" ht="15" customHeight="1" x14ac:dyDescent="0.3">
      <c r="A68" s="2" t="s">
        <v>41</v>
      </c>
      <c r="B68" s="2" t="s">
        <v>67</v>
      </c>
      <c r="C68" s="5" t="s">
        <v>90</v>
      </c>
      <c r="D68" s="6" t="s">
        <v>34</v>
      </c>
      <c r="E68" s="7">
        <v>16.563023576174899</v>
      </c>
    </row>
    <row r="69" spans="1:5" ht="15" customHeight="1" x14ac:dyDescent="0.3">
      <c r="A69" s="25" t="s">
        <v>143</v>
      </c>
      <c r="B69" s="2" t="s">
        <v>92</v>
      </c>
      <c r="C69" s="5" t="s">
        <v>93</v>
      </c>
      <c r="D69" s="6" t="s">
        <v>34</v>
      </c>
      <c r="E69" s="7">
        <v>25.675122390987202</v>
      </c>
    </row>
    <row r="70" spans="1:5" ht="15" customHeight="1" x14ac:dyDescent="0.3">
      <c r="A70" s="25" t="s">
        <v>143</v>
      </c>
      <c r="B70" s="2" t="s">
        <v>92</v>
      </c>
      <c r="C70" s="5" t="s">
        <v>94</v>
      </c>
      <c r="D70" s="6" t="s">
        <v>34</v>
      </c>
      <c r="E70" s="7">
        <v>25.501838462818601</v>
      </c>
    </row>
    <row r="71" spans="1:5" ht="15" customHeight="1" x14ac:dyDescent="0.3">
      <c r="A71" s="25" t="s">
        <v>143</v>
      </c>
      <c r="B71" s="2" t="s">
        <v>92</v>
      </c>
      <c r="C71" s="5" t="s">
        <v>95</v>
      </c>
      <c r="D71" s="6" t="s">
        <v>34</v>
      </c>
      <c r="E71" s="7">
        <v>25.4269284109578</v>
      </c>
    </row>
    <row r="72" spans="1:5" ht="15" customHeight="1" x14ac:dyDescent="0.3">
      <c r="A72" s="2" t="s">
        <v>41</v>
      </c>
      <c r="B72" s="2" t="s">
        <v>92</v>
      </c>
      <c r="C72" s="5" t="s">
        <v>96</v>
      </c>
      <c r="D72" s="6" t="s">
        <v>34</v>
      </c>
      <c r="E72" s="7">
        <v>23.463023116013701</v>
      </c>
    </row>
    <row r="73" spans="1:5" ht="15" customHeight="1" x14ac:dyDescent="0.3">
      <c r="A73" s="2" t="s">
        <v>41</v>
      </c>
      <c r="B73" s="2" t="s">
        <v>92</v>
      </c>
      <c r="C73" s="5" t="s">
        <v>97</v>
      </c>
      <c r="D73" s="6" t="s">
        <v>34</v>
      </c>
      <c r="E73" s="7">
        <v>23.215150276706201</v>
      </c>
    </row>
    <row r="74" spans="1:5" ht="15" customHeight="1" x14ac:dyDescent="0.3">
      <c r="A74" s="2" t="s">
        <v>41</v>
      </c>
      <c r="B74" s="2" t="s">
        <v>81</v>
      </c>
      <c r="C74" s="5" t="s">
        <v>98</v>
      </c>
      <c r="D74" s="6" t="s">
        <v>34</v>
      </c>
      <c r="E74" s="7">
        <v>20.2443296204193</v>
      </c>
    </row>
    <row r="75" spans="1:5" ht="15" customHeight="1" x14ac:dyDescent="0.3">
      <c r="A75" s="25" t="s">
        <v>143</v>
      </c>
      <c r="B75" s="2" t="s">
        <v>100</v>
      </c>
      <c r="C75" s="5" t="s">
        <v>101</v>
      </c>
      <c r="D75" s="6" t="s">
        <v>34</v>
      </c>
      <c r="E75" s="7">
        <v>28.899689235697899</v>
      </c>
    </row>
    <row r="76" spans="1:5" ht="15" customHeight="1" x14ac:dyDescent="0.3">
      <c r="A76" s="25" t="s">
        <v>143</v>
      </c>
      <c r="B76" s="2" t="s">
        <v>100</v>
      </c>
      <c r="C76" s="5" t="s">
        <v>102</v>
      </c>
      <c r="D76" s="6" t="s">
        <v>34</v>
      </c>
      <c r="E76" s="7">
        <v>29.063321726603199</v>
      </c>
    </row>
    <row r="77" spans="1:5" ht="15" customHeight="1" x14ac:dyDescent="0.3">
      <c r="A77" s="25" t="s">
        <v>143</v>
      </c>
      <c r="B77" s="2" t="s">
        <v>100</v>
      </c>
      <c r="C77" s="5" t="s">
        <v>103</v>
      </c>
      <c r="D77" s="6" t="s">
        <v>34</v>
      </c>
      <c r="E77" s="7">
        <v>28.969945539299001</v>
      </c>
    </row>
    <row r="78" spans="1:5" ht="15" customHeight="1" x14ac:dyDescent="0.3">
      <c r="A78" s="2" t="s">
        <v>41</v>
      </c>
      <c r="B78" s="2" t="s">
        <v>100</v>
      </c>
      <c r="C78" s="5" t="s">
        <v>104</v>
      </c>
      <c r="D78" s="6" t="s">
        <v>34</v>
      </c>
      <c r="E78" s="7">
        <v>25.3500093000908</v>
      </c>
    </row>
    <row r="79" spans="1:5" ht="15" customHeight="1" x14ac:dyDescent="0.3">
      <c r="A79" s="2" t="s">
        <v>41</v>
      </c>
      <c r="B79" s="2" t="s">
        <v>100</v>
      </c>
      <c r="C79" s="5" t="s">
        <v>105</v>
      </c>
      <c r="D79" s="6" t="s">
        <v>34</v>
      </c>
      <c r="E79" s="7">
        <v>25.251606509568202</v>
      </c>
    </row>
    <row r="80" spans="1:5" ht="15" customHeight="1" x14ac:dyDescent="0.3">
      <c r="A80" s="2" t="s">
        <v>41</v>
      </c>
      <c r="B80" s="2" t="s">
        <v>92</v>
      </c>
      <c r="C80" s="5" t="s">
        <v>106</v>
      </c>
      <c r="D80" s="6" t="s">
        <v>34</v>
      </c>
      <c r="E80" s="7">
        <v>23.388682788865001</v>
      </c>
    </row>
    <row r="81" spans="1:5" ht="15" customHeight="1" x14ac:dyDescent="0.3">
      <c r="A81" s="25" t="s">
        <v>143</v>
      </c>
      <c r="B81" s="2" t="s">
        <v>47</v>
      </c>
      <c r="C81" s="5" t="s">
        <v>107</v>
      </c>
      <c r="D81" s="6" t="s">
        <v>34</v>
      </c>
    </row>
    <row r="82" spans="1:5" ht="15" customHeight="1" x14ac:dyDescent="0.3">
      <c r="A82" s="25" t="s">
        <v>143</v>
      </c>
      <c r="B82" s="2" t="s">
        <v>47</v>
      </c>
      <c r="C82" s="5" t="s">
        <v>108</v>
      </c>
      <c r="D82" s="6" t="s">
        <v>34</v>
      </c>
      <c r="E82" s="7">
        <v>38.791445449260401</v>
      </c>
    </row>
    <row r="83" spans="1:5" ht="15" customHeight="1" x14ac:dyDescent="0.3">
      <c r="A83" s="25" t="s">
        <v>143</v>
      </c>
      <c r="B83" s="2" t="s">
        <v>47</v>
      </c>
      <c r="C83" s="5" t="s">
        <v>109</v>
      </c>
      <c r="D83" s="6" t="s">
        <v>34</v>
      </c>
      <c r="E83" s="7">
        <v>39.201960736756199</v>
      </c>
    </row>
    <row r="84" spans="1:5" ht="15" customHeight="1" x14ac:dyDescent="0.3">
      <c r="A84" s="2" t="s">
        <v>41</v>
      </c>
      <c r="B84" s="2" t="s">
        <v>47</v>
      </c>
      <c r="C84" s="5" t="s">
        <v>110</v>
      </c>
      <c r="D84" s="6" t="s">
        <v>34</v>
      </c>
      <c r="E84" s="7">
        <v>26.170028665632501</v>
      </c>
    </row>
    <row r="85" spans="1:5" ht="15" customHeight="1" x14ac:dyDescent="0.3">
      <c r="A85" s="2" t="s">
        <v>41</v>
      </c>
      <c r="B85" s="2" t="s">
        <v>47</v>
      </c>
      <c r="C85" s="5" t="s">
        <v>111</v>
      </c>
      <c r="D85" s="6" t="s">
        <v>34</v>
      </c>
      <c r="E85" s="7">
        <v>25.8220731926559</v>
      </c>
    </row>
    <row r="86" spans="1:5" ht="15" customHeight="1" x14ac:dyDescent="0.3">
      <c r="A86" s="2" t="s">
        <v>41</v>
      </c>
      <c r="B86" s="2" t="s">
        <v>100</v>
      </c>
      <c r="C86" s="5" t="s">
        <v>112</v>
      </c>
      <c r="D86" s="6" t="s">
        <v>34</v>
      </c>
      <c r="E86" s="7">
        <v>25.3797455714171</v>
      </c>
    </row>
    <row r="87" spans="1:5" ht="15" customHeight="1" x14ac:dyDescent="0.3">
      <c r="A87" s="2" t="s">
        <v>41</v>
      </c>
      <c r="B87" s="2" t="s">
        <v>47</v>
      </c>
      <c r="C87" s="5" t="s">
        <v>113</v>
      </c>
      <c r="D87" s="6" t="s">
        <v>34</v>
      </c>
      <c r="E87" s="7">
        <v>25.486660346604701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0"/>
  <sheetViews>
    <sheetView workbookViewId="0">
      <selection activeCell="E6" sqref="E6"/>
    </sheetView>
  </sheetViews>
  <sheetFormatPr defaultRowHeight="10.5" x14ac:dyDescent="0.3"/>
  <cols>
    <col min="1" max="1" width="17.33203125" customWidth="1"/>
    <col min="2" max="7" width="12" bestFit="1" customWidth="1"/>
    <col min="8" max="8" width="11.33203125" bestFit="1" customWidth="1"/>
    <col min="9" max="9" width="13.33203125" bestFit="1" customWidth="1"/>
    <col min="10" max="10" width="11.83203125" bestFit="1" customWidth="1"/>
    <col min="11" max="11" width="10.83203125" bestFit="1" customWidth="1"/>
  </cols>
  <sheetData>
    <row r="1" spans="1:80" s="27" customFormat="1" x14ac:dyDescent="0.3">
      <c r="A1" s="26" t="s">
        <v>26</v>
      </c>
      <c r="B1" s="26" t="s">
        <v>31</v>
      </c>
      <c r="C1" s="26" t="s">
        <v>31</v>
      </c>
      <c r="D1" s="26" t="s">
        <v>31</v>
      </c>
      <c r="E1" s="26" t="s">
        <v>31</v>
      </c>
      <c r="F1" s="26" t="s">
        <v>31</v>
      </c>
      <c r="G1" s="26" t="s">
        <v>31</v>
      </c>
      <c r="H1" s="26" t="s">
        <v>41</v>
      </c>
      <c r="I1" s="26" t="s">
        <v>41</v>
      </c>
      <c r="J1" s="26" t="s">
        <v>41</v>
      </c>
      <c r="K1" s="26" t="s">
        <v>41</v>
      </c>
      <c r="L1" s="26" t="s">
        <v>41</v>
      </c>
      <c r="M1" s="26" t="s">
        <v>41</v>
      </c>
      <c r="N1" s="26" t="s">
        <v>31</v>
      </c>
      <c r="O1" s="26" t="s">
        <v>31</v>
      </c>
      <c r="P1" s="26" t="s">
        <v>31</v>
      </c>
      <c r="Q1" s="26" t="s">
        <v>31</v>
      </c>
      <c r="R1" s="26" t="s">
        <v>31</v>
      </c>
      <c r="S1" s="26" t="s">
        <v>31</v>
      </c>
      <c r="T1" s="26" t="s">
        <v>41</v>
      </c>
      <c r="U1" s="26" t="s">
        <v>41</v>
      </c>
      <c r="V1" s="26" t="s">
        <v>41</v>
      </c>
      <c r="W1" s="26" t="s">
        <v>41</v>
      </c>
      <c r="X1" s="26" t="s">
        <v>41</v>
      </c>
      <c r="Y1" s="26" t="s">
        <v>41</v>
      </c>
      <c r="Z1" s="26" t="s">
        <v>31</v>
      </c>
      <c r="AA1" s="26" t="s">
        <v>31</v>
      </c>
      <c r="AB1" s="26" t="s">
        <v>31</v>
      </c>
      <c r="AC1" s="26" t="s">
        <v>31</v>
      </c>
      <c r="AD1" s="26" t="s">
        <v>31</v>
      </c>
      <c r="AE1" s="26" t="s">
        <v>31</v>
      </c>
      <c r="AF1" s="26" t="s">
        <v>41</v>
      </c>
      <c r="AG1" s="26" t="s">
        <v>41</v>
      </c>
      <c r="AH1" s="26" t="s">
        <v>41</v>
      </c>
      <c r="AI1" s="26" t="s">
        <v>41</v>
      </c>
      <c r="AJ1" s="26" t="s">
        <v>41</v>
      </c>
      <c r="AK1" s="26" t="s">
        <v>41</v>
      </c>
      <c r="AL1" s="26" t="s">
        <v>31</v>
      </c>
      <c r="AM1" s="26" t="s">
        <v>31</v>
      </c>
      <c r="AN1" s="26" t="s">
        <v>31</v>
      </c>
      <c r="AO1" s="26" t="s">
        <v>31</v>
      </c>
      <c r="AP1" s="26" t="s">
        <v>31</v>
      </c>
      <c r="AQ1" s="26" t="s">
        <v>31</v>
      </c>
      <c r="AR1" s="26" t="s">
        <v>41</v>
      </c>
      <c r="AS1" s="26" t="s">
        <v>41</v>
      </c>
      <c r="AT1" s="26" t="s">
        <v>41</v>
      </c>
      <c r="AU1" s="26" t="s">
        <v>41</v>
      </c>
      <c r="AV1" s="26" t="s">
        <v>41</v>
      </c>
      <c r="AW1" s="26" t="s">
        <v>41</v>
      </c>
      <c r="AX1" s="26" t="s">
        <v>31</v>
      </c>
      <c r="AY1" s="26" t="s">
        <v>31</v>
      </c>
      <c r="AZ1" s="26" t="s">
        <v>31</v>
      </c>
      <c r="BA1" s="26" t="s">
        <v>31</v>
      </c>
      <c r="BB1" s="26" t="s">
        <v>31</v>
      </c>
      <c r="BC1" s="26" t="s">
        <v>31</v>
      </c>
      <c r="BD1" s="26" t="s">
        <v>41</v>
      </c>
      <c r="BE1" s="26" t="s">
        <v>41</v>
      </c>
      <c r="BF1" s="26" t="s">
        <v>41</v>
      </c>
      <c r="BG1" s="26" t="s">
        <v>41</v>
      </c>
      <c r="BH1" s="26" t="s">
        <v>41</v>
      </c>
      <c r="BI1" s="26" t="s">
        <v>41</v>
      </c>
      <c r="BJ1" s="26" t="s">
        <v>31</v>
      </c>
      <c r="BK1" s="26" t="s">
        <v>31</v>
      </c>
      <c r="BL1" s="26" t="s">
        <v>31</v>
      </c>
      <c r="BM1" s="26" t="s">
        <v>31</v>
      </c>
      <c r="BN1" s="26" t="s">
        <v>31</v>
      </c>
      <c r="BO1" s="26" t="s">
        <v>31</v>
      </c>
      <c r="BP1" s="26" t="s">
        <v>41</v>
      </c>
      <c r="BQ1" s="26" t="s">
        <v>41</v>
      </c>
      <c r="BR1" s="26" t="s">
        <v>41</v>
      </c>
      <c r="BS1" s="26" t="s">
        <v>41</v>
      </c>
      <c r="BT1" s="26" t="s">
        <v>41</v>
      </c>
      <c r="BU1" s="26" t="s">
        <v>41</v>
      </c>
      <c r="BV1" s="26" t="s">
        <v>31</v>
      </c>
      <c r="BW1" s="26" t="s">
        <v>31</v>
      </c>
      <c r="BX1" s="26" t="s">
        <v>31</v>
      </c>
      <c r="BY1" s="26" t="s">
        <v>41</v>
      </c>
      <c r="BZ1" s="26" t="s">
        <v>41</v>
      </c>
      <c r="CA1" s="26" t="s">
        <v>41</v>
      </c>
      <c r="CB1" s="26" t="s">
        <v>41</v>
      </c>
    </row>
    <row r="2" spans="1:80" s="27" customFormat="1" x14ac:dyDescent="0.3">
      <c r="A2" s="26" t="s">
        <v>27</v>
      </c>
      <c r="B2" s="26" t="s">
        <v>32</v>
      </c>
      <c r="C2" s="26" t="s">
        <v>32</v>
      </c>
      <c r="D2" s="26" t="s">
        <v>32</v>
      </c>
      <c r="E2" s="26" t="s">
        <v>37</v>
      </c>
      <c r="F2" s="26" t="s">
        <v>37</v>
      </c>
      <c r="G2" s="26" t="s">
        <v>37</v>
      </c>
      <c r="H2" s="26" t="s">
        <v>32</v>
      </c>
      <c r="I2" s="26" t="s">
        <v>32</v>
      </c>
      <c r="J2" s="26" t="s">
        <v>32</v>
      </c>
      <c r="K2" s="26" t="s">
        <v>37</v>
      </c>
      <c r="L2" s="26" t="s">
        <v>37</v>
      </c>
      <c r="M2" s="26" t="s">
        <v>47</v>
      </c>
      <c r="N2" s="26" t="s">
        <v>49</v>
      </c>
      <c r="O2" s="26" t="s">
        <v>49</v>
      </c>
      <c r="P2" s="26" t="s">
        <v>49</v>
      </c>
      <c r="Q2" s="26" t="s">
        <v>53</v>
      </c>
      <c r="R2" s="26" t="s">
        <v>53</v>
      </c>
      <c r="S2" s="26" t="s">
        <v>53</v>
      </c>
      <c r="T2" s="26" t="s">
        <v>49</v>
      </c>
      <c r="U2" s="26" t="s">
        <v>49</v>
      </c>
      <c r="V2" s="26" t="s">
        <v>49</v>
      </c>
      <c r="W2" s="26" t="s">
        <v>53</v>
      </c>
      <c r="X2" s="26" t="s">
        <v>53</v>
      </c>
      <c r="Y2" s="26" t="s">
        <v>37</v>
      </c>
      <c r="Z2" s="26" t="s">
        <v>63</v>
      </c>
      <c r="AA2" s="26" t="s">
        <v>63</v>
      </c>
      <c r="AB2" s="26" t="s">
        <v>63</v>
      </c>
      <c r="AC2" s="26" t="s">
        <v>67</v>
      </c>
      <c r="AD2" s="26" t="s">
        <v>67</v>
      </c>
      <c r="AE2" s="26" t="s">
        <v>67</v>
      </c>
      <c r="AF2" s="26" t="s">
        <v>63</v>
      </c>
      <c r="AG2" s="26" t="s">
        <v>63</v>
      </c>
      <c r="AH2" s="26" t="s">
        <v>63</v>
      </c>
      <c r="AI2" s="26" t="s">
        <v>67</v>
      </c>
      <c r="AJ2" s="26" t="s">
        <v>67</v>
      </c>
      <c r="AK2" s="26" t="s">
        <v>53</v>
      </c>
      <c r="AL2" s="26" t="s">
        <v>77</v>
      </c>
      <c r="AM2" s="26" t="s">
        <v>77</v>
      </c>
      <c r="AN2" s="26" t="s">
        <v>77</v>
      </c>
      <c r="AO2" s="26" t="s">
        <v>81</v>
      </c>
      <c r="AP2" s="26" t="s">
        <v>81</v>
      </c>
      <c r="AQ2" s="26" t="s">
        <v>81</v>
      </c>
      <c r="AR2" s="26" t="s">
        <v>77</v>
      </c>
      <c r="AS2" s="26" t="s">
        <v>77</v>
      </c>
      <c r="AT2" s="26" t="s">
        <v>77</v>
      </c>
      <c r="AU2" s="26" t="s">
        <v>81</v>
      </c>
      <c r="AV2" s="26" t="s">
        <v>81</v>
      </c>
      <c r="AW2" s="26" t="s">
        <v>67</v>
      </c>
      <c r="AX2" s="26" t="s">
        <v>91</v>
      </c>
      <c r="AY2" s="26" t="s">
        <v>91</v>
      </c>
      <c r="AZ2" s="26" t="s">
        <v>91</v>
      </c>
      <c r="BA2" s="26" t="s">
        <v>92</v>
      </c>
      <c r="BB2" s="26" t="s">
        <v>92</v>
      </c>
      <c r="BC2" s="26" t="s">
        <v>92</v>
      </c>
      <c r="BD2" s="26" t="s">
        <v>91</v>
      </c>
      <c r="BE2" s="26" t="s">
        <v>91</v>
      </c>
      <c r="BF2" s="26" t="s">
        <v>91</v>
      </c>
      <c r="BG2" s="26" t="s">
        <v>92</v>
      </c>
      <c r="BH2" s="26" t="s">
        <v>92</v>
      </c>
      <c r="BI2" s="26" t="s">
        <v>81</v>
      </c>
      <c r="BJ2" s="26" t="s">
        <v>99</v>
      </c>
      <c r="BK2" s="26" t="s">
        <v>99</v>
      </c>
      <c r="BL2" s="26" t="s">
        <v>99</v>
      </c>
      <c r="BM2" s="26" t="s">
        <v>100</v>
      </c>
      <c r="BN2" s="26" t="s">
        <v>100</v>
      </c>
      <c r="BO2" s="26" t="s">
        <v>100</v>
      </c>
      <c r="BP2" s="26" t="s">
        <v>99</v>
      </c>
      <c r="BQ2" s="26" t="s">
        <v>99</v>
      </c>
      <c r="BR2" s="26" t="s">
        <v>99</v>
      </c>
      <c r="BS2" s="26" t="s">
        <v>100</v>
      </c>
      <c r="BT2" s="26" t="s">
        <v>100</v>
      </c>
      <c r="BU2" s="26" t="s">
        <v>92</v>
      </c>
      <c r="BV2" s="26" t="s">
        <v>47</v>
      </c>
      <c r="BW2" s="26" t="s">
        <v>47</v>
      </c>
      <c r="BX2" s="26" t="s">
        <v>47</v>
      </c>
      <c r="BY2" s="26" t="s">
        <v>47</v>
      </c>
      <c r="BZ2" s="26" t="s">
        <v>47</v>
      </c>
      <c r="CA2" s="26" t="s">
        <v>100</v>
      </c>
      <c r="CB2" s="26" t="s">
        <v>47</v>
      </c>
    </row>
    <row r="3" spans="1:80" s="27" customFormat="1" x14ac:dyDescent="0.3">
      <c r="A3" s="26" t="s">
        <v>30</v>
      </c>
      <c r="B3" s="28">
        <v>13.5233180375816</v>
      </c>
      <c r="C3" s="28">
        <v>32.579155019280797</v>
      </c>
      <c r="D3" s="28">
        <v>32.243190228561602</v>
      </c>
      <c r="E3" s="28">
        <v>39.406768336216601</v>
      </c>
      <c r="F3" s="28">
        <v>6.6660234647691397</v>
      </c>
      <c r="G3" s="28">
        <v>6.2234347626461899</v>
      </c>
      <c r="H3" s="28">
        <v>30.551710489138699</v>
      </c>
      <c r="I3" s="28">
        <v>28.1059226574109</v>
      </c>
      <c r="J3" s="28">
        <v>28.003219667840401</v>
      </c>
      <c r="K3" s="28">
        <v>4.9013474769728198</v>
      </c>
      <c r="L3" s="28">
        <v>6.2866418951736698</v>
      </c>
      <c r="M3" s="28">
        <v>25.904151179589999</v>
      </c>
      <c r="N3" s="28">
        <v>30.5909017821951</v>
      </c>
      <c r="O3" s="28">
        <v>32.187040803536497</v>
      </c>
      <c r="P3" s="28">
        <v>32.340619386910902</v>
      </c>
      <c r="Q3" s="28">
        <v>14.606425759451399</v>
      </c>
      <c r="R3" s="28">
        <v>14.729551072415299</v>
      </c>
      <c r="S3" s="28">
        <v>14.664737874117501</v>
      </c>
      <c r="T3" s="28">
        <v>31.200489852134101</v>
      </c>
      <c r="U3" s="28">
        <v>28.212216250388199</v>
      </c>
      <c r="V3" s="28">
        <v>28.521502971579</v>
      </c>
      <c r="W3" s="28">
        <v>12.8109572162359</v>
      </c>
      <c r="X3" s="28">
        <v>12.485937893343101</v>
      </c>
      <c r="Y3" s="28">
        <v>6.4560561456988301</v>
      </c>
      <c r="Z3" s="28">
        <v>29.083768227223999</v>
      </c>
      <c r="AA3" s="28">
        <v>30.8314513046714</v>
      </c>
      <c r="AB3" s="28">
        <v>34.624002976104698</v>
      </c>
      <c r="AC3" s="28">
        <v>18.5067576807668</v>
      </c>
      <c r="AD3" s="28">
        <v>18.528900945897401</v>
      </c>
      <c r="AE3" s="28">
        <v>18.580767639175999</v>
      </c>
      <c r="AF3" s="28">
        <v>30.144738785195901</v>
      </c>
      <c r="AG3" s="28">
        <v>28.101716665513401</v>
      </c>
      <c r="AH3" s="28">
        <v>28.153297079433599</v>
      </c>
      <c r="AI3" s="28">
        <v>16.2959962142221</v>
      </c>
      <c r="AJ3" s="28">
        <v>16.350278555095699</v>
      </c>
      <c r="AK3" s="28">
        <v>12.5758771525892</v>
      </c>
      <c r="AL3" s="28">
        <v>24.0156346183484</v>
      </c>
      <c r="AM3" s="28">
        <v>28.458031375814599</v>
      </c>
      <c r="AN3" s="28">
        <v>28.632822532180601</v>
      </c>
      <c r="AO3" s="28">
        <v>22.202355670621401</v>
      </c>
      <c r="AP3" s="28">
        <v>22.1736843911508</v>
      </c>
      <c r="AQ3" s="28">
        <v>22.009089224547299</v>
      </c>
      <c r="AR3" s="28">
        <v>26.1077968514874</v>
      </c>
      <c r="AS3" s="28">
        <v>27.192829858121598</v>
      </c>
      <c r="AT3" s="28">
        <v>27.450677369202499</v>
      </c>
      <c r="AU3" s="28">
        <v>20.382983814245399</v>
      </c>
      <c r="AV3" s="28">
        <v>20.199316380349799</v>
      </c>
      <c r="AW3" s="28">
        <v>16.563023576174899</v>
      </c>
      <c r="AX3" s="28">
        <v>31.401663971060898</v>
      </c>
      <c r="AY3" s="28">
        <v>33.592784750152603</v>
      </c>
      <c r="AZ3" s="28">
        <v>33.160182148853899</v>
      </c>
      <c r="BA3" s="28">
        <v>25.675122390987202</v>
      </c>
      <c r="BB3" s="28">
        <v>25.501838462818601</v>
      </c>
      <c r="BC3" s="28">
        <v>25.4269284109578</v>
      </c>
      <c r="BD3" s="28">
        <v>29.3438263772887</v>
      </c>
      <c r="BE3" s="28">
        <v>27.367437045489702</v>
      </c>
      <c r="BF3" s="28">
        <v>27.213132253118001</v>
      </c>
      <c r="BG3" s="28">
        <v>23.463023116013701</v>
      </c>
      <c r="BH3" s="28">
        <v>23.215150276706201</v>
      </c>
      <c r="BI3" s="28">
        <v>20.2443296204193</v>
      </c>
      <c r="BJ3" s="28">
        <v>32.417623339241104</v>
      </c>
      <c r="BK3" s="28">
        <v>33.037572553916299</v>
      </c>
      <c r="BL3" s="28">
        <v>32.8848720212793</v>
      </c>
      <c r="BM3" s="28">
        <v>28.899689235697899</v>
      </c>
      <c r="BN3" s="28">
        <v>29.063321726603199</v>
      </c>
      <c r="BO3" s="28">
        <v>28.969945539299001</v>
      </c>
      <c r="BP3" s="28">
        <v>31.633456573677499</v>
      </c>
      <c r="BQ3" s="28">
        <v>28.341227505260701</v>
      </c>
      <c r="BR3" s="28">
        <v>28.756652320792998</v>
      </c>
      <c r="BS3" s="28">
        <v>25.3500093000908</v>
      </c>
      <c r="BT3" s="28">
        <v>25.251606509568202</v>
      </c>
      <c r="BU3" s="28">
        <v>23.388682788865001</v>
      </c>
      <c r="BV3" s="28"/>
      <c r="BW3" s="28">
        <v>38.791445449260401</v>
      </c>
      <c r="BX3" s="28">
        <v>39.201960736756199</v>
      </c>
      <c r="BY3" s="28">
        <v>26.170028665632501</v>
      </c>
      <c r="BZ3" s="28">
        <v>25.8220731926559</v>
      </c>
      <c r="CA3" s="28">
        <v>25.3797455714171</v>
      </c>
      <c r="CB3" s="28">
        <v>25.486660346604701</v>
      </c>
    </row>
    <row r="7" spans="1:80" x14ac:dyDescent="0.3">
      <c r="B7" s="29" t="s">
        <v>117</v>
      </c>
      <c r="C7" s="29"/>
      <c r="D7" s="29"/>
      <c r="E7" s="29" t="s">
        <v>41</v>
      </c>
      <c r="F7" s="29"/>
      <c r="G7" s="29"/>
      <c r="K7" s="8" t="s">
        <v>123</v>
      </c>
      <c r="O7" s="8" t="s">
        <v>124</v>
      </c>
    </row>
    <row r="8" spans="1:80" x14ac:dyDescent="0.3">
      <c r="B8" s="8" t="s">
        <v>114</v>
      </c>
      <c r="C8" s="8" t="s">
        <v>115</v>
      </c>
      <c r="D8" s="8" t="s">
        <v>116</v>
      </c>
      <c r="E8" s="8" t="s">
        <v>114</v>
      </c>
      <c r="F8" s="8" t="s">
        <v>115</v>
      </c>
      <c r="G8" s="8" t="s">
        <v>116</v>
      </c>
      <c r="H8" s="8" t="s">
        <v>119</v>
      </c>
      <c r="I8" s="8" t="s">
        <v>120</v>
      </c>
      <c r="K8" s="8" t="s">
        <v>114</v>
      </c>
      <c r="L8" s="8" t="s">
        <v>115</v>
      </c>
      <c r="M8" s="8" t="s">
        <v>116</v>
      </c>
      <c r="O8" s="8" t="s">
        <v>114</v>
      </c>
      <c r="P8" s="8" t="s">
        <v>115</v>
      </c>
      <c r="Q8" s="8" t="s">
        <v>116</v>
      </c>
    </row>
    <row r="9" spans="1:80" x14ac:dyDescent="0.3">
      <c r="A9" s="8" t="s">
        <v>32</v>
      </c>
      <c r="B9" s="9">
        <f>B3</f>
        <v>13.5233180375816</v>
      </c>
      <c r="C9" s="9">
        <f t="shared" ref="C9:D9" si="0">C3</f>
        <v>32.579155019280797</v>
      </c>
      <c r="D9" s="9">
        <f t="shared" si="0"/>
        <v>32.243190228561602</v>
      </c>
      <c r="E9" s="9">
        <f>H3</f>
        <v>30.551710489138699</v>
      </c>
      <c r="F9" s="9">
        <f t="shared" ref="F9:G9" si="1">I3</f>
        <v>28.1059226574109</v>
      </c>
      <c r="G9" s="9">
        <f t="shared" si="1"/>
        <v>28.003219667840401</v>
      </c>
      <c r="H9" s="9">
        <f>AVERAGE(B9:D9)</f>
        <v>26.115221095141333</v>
      </c>
      <c r="I9" s="9">
        <f>AVERAGE(E9:G9)</f>
        <v>28.886950938129999</v>
      </c>
      <c r="K9">
        <f t="shared" ref="K9:M12" si="2">TREND($K$21:$K$25,$H$21:$H$25,B9)</f>
        <v>6.5486429823907599</v>
      </c>
      <c r="L9">
        <f t="shared" si="2"/>
        <v>1.2021827688283953</v>
      </c>
      <c r="M9">
        <f t="shared" si="2"/>
        <v>1.2964437760181102</v>
      </c>
      <c r="O9">
        <f>10^K9</f>
        <v>3537064.5239764936</v>
      </c>
      <c r="P9">
        <f t="shared" ref="P9:Q12" si="3">10^L9</f>
        <v>15.928789344287566</v>
      </c>
      <c r="Q9">
        <f t="shared" si="3"/>
        <v>19.789908035089002</v>
      </c>
    </row>
    <row r="10" spans="1:80" x14ac:dyDescent="0.3">
      <c r="A10" s="8" t="s">
        <v>49</v>
      </c>
      <c r="B10" s="9">
        <f>N3</f>
        <v>30.5909017821951</v>
      </c>
      <c r="C10" s="9">
        <f t="shared" ref="C10:D10" si="4">O3</f>
        <v>32.187040803536497</v>
      </c>
      <c r="D10" s="9">
        <f t="shared" si="4"/>
        <v>32.340619386910902</v>
      </c>
      <c r="E10" s="9">
        <f>T3</f>
        <v>31.200489852134101</v>
      </c>
      <c r="F10" s="9">
        <f t="shared" ref="F10:G10" si="5">U3</f>
        <v>28.212216250388199</v>
      </c>
      <c r="G10" s="9">
        <f t="shared" si="5"/>
        <v>28.521502971579</v>
      </c>
      <c r="H10" s="9">
        <f t="shared" ref="H10:H12" si="6">AVERAGE(B10:D10)</f>
        <v>31.706187324214167</v>
      </c>
      <c r="I10" s="9">
        <f t="shared" ref="I10:I12" si="7">AVERAGE(E10:G10)</f>
        <v>29.311403024700436</v>
      </c>
      <c r="K10">
        <f t="shared" si="2"/>
        <v>1.7600232266773048</v>
      </c>
      <c r="L10">
        <f t="shared" si="2"/>
        <v>1.3121975142138886</v>
      </c>
      <c r="M10">
        <f t="shared" si="2"/>
        <v>1.2691082609601434</v>
      </c>
      <c r="O10">
        <f t="shared" ref="O10:O12" si="8">10^K10</f>
        <v>57.547071349412093</v>
      </c>
      <c r="P10">
        <f t="shared" si="3"/>
        <v>20.520952457702357</v>
      </c>
      <c r="Q10">
        <f t="shared" si="3"/>
        <v>18.582676264491422</v>
      </c>
    </row>
    <row r="11" spans="1:80" x14ac:dyDescent="0.3">
      <c r="A11" s="8" t="s">
        <v>63</v>
      </c>
      <c r="B11" s="9">
        <f>Z3</f>
        <v>29.083768227223999</v>
      </c>
      <c r="C11" s="9">
        <f t="shared" ref="C11:D11" si="9">AA3</f>
        <v>30.8314513046714</v>
      </c>
      <c r="D11" s="9">
        <f t="shared" si="9"/>
        <v>34.624002976104698</v>
      </c>
      <c r="E11" s="9">
        <f>AF3</f>
        <v>30.144738785195901</v>
      </c>
      <c r="F11" s="9">
        <f t="shared" ref="F11:G11" si="10">AG3</f>
        <v>28.101716665513401</v>
      </c>
      <c r="G11" s="9">
        <f t="shared" si="10"/>
        <v>28.153297079433599</v>
      </c>
      <c r="H11" s="9">
        <f t="shared" si="6"/>
        <v>31.513074169333368</v>
      </c>
      <c r="I11" s="9">
        <f t="shared" si="7"/>
        <v>28.799917510047635</v>
      </c>
      <c r="K11">
        <f t="shared" si="2"/>
        <v>2.1828768434413632</v>
      </c>
      <c r="L11">
        <f t="shared" si="2"/>
        <v>1.6925327011996725</v>
      </c>
      <c r="M11">
        <f t="shared" si="2"/>
        <v>0.62846363728655952</v>
      </c>
      <c r="O11">
        <f t="shared" si="8"/>
        <v>152.36206265443596</v>
      </c>
      <c r="P11">
        <f t="shared" si="3"/>
        <v>49.264343667117259</v>
      </c>
      <c r="Q11">
        <f t="shared" si="3"/>
        <v>4.2507311469002822</v>
      </c>
    </row>
    <row r="12" spans="1:80" x14ac:dyDescent="0.3">
      <c r="A12" s="8" t="s">
        <v>77</v>
      </c>
      <c r="B12" s="9">
        <f>AL3</f>
        <v>24.0156346183484</v>
      </c>
      <c r="C12" s="9">
        <f t="shared" ref="C12:D12" si="11">AM3</f>
        <v>28.458031375814599</v>
      </c>
      <c r="D12" s="9">
        <f t="shared" si="11"/>
        <v>28.632822532180601</v>
      </c>
      <c r="E12" s="9">
        <f>AR3</f>
        <v>26.1077968514874</v>
      </c>
      <c r="F12" s="9">
        <f t="shared" ref="F12:G12" si="12">AS3</f>
        <v>27.192829858121598</v>
      </c>
      <c r="G12" s="9">
        <f t="shared" si="12"/>
        <v>27.450677369202499</v>
      </c>
      <c r="H12" s="9">
        <f t="shared" si="6"/>
        <v>27.035496175447864</v>
      </c>
      <c r="I12" s="9">
        <f t="shared" si="7"/>
        <v>26.917101359603834</v>
      </c>
      <c r="K12">
        <f t="shared" si="2"/>
        <v>3.6048335238482423</v>
      </c>
      <c r="L12">
        <f t="shared" si="2"/>
        <v>2.3584386507465505</v>
      </c>
      <c r="M12">
        <f t="shared" si="2"/>
        <v>2.3093978259278423</v>
      </c>
      <c r="O12">
        <f t="shared" si="8"/>
        <v>4025.6269219827977</v>
      </c>
      <c r="P12">
        <f t="shared" si="3"/>
        <v>228.26464509821369</v>
      </c>
      <c r="Q12">
        <f t="shared" si="3"/>
        <v>203.89089202996317</v>
      </c>
    </row>
    <row r="17" spans="1:11" x14ac:dyDescent="0.3">
      <c r="B17" s="29" t="s">
        <v>117</v>
      </c>
      <c r="C17" s="30"/>
      <c r="D17" s="30"/>
      <c r="E17" s="29" t="s">
        <v>41</v>
      </c>
      <c r="F17" s="30"/>
      <c r="G17" s="30"/>
    </row>
    <row r="18" spans="1:11" x14ac:dyDescent="0.3">
      <c r="B18" s="8" t="s">
        <v>114</v>
      </c>
      <c r="C18" s="8" t="s">
        <v>115</v>
      </c>
      <c r="D18" s="8" t="s">
        <v>116</v>
      </c>
      <c r="E18" s="8" t="s">
        <v>114</v>
      </c>
      <c r="F18" s="8" t="s">
        <v>115</v>
      </c>
      <c r="G18" s="8" t="s">
        <v>116</v>
      </c>
      <c r="H18" s="8" t="s">
        <v>119</v>
      </c>
      <c r="I18" s="8" t="s">
        <v>120</v>
      </c>
      <c r="J18" s="8" t="s">
        <v>121</v>
      </c>
      <c r="K18" s="8" t="s">
        <v>122</v>
      </c>
    </row>
    <row r="19" spans="1:11" x14ac:dyDescent="0.3">
      <c r="A19" s="8" t="s">
        <v>118</v>
      </c>
    </row>
    <row r="20" spans="1:11" x14ac:dyDescent="0.3">
      <c r="A20" s="8">
        <v>100</v>
      </c>
      <c r="B20" s="10">
        <f>E3</f>
        <v>39.406768336216601</v>
      </c>
      <c r="C20" s="9">
        <f>F3</f>
        <v>6.6660234647691397</v>
      </c>
      <c r="D20" s="9">
        <f>G3</f>
        <v>6.2234347626461899</v>
      </c>
      <c r="E20" s="9">
        <f>K3</f>
        <v>4.9013474769728198</v>
      </c>
      <c r="F20" s="9">
        <f>L3</f>
        <v>6.2866418951736698</v>
      </c>
      <c r="G20" s="9">
        <v>6.46</v>
      </c>
      <c r="H20" s="9">
        <f>AVERAGE(C20:D20)</f>
        <v>6.4447291137076643</v>
      </c>
      <c r="I20" s="9">
        <f>AVERAGE(E20:G20)</f>
        <v>5.8826631240488299</v>
      </c>
      <c r="J20" s="13">
        <f>J21*10</f>
        <v>15100000</v>
      </c>
      <c r="K20">
        <f>LOG(J20)</f>
        <v>7.1789769472931697</v>
      </c>
    </row>
    <row r="21" spans="1:11" x14ac:dyDescent="0.3">
      <c r="A21" s="8">
        <v>10</v>
      </c>
      <c r="B21" s="9">
        <f>Q3</f>
        <v>14.606425759451399</v>
      </c>
      <c r="C21" s="9">
        <f>R3</f>
        <v>14.729551072415299</v>
      </c>
      <c r="D21" s="9">
        <f>S3</f>
        <v>14.664737874117501</v>
      </c>
      <c r="E21" s="9">
        <f>W3</f>
        <v>12.8109572162359</v>
      </c>
      <c r="F21" s="9">
        <f>X3</f>
        <v>12.485937893343101</v>
      </c>
      <c r="G21">
        <v>12.58</v>
      </c>
      <c r="H21">
        <f t="shared" ref="H21:H24" si="13">AVERAGE(B21:D21)</f>
        <v>14.666904901994734</v>
      </c>
      <c r="I21" s="9">
        <f t="shared" ref="I21:I26" si="14">AVERAGE(E21:G21)</f>
        <v>12.625631703193001</v>
      </c>
      <c r="J21" s="11">
        <v>1510000</v>
      </c>
      <c r="K21">
        <f t="shared" ref="K21:K25" si="15">LOG(J21)</f>
        <v>6.1789769472931697</v>
      </c>
    </row>
    <row r="22" spans="1:11" x14ac:dyDescent="0.3">
      <c r="A22" s="8">
        <v>1</v>
      </c>
      <c r="B22" s="9">
        <f>AC3</f>
        <v>18.5067576807668</v>
      </c>
      <c r="C22" s="9">
        <f t="shared" ref="C22:D22" si="16">AD3</f>
        <v>18.528900945897401</v>
      </c>
      <c r="D22" s="9">
        <f t="shared" si="16"/>
        <v>18.580767639175999</v>
      </c>
      <c r="E22" s="9">
        <f>AI3</f>
        <v>16.2959962142221</v>
      </c>
      <c r="F22" s="9">
        <f>AJ3</f>
        <v>16.350278555095699</v>
      </c>
      <c r="G22">
        <v>16.559999999999999</v>
      </c>
      <c r="H22">
        <f t="shared" si="13"/>
        <v>18.538808755280069</v>
      </c>
      <c r="I22" s="9">
        <f t="shared" si="14"/>
        <v>16.402091589772599</v>
      </c>
      <c r="J22" s="12">
        <f>J21/10</f>
        <v>151000</v>
      </c>
      <c r="K22">
        <f t="shared" si="15"/>
        <v>5.1789769472931697</v>
      </c>
    </row>
    <row r="23" spans="1:11" x14ac:dyDescent="0.3">
      <c r="A23" s="8">
        <v>0.1</v>
      </c>
      <c r="B23" s="9">
        <f>AO3</f>
        <v>22.202355670621401</v>
      </c>
      <c r="C23" s="9">
        <f t="shared" ref="C23:D23" si="17">AP3</f>
        <v>22.1736843911508</v>
      </c>
      <c r="D23" s="9">
        <f t="shared" si="17"/>
        <v>22.009089224547299</v>
      </c>
      <c r="E23" s="9">
        <f>AU3</f>
        <v>20.382983814245399</v>
      </c>
      <c r="F23" s="9">
        <f>AV3</f>
        <v>20.199316380349799</v>
      </c>
      <c r="G23">
        <v>20.239999999999998</v>
      </c>
      <c r="H23">
        <f t="shared" si="13"/>
        <v>22.128376428773166</v>
      </c>
      <c r="I23" s="9">
        <f t="shared" si="14"/>
        <v>20.274100064865067</v>
      </c>
      <c r="J23">
        <v>15100</v>
      </c>
      <c r="K23">
        <f t="shared" si="15"/>
        <v>4.1789769472931697</v>
      </c>
    </row>
    <row r="24" spans="1:11" x14ac:dyDescent="0.3">
      <c r="A24" s="8">
        <v>0.01</v>
      </c>
      <c r="B24" s="9">
        <f>BA3</f>
        <v>25.675122390987202</v>
      </c>
      <c r="C24" s="9">
        <f t="shared" ref="C24:D24" si="18">BB3</f>
        <v>25.501838462818601</v>
      </c>
      <c r="D24" s="9">
        <f t="shared" si="18"/>
        <v>25.4269284109578</v>
      </c>
      <c r="E24" s="9">
        <f>BG3</f>
        <v>23.463023116013701</v>
      </c>
      <c r="F24" s="9">
        <f>BH3</f>
        <v>23.215150276706201</v>
      </c>
      <c r="G24">
        <v>23.39</v>
      </c>
      <c r="H24">
        <f t="shared" si="13"/>
        <v>25.534629754921202</v>
      </c>
      <c r="I24" s="9">
        <f t="shared" si="14"/>
        <v>23.3560577975733</v>
      </c>
      <c r="J24">
        <v>1510</v>
      </c>
      <c r="K24">
        <f t="shared" si="15"/>
        <v>3.1789769472931693</v>
      </c>
    </row>
    <row r="25" spans="1:11" x14ac:dyDescent="0.3">
      <c r="A25" s="8">
        <v>1E-3</v>
      </c>
      <c r="B25" s="9">
        <f>BM3</f>
        <v>28.899689235697899</v>
      </c>
      <c r="C25" s="9">
        <f t="shared" ref="C25:D25" si="19">BN3</f>
        <v>29.063321726603199</v>
      </c>
      <c r="D25" s="9">
        <f t="shared" si="19"/>
        <v>28.969945539299001</v>
      </c>
      <c r="E25" s="9">
        <f>BS3</f>
        <v>25.3500093000908</v>
      </c>
      <c r="F25" s="9">
        <f>BT3</f>
        <v>25.251606509568202</v>
      </c>
      <c r="G25">
        <v>25.38</v>
      </c>
      <c r="H25" s="9">
        <f>AVERAGE(B25:D25)</f>
        <v>28.977652167200034</v>
      </c>
      <c r="I25" s="9">
        <f t="shared" si="14"/>
        <v>25.327205269886335</v>
      </c>
      <c r="J25">
        <v>151</v>
      </c>
      <c r="K25">
        <f t="shared" si="15"/>
        <v>2.1789769472931693</v>
      </c>
    </row>
    <row r="26" spans="1:11" x14ac:dyDescent="0.3">
      <c r="A26" s="8">
        <v>0</v>
      </c>
      <c r="B26" s="9">
        <f>BV3</f>
        <v>0</v>
      </c>
      <c r="C26" s="9">
        <f t="shared" ref="C26:D26" si="20">BW3</f>
        <v>38.791445449260401</v>
      </c>
      <c r="D26" s="9">
        <f t="shared" si="20"/>
        <v>39.201960736756199</v>
      </c>
      <c r="E26" s="9">
        <f>BY3</f>
        <v>26.170028665632501</v>
      </c>
      <c r="F26" s="9">
        <f>BZ3</f>
        <v>25.8220731926559</v>
      </c>
      <c r="G26">
        <v>25.49</v>
      </c>
      <c r="I26" s="9">
        <f t="shared" si="14"/>
        <v>25.827367286096134</v>
      </c>
    </row>
    <row r="49" spans="5:12" x14ac:dyDescent="0.3">
      <c r="E49" s="8" t="s">
        <v>136</v>
      </c>
      <c r="F49">
        <f>10^(-1/-3.5617)</f>
        <v>1.9088192377665629</v>
      </c>
      <c r="K49" s="8" t="s">
        <v>136</v>
      </c>
      <c r="L49">
        <f>10^(-1/-3.2357)</f>
        <v>2.0372866394882614</v>
      </c>
    </row>
    <row r="50" spans="5:12" x14ac:dyDescent="0.3">
      <c r="E50" s="23" t="s">
        <v>137</v>
      </c>
      <c r="F50">
        <f>(F49-1)*100</f>
        <v>90.881923776656294</v>
      </c>
      <c r="K50" s="23" t="s">
        <v>137</v>
      </c>
      <c r="L50">
        <f>(L49-1)*100</f>
        <v>103.72866394882614</v>
      </c>
    </row>
  </sheetData>
  <mergeCells count="4">
    <mergeCell ref="B7:D7"/>
    <mergeCell ref="E7:G7"/>
    <mergeCell ref="B17:D17"/>
    <mergeCell ref="E17:G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topLeftCell="A7" workbookViewId="0">
      <selection activeCell="D44" sqref="D44"/>
    </sheetView>
  </sheetViews>
  <sheetFormatPr defaultColWidth="9.33203125" defaultRowHeight="10.5" x14ac:dyDescent="0.3"/>
  <cols>
    <col min="1" max="1" width="16" style="15" customWidth="1"/>
    <col min="2" max="2" width="9.33203125" style="15"/>
    <col min="3" max="3" width="14.5" style="15" customWidth="1"/>
    <col min="4" max="4" width="44.5" style="15" customWidth="1"/>
    <col min="5" max="5" width="14.33203125" style="15" customWidth="1"/>
    <col min="6" max="16384" width="9.33203125" style="15"/>
  </cols>
  <sheetData>
    <row r="1" spans="1:4" x14ac:dyDescent="0.3">
      <c r="A1" s="14" t="s">
        <v>125</v>
      </c>
      <c r="B1" s="14"/>
    </row>
    <row r="2" spans="1:4" x14ac:dyDescent="0.3">
      <c r="A2" s="16" t="s">
        <v>126</v>
      </c>
      <c r="B2" s="16" t="s">
        <v>30</v>
      </c>
      <c r="C2" s="16" t="s">
        <v>127</v>
      </c>
      <c r="D2" s="16" t="s">
        <v>135</v>
      </c>
    </row>
    <row r="3" spans="1:4" x14ac:dyDescent="0.3">
      <c r="A3" s="24" t="s">
        <v>138</v>
      </c>
      <c r="B3" s="7">
        <v>30.27</v>
      </c>
      <c r="C3" s="7">
        <f t="shared" ref="C3:C14" si="0">10^(TREND($B$55:$B$59,$A$55:$A$59,B3))</f>
        <v>65.646129081667581</v>
      </c>
      <c r="D3" s="15">
        <f>C3*1.35*1000</f>
        <v>88622.274260251244</v>
      </c>
    </row>
    <row r="4" spans="1:4" x14ac:dyDescent="0.3">
      <c r="A4" s="24" t="s">
        <v>138</v>
      </c>
      <c r="B4" s="7">
        <v>32.579155019280797</v>
      </c>
      <c r="C4" s="7">
        <f t="shared" si="0"/>
        <v>14.768413961591088</v>
      </c>
      <c r="D4" s="15">
        <f t="shared" ref="D4:D14" si="1">C4*1.35*1000</f>
        <v>19937.358848147971</v>
      </c>
    </row>
    <row r="5" spans="1:4" x14ac:dyDescent="0.3">
      <c r="A5" s="24" t="s">
        <v>138</v>
      </c>
      <c r="B5" s="7">
        <v>32.243190228561602</v>
      </c>
      <c r="C5" s="7">
        <f t="shared" si="0"/>
        <v>18.348259105380482</v>
      </c>
      <c r="D5" s="15">
        <f t="shared" si="1"/>
        <v>24770.149792263652</v>
      </c>
    </row>
    <row r="6" spans="1:4" x14ac:dyDescent="0.3">
      <c r="A6" s="24" t="s">
        <v>139</v>
      </c>
      <c r="B6" s="7">
        <v>30.5909017821951</v>
      </c>
      <c r="C6" s="7">
        <f t="shared" si="0"/>
        <v>53.354900588858776</v>
      </c>
      <c r="D6" s="15">
        <f t="shared" si="1"/>
        <v>72029.115794959347</v>
      </c>
    </row>
    <row r="7" spans="1:4" x14ac:dyDescent="0.3">
      <c r="A7" s="24" t="s">
        <v>139</v>
      </c>
      <c r="B7" s="7">
        <v>32.187040803536497</v>
      </c>
      <c r="C7" s="7">
        <f t="shared" si="0"/>
        <v>19.026048636280283</v>
      </c>
      <c r="D7" s="15">
        <f t="shared" si="1"/>
        <v>25685.165658978385</v>
      </c>
    </row>
    <row r="8" spans="1:4" x14ac:dyDescent="0.3">
      <c r="A8" s="24" t="s">
        <v>139</v>
      </c>
      <c r="B8" s="7">
        <v>32.340619386910902</v>
      </c>
      <c r="C8" s="7">
        <f t="shared" si="0"/>
        <v>17.22897137105161</v>
      </c>
      <c r="D8" s="15">
        <f t="shared" si="1"/>
        <v>23259.111350919673</v>
      </c>
    </row>
    <row r="9" spans="1:4" x14ac:dyDescent="0.3">
      <c r="A9" s="24" t="s">
        <v>140</v>
      </c>
      <c r="B9" s="7">
        <v>29.083768227223999</v>
      </c>
      <c r="C9" s="7">
        <f t="shared" si="0"/>
        <v>141.26283954715888</v>
      </c>
      <c r="D9" s="15">
        <f>C9*1.35*1000</f>
        <v>190704.8333886645</v>
      </c>
    </row>
    <row r="10" spans="1:4" x14ac:dyDescent="0.3">
      <c r="A10" s="24" t="s">
        <v>140</v>
      </c>
      <c r="B10" s="7">
        <v>30.8314513046714</v>
      </c>
      <c r="C10" s="7">
        <f t="shared" si="0"/>
        <v>45.675550419843717</v>
      </c>
      <c r="D10" s="15">
        <f t="shared" si="1"/>
        <v>61661.993066789022</v>
      </c>
    </row>
    <row r="11" spans="1:4" x14ac:dyDescent="0.3">
      <c r="A11" s="24" t="s">
        <v>140</v>
      </c>
      <c r="B11" s="7">
        <v>34.624002976104698</v>
      </c>
      <c r="C11" s="7">
        <f t="shared" si="0"/>
        <v>3.9410752355366769</v>
      </c>
      <c r="D11" s="15">
        <f t="shared" si="1"/>
        <v>5320.4515679745136</v>
      </c>
    </row>
    <row r="12" spans="1:4" x14ac:dyDescent="0.3">
      <c r="A12" s="24" t="s">
        <v>141</v>
      </c>
      <c r="B12" s="7">
        <v>27.5</v>
      </c>
      <c r="C12" s="7">
        <f t="shared" si="0"/>
        <v>392.99117134026534</v>
      </c>
      <c r="D12" s="15">
        <f t="shared" si="1"/>
        <v>530538.08130935824</v>
      </c>
    </row>
    <row r="13" spans="1:4" x14ac:dyDescent="0.3">
      <c r="A13" s="24" t="s">
        <v>141</v>
      </c>
      <c r="B13" s="7">
        <v>28.458031375814599</v>
      </c>
      <c r="C13" s="7">
        <f t="shared" si="0"/>
        <v>211.63609479304534</v>
      </c>
      <c r="D13" s="15">
        <f t="shared" si="1"/>
        <v>285708.72797061125</v>
      </c>
    </row>
    <row r="14" spans="1:4" x14ac:dyDescent="0.3">
      <c r="A14" s="24" t="s">
        <v>141</v>
      </c>
      <c r="B14" s="7">
        <v>28.632822532180601</v>
      </c>
      <c r="C14" s="7">
        <f t="shared" si="0"/>
        <v>189.0379131403626</v>
      </c>
      <c r="D14" s="15">
        <f t="shared" si="1"/>
        <v>255201.18273948954</v>
      </c>
    </row>
    <row r="16" spans="1:4" x14ac:dyDescent="0.3">
      <c r="A16" s="17" t="s">
        <v>128</v>
      </c>
    </row>
    <row r="17" spans="1:2" x14ac:dyDescent="0.3">
      <c r="A17" s="18" t="s">
        <v>129</v>
      </c>
      <c r="B17" s="16" t="s">
        <v>30</v>
      </c>
    </row>
    <row r="18" spans="1:2" x14ac:dyDescent="0.3">
      <c r="A18" s="19">
        <v>10</v>
      </c>
      <c r="B18" s="7">
        <v>14.606425759451399</v>
      </c>
    </row>
    <row r="19" spans="1:2" x14ac:dyDescent="0.3">
      <c r="A19" s="15">
        <v>10</v>
      </c>
      <c r="B19" s="7">
        <v>14.729551072415299</v>
      </c>
    </row>
    <row r="20" spans="1:2" x14ac:dyDescent="0.3">
      <c r="A20" s="15">
        <v>10</v>
      </c>
      <c r="B20" s="7">
        <v>14.664737874117501</v>
      </c>
    </row>
    <row r="21" spans="1:2" x14ac:dyDescent="0.3">
      <c r="A21" s="15">
        <v>1</v>
      </c>
      <c r="B21" s="7">
        <v>18.5067576807668</v>
      </c>
    </row>
    <row r="22" spans="1:2" x14ac:dyDescent="0.3">
      <c r="A22" s="15">
        <v>1</v>
      </c>
      <c r="B22" s="7">
        <v>18.528900945897401</v>
      </c>
    </row>
    <row r="23" spans="1:2" x14ac:dyDescent="0.3">
      <c r="A23" s="15">
        <v>1</v>
      </c>
      <c r="B23" s="7">
        <v>18.580767639175999</v>
      </c>
    </row>
    <row r="24" spans="1:2" x14ac:dyDescent="0.3">
      <c r="A24" s="15">
        <v>0.1</v>
      </c>
      <c r="B24" s="7">
        <v>22.202355670621401</v>
      </c>
    </row>
    <row r="25" spans="1:2" x14ac:dyDescent="0.3">
      <c r="A25" s="15">
        <v>0.1</v>
      </c>
      <c r="B25" s="7">
        <v>22.1736843911508</v>
      </c>
    </row>
    <row r="26" spans="1:2" x14ac:dyDescent="0.3">
      <c r="A26" s="15">
        <v>0.1</v>
      </c>
      <c r="B26" s="7">
        <v>22.009089224547299</v>
      </c>
    </row>
    <row r="27" spans="1:2" x14ac:dyDescent="0.3">
      <c r="A27" s="15">
        <v>0.01</v>
      </c>
      <c r="B27" s="7">
        <v>25.675122390987202</v>
      </c>
    </row>
    <row r="28" spans="1:2" x14ac:dyDescent="0.3">
      <c r="A28" s="15">
        <v>0.01</v>
      </c>
      <c r="B28" s="7">
        <v>25.501838462818601</v>
      </c>
    </row>
    <row r="29" spans="1:2" x14ac:dyDescent="0.3">
      <c r="A29" s="15">
        <v>0.01</v>
      </c>
      <c r="B29" s="7">
        <v>25.4269284109578</v>
      </c>
    </row>
    <row r="30" spans="1:2" x14ac:dyDescent="0.3">
      <c r="A30" s="15">
        <v>1E-3</v>
      </c>
      <c r="B30" s="7">
        <v>28.899689235697899</v>
      </c>
    </row>
    <row r="31" spans="1:2" x14ac:dyDescent="0.3">
      <c r="A31" s="15">
        <v>1E-3</v>
      </c>
      <c r="B31" s="7">
        <v>29.063321726603199</v>
      </c>
    </row>
    <row r="32" spans="1:2" x14ac:dyDescent="0.3">
      <c r="A32" s="15">
        <v>1E-3</v>
      </c>
      <c r="B32" s="7">
        <v>28.969945539299001</v>
      </c>
    </row>
    <row r="35" spans="1:6" x14ac:dyDescent="0.3">
      <c r="A35" s="14" t="s">
        <v>130</v>
      </c>
      <c r="B35" s="20"/>
      <c r="C35" s="20"/>
    </row>
    <row r="36" spans="1:6" x14ac:dyDescent="0.3">
      <c r="A36" s="16" t="s">
        <v>129</v>
      </c>
      <c r="B36" s="16" t="s">
        <v>30</v>
      </c>
    </row>
    <row r="37" spans="1:6" x14ac:dyDescent="0.3">
      <c r="A37" s="15">
        <v>10</v>
      </c>
      <c r="B37" s="21">
        <f>AVERAGE(B18:B20)</f>
        <v>14.666904901994734</v>
      </c>
    </row>
    <row r="38" spans="1:6" x14ac:dyDescent="0.3">
      <c r="A38" s="15">
        <v>1</v>
      </c>
      <c r="B38" s="21">
        <f>AVERAGE(B21:B23)</f>
        <v>18.538808755280069</v>
      </c>
    </row>
    <row r="39" spans="1:6" x14ac:dyDescent="0.3">
      <c r="A39" s="15">
        <v>0.1</v>
      </c>
      <c r="B39" s="21">
        <f>AVERAGE(B24:B26)</f>
        <v>22.128376428773166</v>
      </c>
    </row>
    <row r="40" spans="1:6" x14ac:dyDescent="0.3">
      <c r="A40" s="15">
        <v>0.01</v>
      </c>
      <c r="B40" s="21">
        <f>AVERAGE(B27:B29)</f>
        <v>25.534629754921202</v>
      </c>
    </row>
    <row r="41" spans="1:6" x14ac:dyDescent="0.3">
      <c r="A41" s="15">
        <v>1E-3</v>
      </c>
      <c r="B41" s="21">
        <f>AVERAGE(B30:B32)</f>
        <v>28.977652167200034</v>
      </c>
    </row>
    <row r="44" spans="1:6" ht="11.25" x14ac:dyDescent="0.3">
      <c r="A44" s="14" t="s">
        <v>131</v>
      </c>
      <c r="D44" s="16" t="s">
        <v>144</v>
      </c>
      <c r="E44" s="22">
        <v>6624800</v>
      </c>
      <c r="F44" s="15" t="s">
        <v>142</v>
      </c>
    </row>
    <row r="45" spans="1:6" x14ac:dyDescent="0.3">
      <c r="A45" s="16" t="s">
        <v>129</v>
      </c>
      <c r="B45" s="16" t="s">
        <v>132</v>
      </c>
      <c r="C45" s="16" t="s">
        <v>133</v>
      </c>
    </row>
    <row r="46" spans="1:6" x14ac:dyDescent="0.3">
      <c r="A46" s="15">
        <v>10</v>
      </c>
      <c r="B46" s="15">
        <f>1.4*10^6</f>
        <v>1400000</v>
      </c>
      <c r="C46" s="15">
        <f>LOG(B46)</f>
        <v>6.1461280356782382</v>
      </c>
    </row>
    <row r="47" spans="1:6" x14ac:dyDescent="0.3">
      <c r="A47" s="15">
        <v>1</v>
      </c>
      <c r="B47" s="15">
        <f>B46/10</f>
        <v>140000</v>
      </c>
      <c r="C47" s="15">
        <f>LOG(B47)</f>
        <v>5.1461280356782382</v>
      </c>
    </row>
    <row r="48" spans="1:6" x14ac:dyDescent="0.3">
      <c r="A48" s="15">
        <v>0.1</v>
      </c>
      <c r="B48" s="15">
        <f t="shared" ref="B48:B50" si="2">B47/10</f>
        <v>14000</v>
      </c>
      <c r="C48" s="15">
        <f>LOG(B48)</f>
        <v>4.1461280356782382</v>
      </c>
    </row>
    <row r="49" spans="1:3" x14ac:dyDescent="0.3">
      <c r="A49" s="15">
        <v>0.01</v>
      </c>
      <c r="B49" s="15">
        <f t="shared" si="2"/>
        <v>1400</v>
      </c>
      <c r="C49" s="15">
        <f>LOG(B49)</f>
        <v>3.1461280356782382</v>
      </c>
    </row>
    <row r="50" spans="1:3" x14ac:dyDescent="0.3">
      <c r="A50" s="15">
        <v>1E-3</v>
      </c>
      <c r="B50" s="15">
        <f t="shared" si="2"/>
        <v>140</v>
      </c>
      <c r="C50" s="15">
        <f>LOG(B50)</f>
        <v>2.1461280356782382</v>
      </c>
    </row>
    <row r="53" spans="1:3" x14ac:dyDescent="0.3">
      <c r="A53" s="14" t="s">
        <v>134</v>
      </c>
    </row>
    <row r="54" spans="1:3" x14ac:dyDescent="0.3">
      <c r="A54" s="15" t="s">
        <v>30</v>
      </c>
      <c r="B54" s="15" t="s">
        <v>133</v>
      </c>
    </row>
    <row r="55" spans="1:3" x14ac:dyDescent="0.3">
      <c r="A55" s="21">
        <f>B37</f>
        <v>14.666904901994734</v>
      </c>
      <c r="B55" s="15">
        <f>C46</f>
        <v>6.1461280356782382</v>
      </c>
    </row>
    <row r="56" spans="1:3" x14ac:dyDescent="0.3">
      <c r="A56" s="21">
        <f t="shared" ref="A56:A59" si="3">B38</f>
        <v>18.538808755280069</v>
      </c>
      <c r="B56" s="15">
        <f t="shared" ref="B56:B59" si="4">C47</f>
        <v>5.1461280356782382</v>
      </c>
    </row>
    <row r="57" spans="1:3" x14ac:dyDescent="0.3">
      <c r="A57" s="21">
        <f t="shared" si="3"/>
        <v>22.128376428773166</v>
      </c>
      <c r="B57" s="15">
        <f t="shared" si="4"/>
        <v>4.1461280356782382</v>
      </c>
    </row>
    <row r="58" spans="1:3" x14ac:dyDescent="0.3">
      <c r="A58" s="21">
        <f t="shared" si="3"/>
        <v>25.534629754921202</v>
      </c>
      <c r="B58" s="15">
        <f t="shared" si="4"/>
        <v>3.1461280356782382</v>
      </c>
    </row>
    <row r="59" spans="1:3" x14ac:dyDescent="0.3">
      <c r="A59" s="21">
        <f t="shared" si="3"/>
        <v>28.977652167200034</v>
      </c>
      <c r="B59" s="15">
        <f t="shared" si="4"/>
        <v>2.1461280356782382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Standard_curves</vt:lpstr>
      <vt:lpstr>Inovirus_mL_calculations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Camilo Burckhardt</cp:lastModifiedBy>
  <dcterms:modified xsi:type="dcterms:W3CDTF">2023-03-06T23:09:03Z</dcterms:modified>
</cp:coreProperties>
</file>