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Inovirus_Paper_enterocloster_revisions_1/Figure3_in_vitro/Figure_3/qPCR_data/"/>
    </mc:Choice>
  </mc:AlternateContent>
  <xr:revisionPtr revIDLastSave="13" documentId="11_6DEB3E143118205405E601D6587CCCCAA50C2A4F" xr6:coauthVersionLast="47" xr6:coauthVersionMax="47" xr10:uidLastSave="{63EB3C33-AD0E-4770-B736-74F1BDB7BDE1}"/>
  <bookViews>
    <workbookView xWindow="-98" yWindow="-98" windowWidth="22695" windowHeight="14595" tabRatio="500" activeTab="1" xr2:uid="{00000000-000D-0000-FFFF-FFFF00000000}"/>
  </bookViews>
  <sheets>
    <sheet name="mar18_538_plate_run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1" i="2" l="1"/>
  <c r="N52" i="2" s="1"/>
  <c r="H51" i="2"/>
  <c r="H52" i="2" s="1"/>
  <c r="B52" i="3" l="1"/>
  <c r="B53" i="3" l="1"/>
  <c r="B54" i="3" s="1"/>
  <c r="B55" i="3" s="1"/>
  <c r="B56" i="3" s="1"/>
  <c r="C52" i="3" l="1"/>
  <c r="B61" i="3" s="1"/>
  <c r="C53" i="3" l="1"/>
  <c r="B62" i="3" s="1"/>
  <c r="C54" i="3" l="1"/>
  <c r="B63" i="3" s="1"/>
  <c r="C56" i="3" l="1"/>
  <c r="B65" i="3" s="1"/>
  <c r="C55" i="3"/>
  <c r="B64" i="3" s="1"/>
  <c r="C11" i="3" l="1"/>
  <c r="D11" i="3" s="1"/>
  <c r="B47" i="3"/>
  <c r="A65" i="3" s="1"/>
  <c r="B46" i="3"/>
  <c r="A64" i="3" s="1"/>
  <c r="B45" i="3"/>
  <c r="A63" i="3" s="1"/>
  <c r="C20" i="3" s="1"/>
  <c r="D20" i="3" s="1"/>
  <c r="B44" i="3"/>
  <c r="A62" i="3" s="1"/>
  <c r="B43" i="3"/>
  <c r="A61" i="3" s="1"/>
  <c r="C10" i="3" s="1"/>
  <c r="D10" i="3" s="1"/>
  <c r="C19" i="3" l="1"/>
  <c r="D19" i="3" s="1"/>
  <c r="C13" i="3"/>
  <c r="D13" i="3" s="1"/>
  <c r="C16" i="3"/>
  <c r="D16" i="3" s="1"/>
  <c r="C3" i="3"/>
  <c r="D3" i="3" s="1"/>
  <c r="C17" i="3"/>
  <c r="D17" i="3" s="1"/>
  <c r="C8" i="3"/>
  <c r="D8" i="3" s="1"/>
  <c r="C9" i="3"/>
  <c r="D9" i="3" s="1"/>
  <c r="C5" i="3"/>
  <c r="D5" i="3" s="1"/>
  <c r="C15" i="3"/>
  <c r="D15" i="3" s="1"/>
  <c r="C7" i="3"/>
  <c r="D7" i="3" s="1"/>
  <c r="C18" i="3"/>
  <c r="D18" i="3" s="1"/>
  <c r="C4" i="3"/>
  <c r="D4" i="3" s="1"/>
  <c r="C6" i="3"/>
  <c r="D6" i="3" s="1"/>
  <c r="C12" i="3"/>
  <c r="D12" i="3" s="1"/>
  <c r="C14" i="3"/>
  <c r="D14" i="3" s="1"/>
  <c r="B9" i="2" l="1"/>
  <c r="C9" i="2"/>
  <c r="D9" i="2"/>
  <c r="E9" i="2"/>
  <c r="I9" i="2" s="1"/>
  <c r="F9" i="2"/>
  <c r="G9" i="2"/>
  <c r="H9" i="2"/>
  <c r="B10" i="2"/>
  <c r="H10" i="2" s="1"/>
  <c r="C10" i="2"/>
  <c r="D10" i="2"/>
  <c r="E10" i="2"/>
  <c r="F10" i="2"/>
  <c r="I10" i="2" s="1"/>
  <c r="G10" i="2"/>
  <c r="B11" i="2"/>
  <c r="C11" i="2"/>
  <c r="D11" i="2"/>
  <c r="E11" i="2"/>
  <c r="F11" i="2"/>
  <c r="G11" i="2"/>
  <c r="B12" i="2"/>
  <c r="H12" i="2" s="1"/>
  <c r="C12" i="2"/>
  <c r="D12" i="2"/>
  <c r="E12" i="2"/>
  <c r="F12" i="2"/>
  <c r="I12" i="2" s="1"/>
  <c r="G12" i="2"/>
  <c r="B13" i="2"/>
  <c r="C13" i="2"/>
  <c r="D13" i="2"/>
  <c r="E13" i="2"/>
  <c r="F13" i="2"/>
  <c r="G13" i="2"/>
  <c r="B14" i="2"/>
  <c r="H14" i="2" s="1"/>
  <c r="C14" i="2"/>
  <c r="D14" i="2"/>
  <c r="E14" i="2"/>
  <c r="F14" i="2"/>
  <c r="I14" i="2" s="1"/>
  <c r="B22" i="2"/>
  <c r="C22" i="2"/>
  <c r="H22" i="2" s="1"/>
  <c r="E22" i="2"/>
  <c r="F22" i="2"/>
  <c r="I22" i="2" s="1"/>
  <c r="B23" i="2"/>
  <c r="C23" i="2"/>
  <c r="D23" i="2"/>
  <c r="E23" i="2"/>
  <c r="F23" i="2"/>
  <c r="G23" i="2"/>
  <c r="B24" i="2"/>
  <c r="C24" i="2"/>
  <c r="D24" i="2"/>
  <c r="E24" i="2"/>
  <c r="F24" i="2"/>
  <c r="G24" i="2"/>
  <c r="J24" i="2"/>
  <c r="K24" i="2" s="1"/>
  <c r="B25" i="2"/>
  <c r="C25" i="2"/>
  <c r="D25" i="2"/>
  <c r="E25" i="2"/>
  <c r="F25" i="2"/>
  <c r="G25" i="2"/>
  <c r="K25" i="2"/>
  <c r="B26" i="2"/>
  <c r="C26" i="2"/>
  <c r="D26" i="2"/>
  <c r="E26" i="2"/>
  <c r="F26" i="2"/>
  <c r="G26" i="2"/>
  <c r="K26" i="2"/>
  <c r="B27" i="2"/>
  <c r="H27" i="2" s="1"/>
  <c r="C27" i="2"/>
  <c r="D27" i="2"/>
  <c r="E27" i="2"/>
  <c r="F27" i="2"/>
  <c r="I27" i="2" s="1"/>
  <c r="G27" i="2"/>
  <c r="K27" i="2"/>
  <c r="E28" i="2"/>
  <c r="F28" i="2"/>
  <c r="I28" i="2" s="1"/>
  <c r="G28" i="2"/>
  <c r="I25" i="2" l="1"/>
  <c r="H24" i="2"/>
  <c r="H23" i="2"/>
  <c r="I13" i="2"/>
  <c r="H13" i="2"/>
  <c r="I11" i="2"/>
  <c r="H11" i="2"/>
  <c r="J23" i="2"/>
  <c r="I24" i="2"/>
  <c r="I23" i="2"/>
  <c r="H25" i="2"/>
  <c r="I26" i="2"/>
  <c r="H26" i="2"/>
  <c r="J22" i="2" l="1"/>
  <c r="K22" i="2" s="1"/>
  <c r="K23" i="2"/>
  <c r="L14" i="2"/>
  <c r="P14" i="2" s="1"/>
  <c r="L13" i="2"/>
  <c r="P13" i="2" s="1"/>
  <c r="K12" i="2"/>
  <c r="O12" i="2" s="1"/>
  <c r="K11" i="2"/>
  <c r="O11" i="2" s="1"/>
  <c r="K10" i="2"/>
  <c r="O10" i="2" s="1"/>
  <c r="K9" i="2"/>
  <c r="O9" i="2" s="1"/>
  <c r="M10" i="2"/>
  <c r="Q10" i="2" s="1"/>
  <c r="K14" i="2"/>
  <c r="O14" i="2" s="1"/>
  <c r="K13" i="2"/>
  <c r="O13" i="2" s="1"/>
  <c r="M12" i="2"/>
  <c r="Q12" i="2" s="1"/>
  <c r="M11" i="2"/>
  <c r="Q11" i="2" s="1"/>
  <c r="M9" i="2"/>
  <c r="Q9" i="2" s="1"/>
  <c r="M14" i="2"/>
  <c r="Q14" i="2" s="1"/>
  <c r="M13" i="2"/>
  <c r="Q13" i="2" s="1"/>
  <c r="L12" i="2"/>
  <c r="P12" i="2" s="1"/>
  <c r="L11" i="2"/>
  <c r="P11" i="2" s="1"/>
  <c r="L10" i="2"/>
  <c r="P10" i="2" s="1"/>
  <c r="L9" i="2"/>
  <c r="P9" i="2" s="1"/>
</calcChain>
</file>

<file path=xl/sharedStrings.xml><?xml version="1.0" encoding="utf-8"?>
<sst xmlns="http://schemas.openxmlformats.org/spreadsheetml/2006/main" count="704" uniqueCount="162">
  <si>
    <t>File Name</t>
  </si>
  <si>
    <t>mar18_538_plate_run.pcrd</t>
  </si>
  <si>
    <t>Created By User</t>
  </si>
  <si>
    <t>admin</t>
  </si>
  <si>
    <t>Notes</t>
  </si>
  <si>
    <t>ID</t>
  </si>
  <si>
    <t>Run Started</t>
  </si>
  <si>
    <t>03/18/2021 23:41:06 UTC</t>
  </si>
  <si>
    <t>Run Ended</t>
  </si>
  <si>
    <t>03/19/2021 01:15:30 UTC</t>
  </si>
  <si>
    <t>Sample Vol</t>
  </si>
  <si>
    <t>Lid Temp</t>
  </si>
  <si>
    <t>Protocol File Name</t>
  </si>
  <si>
    <t>derrick_ino.prcl</t>
  </si>
  <si>
    <t>Plate Setup File Name</t>
  </si>
  <si>
    <t>mar18_538_platelayout.pltd</t>
  </si>
  <si>
    <t>Base Serial Number</t>
  </si>
  <si>
    <t>CT008611</t>
  </si>
  <si>
    <t>Optical Head Serial Number</t>
  </si>
  <si>
    <t>785BR9444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</si>
  <si>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</si>
  <si>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</si>
  <si>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</si>
  <si>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</si>
  <si>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</si>
  <si>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</si>
  <si>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Target</t>
  </si>
  <si>
    <t>Sample</t>
  </si>
  <si>
    <t>Content</t>
  </si>
  <si>
    <t>Well</t>
  </si>
  <si>
    <t>Fluor</t>
  </si>
  <si>
    <t>Cq</t>
  </si>
  <si>
    <t>Melt Temperature</t>
  </si>
  <si>
    <t>Peak Height</t>
  </si>
  <si>
    <t>538 pI</t>
  </si>
  <si>
    <t>BHISGYE</t>
  </si>
  <si>
    <t>Unkn</t>
  </si>
  <si>
    <t>A01</t>
  </si>
  <si>
    <t>SYBR</t>
  </si>
  <si>
    <t>A02</t>
  </si>
  <si>
    <t>A03</t>
  </si>
  <si>
    <t>100 ng STD</t>
  </si>
  <si>
    <t>A04</t>
  </si>
  <si>
    <t>A05</t>
  </si>
  <si>
    <t>100 ng but none</t>
  </si>
  <si>
    <t>A06</t>
  </si>
  <si>
    <t>16S</t>
  </si>
  <si>
    <t>A07</t>
  </si>
  <si>
    <t>A08</t>
  </si>
  <si>
    <t>A09</t>
  </si>
  <si>
    <t>A10</t>
  </si>
  <si>
    <t>A11</t>
  </si>
  <si>
    <t>A12</t>
  </si>
  <si>
    <t>600 mOsm</t>
  </si>
  <si>
    <t>B01</t>
  </si>
  <si>
    <t>B02</t>
  </si>
  <si>
    <t>B03</t>
  </si>
  <si>
    <t>10 ng STD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</si>
  <si>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</si>
  <si>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</si>
  <si>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</si>
  <si>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</si>
  <si>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</si>
  <si>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</si>
  <si>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</si>
  <si>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</si>
  <si>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</si>
  <si>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700 mOsm</t>
  </si>
  <si>
    <t>C01</t>
  </si>
  <si>
    <t>C02</t>
  </si>
  <si>
    <t>C03</t>
  </si>
  <si>
    <t>1 ng STD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</si>
  <si>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</si>
  <si>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</si>
  <si>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</si>
  <si>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</si>
  <si>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</si>
  <si>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</si>
  <si>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</si>
  <si>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</si>
  <si>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</si>
  <si>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800 mOsm</t>
  </si>
  <si>
    <t>D01</t>
  </si>
  <si>
    <t>D02</t>
  </si>
  <si>
    <t>D03</t>
  </si>
  <si>
    <t>0.1 ng STD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</si>
  <si>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</si>
  <si>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</si>
  <si>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</si>
  <si>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</si>
  <si>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</si>
  <si>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</si>
  <si>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</si>
  <si>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</si>
  <si>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</si>
  <si>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2.5 BS</t>
  </si>
  <si>
    <t>E01</t>
  </si>
  <si>
    <t>E02</t>
  </si>
  <si>
    <t>E03</t>
  </si>
  <si>
    <t>0.01 ng STD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</si>
  <si>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</si>
  <si>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</si>
  <si>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</si>
  <si>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</si>
  <si>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</si>
  <si>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</si>
  <si>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</si>
  <si>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</si>
  <si>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</si>
  <si>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5 BS</t>
  </si>
  <si>
    <t>F01</t>
  </si>
  <si>
    <t>F02</t>
  </si>
  <si>
    <t>F03</t>
  </si>
  <si>
    <t>0.001 ng STD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</si>
  <si>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</si>
  <si>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</si>
  <si>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</si>
  <si>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</si>
  <si>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</si>
  <si>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</si>
  <si>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</si>
  <si>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</si>
  <si>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</si>
  <si>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NTC extra</t>
  </si>
  <si>
    <t>G01</t>
  </si>
  <si>
    <t>G02</t>
  </si>
  <si>
    <t>G03</t>
  </si>
  <si>
    <t>NTC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</si>
  <si>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</si>
  <si>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</si>
  <si>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</si>
  <si>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</si>
  <si>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</si>
  <si>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</si>
  <si>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</si>
  <si>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</si>
  <si>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</si>
  <si>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pI</t>
  </si>
  <si>
    <t>Replicate 1</t>
  </si>
  <si>
    <t>Replicate 2</t>
  </si>
  <si>
    <t>Replicate 3</t>
  </si>
  <si>
    <t>pI average</t>
  </si>
  <si>
    <t>16S average</t>
  </si>
  <si>
    <t># of copies</t>
  </si>
  <si>
    <t>log copies</t>
  </si>
  <si>
    <t>DNA in RXN (ng)</t>
  </si>
  <si>
    <t>log pI copies</t>
  </si>
  <si>
    <t>pI copies</t>
  </si>
  <si>
    <t>DNA</t>
  </si>
  <si>
    <t>Averaged Values for Standard Curve</t>
  </si>
  <si>
    <t>Standard Curve Values</t>
  </si>
  <si>
    <t>Creating a standard curve</t>
  </si>
  <si>
    <t>Genome size for Clostridium clostridioforme:</t>
  </si>
  <si>
    <t>Treatment</t>
  </si>
  <si>
    <t>Samples</t>
  </si>
  <si>
    <t>Copies</t>
  </si>
  <si>
    <t>Log copies</t>
  </si>
  <si>
    <t>Plot</t>
  </si>
  <si>
    <t>Copy Number</t>
  </si>
  <si>
    <t>Copies/mL supernatant</t>
  </si>
  <si>
    <t>Efficiency =</t>
  </si>
  <si>
    <t>Amplification Efficiency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</si>
</sst>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13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b/>
      <sz val="8.25"/>
      <name val="Microsoft Sans Serif"/>
      <family val="2"/>
    </font>
    <font>
      <b/>
      <u/>
      <sz val="8.25"/>
      <name val="Microsoft Sans Serif"/>
      <family val="2"/>
    </font>
    <font>
      <u/>
      <sz val="8.25"/>
      <name val="Microsoft Sans Serif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165" fontId="1" fillId="0" borderId="0" xfId="0" applyNumberFormat="1" applyFont="1" applyFill="1" applyBorder="1" applyAlignment="1" applyProtection="1">
      <alignment vertical="top"/>
      <protection locked="0"/>
    </xf>
    <xf numFmtId="49" fontId="1" fillId="0" borderId="0" xfId="0" applyNumberFormat="1" applyFont="1" applyFill="1" applyBorder="1" applyAlignment="1" applyProtection="1">
      <alignment vertical="center"/>
    </xf>
    <xf numFmtId="0" fontId="9" fillId="0" borderId="0" xfId="0" applyFont="1" applyFill="1" applyBorder="1" applyAlignment="1" applyProtection="1">
      <alignment vertical="top"/>
      <protection locked="0"/>
    </xf>
    <xf numFmtId="0" fontId="0" fillId="0" borderId="1" xfId="0" applyBorder="1" applyAlignment="1" applyProtection="1"/>
    <xf numFmtId="49" fontId="9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top"/>
      <protection locked="0"/>
    </xf>
    <xf numFmtId="0" fontId="11" fillId="0" borderId="0" xfId="0" applyFont="1" applyFill="1" applyBorder="1" applyAlignment="1" applyProtection="1">
      <alignment vertical="top"/>
      <protection locked="0"/>
    </xf>
    <xf numFmtId="49" fontId="10" fillId="0" borderId="0" xfId="0" applyNumberFormat="1" applyFont="1" applyFill="1" applyBorder="1" applyAlignment="1" applyProtection="1">
      <alignment vertical="center"/>
    </xf>
    <xf numFmtId="0" fontId="12" fillId="0" borderId="0" xfId="0" applyFont="1" applyFill="1" applyBorder="1" applyAlignment="1" applyProtection="1">
      <alignment vertical="top"/>
      <protection locked="0"/>
    </xf>
    <xf numFmtId="1" fontId="1" fillId="0" borderId="0" xfId="0" applyNumberFormat="1" applyFont="1" applyFill="1" applyBorder="1" applyAlignment="1" applyProtection="1">
      <alignment vertical="top"/>
      <protection locked="0"/>
    </xf>
    <xf numFmtId="0" fontId="9" fillId="0" borderId="0" xfId="0" applyFont="1" applyFill="1" applyBorder="1" applyAlignment="1" applyProtection="1">
      <alignment horizontal="center" vertical="top"/>
      <protection locked="0"/>
    </xf>
    <xf numFmtId="0" fontId="9" fillId="0" borderId="0" xfId="0" applyFont="1">
      <alignment vertical="top"/>
      <protection locked="0"/>
    </xf>
    <xf numFmtId="0" fontId="1" fillId="0" borderId="0" xfId="0" applyFont="1">
      <alignment vertical="top"/>
      <protection locked="0"/>
    </xf>
    <xf numFmtId="0" fontId="9" fillId="0" borderId="0" xfId="0" applyFont="1" applyAlignment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</a:t>
            </a:r>
            <a:r>
              <a:rPr lang="en-US" baseline="0"/>
              <a:t> </a:t>
            </a:r>
            <a:r>
              <a:rPr lang="en-US"/>
              <a:t>copies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Sheet1!$K$20</c:f>
              <c:strCache>
                <c:ptCount val="1"/>
                <c:pt idx="0">
                  <c:v>log copies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1587098909933559E-2"/>
                  <c:y val="9.896471274424030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Sheet1!$K$22:$K$26</c:f>
              <c:numCache>
                <c:formatCode>General</c:formatCode>
                <c:ptCount val="5"/>
                <c:pt idx="0">
                  <c:v>6.5263392773898437</c:v>
                </c:pt>
                <c:pt idx="1">
                  <c:v>5.5263392773898437</c:v>
                </c:pt>
                <c:pt idx="2">
                  <c:v>4.5263392773898437</c:v>
                </c:pt>
                <c:pt idx="3">
                  <c:v>3.5263392773898441</c:v>
                </c:pt>
                <c:pt idx="4">
                  <c:v>2.5263392773898441</c:v>
                </c:pt>
              </c:numCache>
            </c:numRef>
          </c:xVal>
          <c:yVal>
            <c:numRef>
              <c:f>Sheet1!$H$22:$H$27</c:f>
              <c:numCache>
                <c:formatCode>General</c:formatCode>
                <c:ptCount val="6"/>
                <c:pt idx="0" formatCode="###0.00;\-###0.00">
                  <c:v>12.2694153981522</c:v>
                </c:pt>
                <c:pt idx="1">
                  <c:v>15.671921839835401</c:v>
                </c:pt>
                <c:pt idx="2">
                  <c:v>19.168975202551298</c:v>
                </c:pt>
                <c:pt idx="3">
                  <c:v>22.728097718492197</c:v>
                </c:pt>
                <c:pt idx="4">
                  <c:v>26.194274246169002</c:v>
                </c:pt>
                <c:pt idx="5" formatCode="###0.00;\-###0.00">
                  <c:v>29.501051434341733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D-49D5-BAEC-122277029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841912"/>
        <c:axId val="512843224"/>
      </c:scatterChart>
      <c:valAx>
        <c:axId val="512841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43224"/>
        <c:crosses val="autoZero"/>
        <c:crossBetween val="midCat"/>
      </c:valAx>
      <c:valAx>
        <c:axId val="51284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.00;\-#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41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16S copies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Sheet1!$I$23:$I$27</c:f>
              <c:strCache>
                <c:ptCount val="5"/>
                <c:pt idx="0">
                  <c:v>12.84</c:v>
                </c:pt>
                <c:pt idx="1">
                  <c:v>16.32</c:v>
                </c:pt>
                <c:pt idx="2">
                  <c:v>19.75</c:v>
                </c:pt>
                <c:pt idx="3">
                  <c:v>23.12</c:v>
                </c:pt>
                <c:pt idx="4">
                  <c:v>25.38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306779220165046"/>
                  <c:y val="1.91557305336832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Sheet1!$K$23:$K$27</c:f>
              <c:numCache>
                <c:formatCode>General</c:formatCode>
                <c:ptCount val="5"/>
                <c:pt idx="0">
                  <c:v>5.5263392773898437</c:v>
                </c:pt>
                <c:pt idx="1">
                  <c:v>4.5263392773898437</c:v>
                </c:pt>
                <c:pt idx="2">
                  <c:v>3.5263392773898441</c:v>
                </c:pt>
                <c:pt idx="3">
                  <c:v>2.5263392773898441</c:v>
                </c:pt>
                <c:pt idx="4">
                  <c:v>1.5263392773898441</c:v>
                </c:pt>
              </c:numCache>
            </c:numRef>
          </c:xVal>
          <c:yVal>
            <c:numRef>
              <c:f>Sheet1!$I$23:$I$27</c:f>
              <c:numCache>
                <c:formatCode>###0.00;\-###0.00</c:formatCode>
                <c:ptCount val="5"/>
                <c:pt idx="0">
                  <c:v>12.836043083909098</c:v>
                </c:pt>
                <c:pt idx="1">
                  <c:v>16.3211715704123</c:v>
                </c:pt>
                <c:pt idx="2">
                  <c:v>19.752736800783399</c:v>
                </c:pt>
                <c:pt idx="3">
                  <c:v>23.120574110445801</c:v>
                </c:pt>
                <c:pt idx="4">
                  <c:v>25.382671324508902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C-479C-A15B-6CC171BCF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841912"/>
        <c:axId val="512843224"/>
      </c:scatterChart>
      <c:valAx>
        <c:axId val="512841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43224"/>
        <c:crosses val="autoZero"/>
        <c:crossBetween val="midCat"/>
      </c:valAx>
      <c:valAx>
        <c:axId val="51284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.00;\-#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41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Sheet2!$B$60</c:f>
              <c:strCache>
                <c:ptCount val="1"/>
                <c:pt idx="0">
                  <c:v>Log copies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Sheet2!$A$61:$A$65</c:f>
              <c:numCache>
                <c:formatCode>###0.00;\-###0.00</c:formatCode>
                <c:ptCount val="5"/>
                <c:pt idx="0">
                  <c:v>15.671921839835401</c:v>
                </c:pt>
                <c:pt idx="1">
                  <c:v>19.168975202551298</c:v>
                </c:pt>
                <c:pt idx="2">
                  <c:v>22.728097718492197</c:v>
                </c:pt>
                <c:pt idx="3">
                  <c:v>26.194274246169002</c:v>
                </c:pt>
                <c:pt idx="4">
                  <c:v>29.501051434341733</c:v>
                </c:pt>
              </c:numCache>
            </c:numRef>
          </c:xVal>
          <c:yVal>
            <c:numRef>
              <c:f>Sheet2!$B$61:$B$65</c:f>
              <c:numCache>
                <c:formatCode>General</c:formatCode>
                <c:ptCount val="5"/>
                <c:pt idx="0">
                  <c:v>6.2329961103921541</c:v>
                </c:pt>
                <c:pt idx="1">
                  <c:v>5.2329961103921541</c:v>
                </c:pt>
                <c:pt idx="2">
                  <c:v>4.2329961103921541</c:v>
                </c:pt>
                <c:pt idx="3">
                  <c:v>3.2329961103921536</c:v>
                </c:pt>
                <c:pt idx="4">
                  <c:v>2.2329961103921536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CB-40F7-898C-6C67E9465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209624"/>
        <c:axId val="493217168"/>
      </c:scatterChart>
      <c:valAx>
        <c:axId val="49320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.00;\-#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17168"/>
        <c:crosses val="autoZero"/>
        <c:crossBetween val="midCat"/>
      </c:valAx>
      <c:valAx>
        <c:axId val="4932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09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29</xdr:row>
      <xdr:rowOff>28575</xdr:rowOff>
    </xdr:from>
    <xdr:to>
      <xdr:col>10</xdr:col>
      <xdr:colOff>9525</xdr:colOff>
      <xdr:row>49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29</xdr:row>
      <xdr:rowOff>9525</xdr:rowOff>
    </xdr:from>
    <xdr:to>
      <xdr:col>18</xdr:col>
      <xdr:colOff>304800</xdr:colOff>
      <xdr:row>49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33BD17-D5F1-4BA9-B71F-A56589BE6E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51</xdr:row>
      <xdr:rowOff>47625</xdr:rowOff>
    </xdr:from>
    <xdr:to>
      <xdr:col>8</xdr:col>
      <xdr:colOff>285750</xdr:colOff>
      <xdr:row>71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opLeftCell="A61" workbookViewId="0">
      <selection activeCell="F60" sqref="F60:F62"/>
    </sheetView>
  </sheetViews>
  <sheetFormatPr defaultColWidth="10" defaultRowHeight="15" customHeight="1" x14ac:dyDescent="0.3"/>
  <cols>
    <col min="1" max="1" width="13.33203125" style="2" customWidth="1"/>
    <col min="2" max="2" width="15" style="2" customWidth="1"/>
    <col min="3" max="3" width="11.6640625" style="2" customWidth="1"/>
    <col min="4" max="4" width="10" style="5" customWidth="1"/>
    <col min="5" max="5" width="10" style="6" customWidth="1"/>
    <col min="6" max="8" width="15" style="7" customWidth="1"/>
    <col min="9" max="9" width="10" style="1" customWidth="1"/>
    <col min="10" max="16384" width="10" style="1"/>
  </cols>
  <sheetData>
    <row r="1" spans="1:2" ht="15" customHeight="1" x14ac:dyDescent="0.3">
      <c r="A1" s="2" t="s">
        <v>0</v>
      </c>
      <c r="B1" s="2" t="s">
        <v>1</v>
      </c>
    </row>
    <row r="2" spans="1:2" ht="15" customHeight="1" x14ac:dyDescent="0.3">
      <c r="A2" s="2" t="s">
        <v>2</v>
      </c>
      <c r="B2" s="2" t="s">
        <v>3</v>
      </c>
    </row>
    <row r="3" spans="1:2" ht="15" customHeight="1" x14ac:dyDescent="0.3">
      <c r="A3" s="2" t="s">
        <v>4</v>
      </c>
    </row>
    <row r="4" spans="1:2" ht="15" customHeight="1" x14ac:dyDescent="0.3">
      <c r="A4" s="2" t="s">
        <v>5</v>
      </c>
    </row>
    <row r="5" spans="1:2" ht="15" customHeight="1" x14ac:dyDescent="0.3">
      <c r="A5" s="2" t="s">
        <v>6</v>
      </c>
      <c r="B5" s="2" t="s">
        <v>7</v>
      </c>
    </row>
    <row r="6" spans="1:2" ht="15" customHeight="1" x14ac:dyDescent="0.3">
      <c r="A6" s="2" t="s">
        <v>8</v>
      </c>
      <c r="B6" s="2" t="s">
        <v>9</v>
      </c>
    </row>
    <row r="7" spans="1:2" ht="15" customHeight="1" x14ac:dyDescent="0.3">
      <c r="A7" s="2" t="s">
        <v>10</v>
      </c>
      <c r="B7" s="3">
        <v>25</v>
      </c>
    </row>
    <row r="8" spans="1:2" ht="15" customHeight="1" x14ac:dyDescent="0.3">
      <c r="A8" s="2" t="s">
        <v>11</v>
      </c>
      <c r="B8" s="3">
        <v>105</v>
      </c>
    </row>
    <row r="9" spans="1:2" ht="15" customHeight="1" x14ac:dyDescent="0.3">
      <c r="A9" s="2" t="s">
        <v>12</v>
      </c>
      <c r="B9" s="2" t="s">
        <v>13</v>
      </c>
    </row>
    <row r="10" spans="1:2" ht="15" customHeight="1" x14ac:dyDescent="0.3">
      <c r="A10" s="2" t="s">
        <v>14</v>
      </c>
      <c r="B10" s="2" t="s">
        <v>15</v>
      </c>
    </row>
    <row r="11" spans="1:2" ht="15" customHeight="1" x14ac:dyDescent="0.3">
      <c r="A11" s="2" t="s">
        <v>16</v>
      </c>
      <c r="B11" s="2" t="s">
        <v>17</v>
      </c>
    </row>
    <row r="12" spans="1:2" ht="15" customHeight="1" x14ac:dyDescent="0.3">
      <c r="A12" s="2" t="s">
        <v>18</v>
      </c>
      <c r="B12" s="2" t="s">
        <v>19</v>
      </c>
    </row>
    <row r="13" spans="1:2" ht="15" customHeight="1" x14ac:dyDescent="0.3">
      <c r="A13" s="2" t="s">
        <v>20</v>
      </c>
      <c r="B13" s="2" t="s">
        <v>21</v>
      </c>
    </row>
    <row r="15" spans="1:2" ht="15" customHeight="1" x14ac:dyDescent="0.3">
      <c r="A15" s="2" t="s">
        <v>22</v>
      </c>
      <c r="B15" s="2" t="s">
        <v>23</v>
      </c>
    </row>
    <row r="16" spans="1:2" ht="15" customHeight="1" x14ac:dyDescent="0.3">
      <c r="A16" s="2" t="s">
        <v>24</v>
      </c>
      <c r="B16" s="4">
        <v>4</v>
      </c>
    </row>
    <row r="17" spans="1:8" ht="15" customHeight="1" x14ac:dyDescent="0.3">
      <c r="A17" s="2" t="s">
        <v>25</v>
      </c>
    </row>
    <row r="20" spans="1:8" ht="15" customHeight="1" x14ac:dyDescent="0.3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G20" s="2" t="s">
        <v>32</v>
      </c>
      <c r="H20" s="2" t="s">
        <v>33</v>
      </c>
    </row>
    <row r="21" spans="1:8" ht="15" customHeight="1" x14ac:dyDescent="0.3">
      <c r="A21" s="2" t="s">
        <v>34</v>
      </c>
      <c r="B21" s="2" t="s">
        <v>35</v>
      </c>
      <c r="C21" s="2" t="s">
        <v>36</v>
      </c>
      <c r="D21" s="5" t="s">
        <v>37</v>
      </c>
      <c r="E21" s="6" t="s">
        <v>38</v>
      </c>
      <c r="F21" s="7">
        <v>29.1679138087909</v>
      </c>
    </row>
    <row r="22" spans="1:8" ht="15" customHeight="1" x14ac:dyDescent="0.3">
      <c r="A22" s="2" t="s">
        <v>34</v>
      </c>
      <c r="B22" s="2" t="s">
        <v>35</v>
      </c>
      <c r="C22" s="2" t="s">
        <v>36</v>
      </c>
      <c r="D22" s="5" t="s">
        <v>39</v>
      </c>
      <c r="E22" s="6" t="s">
        <v>38</v>
      </c>
      <c r="F22" s="7">
        <v>28.602785065300001</v>
      </c>
    </row>
    <row r="23" spans="1:8" ht="15" customHeight="1" x14ac:dyDescent="0.3">
      <c r="A23" s="2" t="s">
        <v>34</v>
      </c>
      <c r="B23" s="2" t="s">
        <v>35</v>
      </c>
      <c r="C23" s="2" t="s">
        <v>36</v>
      </c>
      <c r="D23" s="5" t="s">
        <v>40</v>
      </c>
      <c r="E23" s="6" t="s">
        <v>38</v>
      </c>
      <c r="F23" s="7">
        <v>28.5279582339545</v>
      </c>
    </row>
    <row r="24" spans="1:8" ht="15" customHeight="1" x14ac:dyDescent="0.3">
      <c r="A24" s="2" t="s">
        <v>34</v>
      </c>
      <c r="B24" s="2" t="s">
        <v>41</v>
      </c>
      <c r="C24" s="2" t="s">
        <v>36</v>
      </c>
      <c r="D24" s="5" t="s">
        <v>42</v>
      </c>
      <c r="E24" s="6" t="s">
        <v>38</v>
      </c>
      <c r="F24" s="7">
        <v>9.0695810794918206</v>
      </c>
    </row>
    <row r="25" spans="1:8" ht="15" customHeight="1" x14ac:dyDescent="0.3">
      <c r="A25" s="2" t="s">
        <v>34</v>
      </c>
      <c r="B25" s="2" t="s">
        <v>41</v>
      </c>
      <c r="C25" s="2" t="s">
        <v>36</v>
      </c>
      <c r="D25" s="5" t="s">
        <v>43</v>
      </c>
      <c r="E25" s="6" t="s">
        <v>38</v>
      </c>
      <c r="F25" s="7">
        <v>12.2694153981522</v>
      </c>
    </row>
    <row r="26" spans="1:8" ht="15" customHeight="1" x14ac:dyDescent="0.3">
      <c r="A26" s="2" t="s">
        <v>34</v>
      </c>
      <c r="B26" s="2" t="s">
        <v>44</v>
      </c>
      <c r="C26" s="2" t="s">
        <v>36</v>
      </c>
      <c r="D26" s="5" t="s">
        <v>45</v>
      </c>
      <c r="E26" s="6" t="s">
        <v>38</v>
      </c>
    </row>
    <row r="27" spans="1:8" ht="15" customHeight="1" x14ac:dyDescent="0.3">
      <c r="A27" s="2" t="s">
        <v>46</v>
      </c>
      <c r="B27" s="2" t="s">
        <v>35</v>
      </c>
      <c r="C27" s="2" t="s">
        <v>36</v>
      </c>
      <c r="D27" s="5" t="s">
        <v>47</v>
      </c>
      <c r="E27" s="6" t="s">
        <v>38</v>
      </c>
      <c r="F27" s="7">
        <v>27.8084017724759</v>
      </c>
    </row>
    <row r="28" spans="1:8" ht="15" customHeight="1" x14ac:dyDescent="0.3">
      <c r="A28" s="2" t="s">
        <v>46</v>
      </c>
      <c r="B28" s="2" t="s">
        <v>35</v>
      </c>
      <c r="C28" s="2" t="s">
        <v>36</v>
      </c>
      <c r="D28" s="5" t="s">
        <v>48</v>
      </c>
      <c r="E28" s="6" t="s">
        <v>38</v>
      </c>
      <c r="F28" s="7">
        <v>28.3991493984337</v>
      </c>
    </row>
    <row r="29" spans="1:8" ht="15" customHeight="1" x14ac:dyDescent="0.3">
      <c r="A29" s="2" t="s">
        <v>46</v>
      </c>
      <c r="B29" s="2" t="s">
        <v>35</v>
      </c>
      <c r="C29" s="2" t="s">
        <v>36</v>
      </c>
      <c r="D29" s="5" t="s">
        <v>50</v>
      </c>
      <c r="E29" s="6" t="s">
        <v>38</v>
      </c>
      <c r="F29" s="7">
        <v>28.866052116523601</v>
      </c>
    </row>
    <row r="30" spans="1:8" ht="15" customHeight="1" x14ac:dyDescent="0.3">
      <c r="A30" s="2" t="s">
        <v>46</v>
      </c>
      <c r="B30" s="2" t="s">
        <v>41</v>
      </c>
      <c r="C30" s="2" t="s">
        <v>36</v>
      </c>
      <c r="D30" s="5" t="s">
        <v>49</v>
      </c>
      <c r="E30" s="6" t="s">
        <v>38</v>
      </c>
      <c r="F30" s="7">
        <v>6.6900580226009403</v>
      </c>
    </row>
    <row r="31" spans="1:8" ht="15" customHeight="1" x14ac:dyDescent="0.3">
      <c r="A31" s="2" t="s">
        <v>46</v>
      </c>
      <c r="B31" s="2" t="s">
        <v>41</v>
      </c>
      <c r="C31" s="2" t="s">
        <v>36</v>
      </c>
      <c r="D31" s="5" t="s">
        <v>51</v>
      </c>
      <c r="E31" s="6" t="s">
        <v>38</v>
      </c>
      <c r="F31" s="7">
        <v>5.6610288782791196</v>
      </c>
    </row>
    <row r="32" spans="1:8" ht="15" customHeight="1" x14ac:dyDescent="0.3">
      <c r="A32" s="2" t="s">
        <v>46</v>
      </c>
      <c r="B32" s="2" t="s">
        <v>44</v>
      </c>
      <c r="C32" s="2" t="s">
        <v>36</v>
      </c>
      <c r="D32" s="5" t="s">
        <v>52</v>
      </c>
      <c r="E32" s="6" t="s">
        <v>38</v>
      </c>
    </row>
    <row r="33" spans="1:6" ht="15" customHeight="1" x14ac:dyDescent="0.3">
      <c r="A33" s="2" t="s">
        <v>34</v>
      </c>
      <c r="B33" s="2" t="s">
        <v>53</v>
      </c>
      <c r="C33" s="2" t="s">
        <v>36</v>
      </c>
      <c r="D33" s="5" t="s">
        <v>54</v>
      </c>
      <c r="E33" s="6" t="s">
        <v>38</v>
      </c>
      <c r="F33" s="7">
        <v>27.8629046274053</v>
      </c>
    </row>
    <row r="34" spans="1:6" ht="15" customHeight="1" x14ac:dyDescent="0.3">
      <c r="A34" s="2" t="s">
        <v>34</v>
      </c>
      <c r="B34" s="2" t="s">
        <v>53</v>
      </c>
      <c r="C34" s="2" t="s">
        <v>36</v>
      </c>
      <c r="D34" s="5" t="s">
        <v>55</v>
      </c>
      <c r="E34" s="6" t="s">
        <v>38</v>
      </c>
      <c r="F34" s="7">
        <v>27.5008720821357</v>
      </c>
    </row>
    <row r="35" spans="1:6" ht="15" customHeight="1" x14ac:dyDescent="0.3">
      <c r="A35" s="2" t="s">
        <v>34</v>
      </c>
      <c r="B35" s="2" t="s">
        <v>53</v>
      </c>
      <c r="C35" s="2" t="s">
        <v>36</v>
      </c>
      <c r="D35" s="5" t="s">
        <v>56</v>
      </c>
      <c r="E35" s="6" t="s">
        <v>38</v>
      </c>
      <c r="F35" s="7">
        <v>27.358303185523301</v>
      </c>
    </row>
    <row r="36" spans="1:6" ht="15" customHeight="1" x14ac:dyDescent="0.3">
      <c r="A36" s="2" t="s">
        <v>34</v>
      </c>
      <c r="B36" s="2" t="s">
        <v>57</v>
      </c>
      <c r="C36" s="2" t="s">
        <v>36</v>
      </c>
      <c r="D36" s="5" t="s">
        <v>58</v>
      </c>
      <c r="E36" s="6" t="s">
        <v>38</v>
      </c>
      <c r="F36" s="7">
        <v>15.6172499839619</v>
      </c>
    </row>
    <row r="37" spans="1:6" ht="15" customHeight="1" x14ac:dyDescent="0.3">
      <c r="A37" s="2" t="s">
        <v>34</v>
      </c>
      <c r="B37" s="2" t="s">
        <v>57</v>
      </c>
      <c r="C37" s="2" t="s">
        <v>36</v>
      </c>
      <c r="D37" s="5" t="s">
        <v>59</v>
      </c>
      <c r="E37" s="6" t="s">
        <v>38</v>
      </c>
      <c r="F37" s="7">
        <v>15.888238052679601</v>
      </c>
    </row>
    <row r="38" spans="1:6" ht="15" customHeight="1" x14ac:dyDescent="0.3">
      <c r="A38" s="2" t="s">
        <v>34</v>
      </c>
      <c r="B38" s="2" t="s">
        <v>57</v>
      </c>
      <c r="C38" s="2" t="s">
        <v>36</v>
      </c>
      <c r="D38" s="5" t="s">
        <v>60</v>
      </c>
      <c r="E38" s="6" t="s">
        <v>38</v>
      </c>
      <c r="F38" s="7">
        <v>15.5102774828647</v>
      </c>
    </row>
    <row r="39" spans="1:6" ht="15" customHeight="1" x14ac:dyDescent="0.3">
      <c r="A39" s="2" t="s">
        <v>46</v>
      </c>
      <c r="B39" s="2" t="s">
        <v>53</v>
      </c>
      <c r="C39" s="2" t="s">
        <v>36</v>
      </c>
      <c r="D39" s="5" t="s">
        <v>61</v>
      </c>
      <c r="E39" s="6" t="s">
        <v>38</v>
      </c>
      <c r="F39" s="7">
        <v>28.327407078675801</v>
      </c>
    </row>
    <row r="40" spans="1:6" ht="15" customHeight="1" x14ac:dyDescent="0.3">
      <c r="A40" s="2" t="s">
        <v>46</v>
      </c>
      <c r="B40" s="2" t="s">
        <v>53</v>
      </c>
      <c r="C40" s="2" t="s">
        <v>36</v>
      </c>
      <c r="D40" s="5" t="s">
        <v>62</v>
      </c>
      <c r="E40" s="6" t="s">
        <v>38</v>
      </c>
      <c r="F40" s="7">
        <v>28.040266169879899</v>
      </c>
    </row>
    <row r="41" spans="1:6" ht="15" customHeight="1" x14ac:dyDescent="0.3">
      <c r="A41" s="2" t="s">
        <v>46</v>
      </c>
      <c r="B41" s="2" t="s">
        <v>53</v>
      </c>
      <c r="C41" s="2" t="s">
        <v>36</v>
      </c>
      <c r="D41" s="5" t="s">
        <v>64</v>
      </c>
      <c r="E41" s="6" t="s">
        <v>38</v>
      </c>
      <c r="F41" s="7">
        <v>28.587412437638601</v>
      </c>
    </row>
    <row r="42" spans="1:6" ht="15" customHeight="1" x14ac:dyDescent="0.3">
      <c r="A42" s="2" t="s">
        <v>46</v>
      </c>
      <c r="B42" s="2" t="s">
        <v>57</v>
      </c>
      <c r="C42" s="2" t="s">
        <v>36</v>
      </c>
      <c r="D42" s="5" t="s">
        <v>63</v>
      </c>
      <c r="E42" s="6" t="s">
        <v>38</v>
      </c>
      <c r="F42" s="7">
        <v>13.016423164992601</v>
      </c>
    </row>
    <row r="43" spans="1:6" ht="15" customHeight="1" x14ac:dyDescent="0.3">
      <c r="A43" s="2" t="s">
        <v>46</v>
      </c>
      <c r="B43" s="2" t="s">
        <v>57</v>
      </c>
      <c r="C43" s="2" t="s">
        <v>36</v>
      </c>
      <c r="D43" s="5" t="s">
        <v>65</v>
      </c>
      <c r="E43" s="6" t="s">
        <v>38</v>
      </c>
      <c r="F43" s="7">
        <v>12.839773374080499</v>
      </c>
    </row>
    <row r="44" spans="1:6" ht="15" customHeight="1" x14ac:dyDescent="0.3">
      <c r="A44" s="2" t="s">
        <v>46</v>
      </c>
      <c r="B44" s="2" t="s">
        <v>57</v>
      </c>
      <c r="C44" s="2" t="s">
        <v>36</v>
      </c>
      <c r="D44" s="5" t="s">
        <v>66</v>
      </c>
      <c r="E44" s="6" t="s">
        <v>38</v>
      </c>
      <c r="F44" s="7">
        <v>12.651932712654199</v>
      </c>
    </row>
    <row r="45" spans="1:6" ht="15" customHeight="1" x14ac:dyDescent="0.3">
      <c r="A45" s="2" t="s">
        <v>34</v>
      </c>
      <c r="B45" s="2" t="s">
        <v>67</v>
      </c>
      <c r="C45" s="2" t="s">
        <v>36</v>
      </c>
      <c r="D45" s="5" t="s">
        <v>68</v>
      </c>
      <c r="E45" s="6" t="s">
        <v>38</v>
      </c>
      <c r="F45" s="7">
        <v>26.691290668994998</v>
      </c>
    </row>
    <row r="46" spans="1:6" ht="15" customHeight="1" x14ac:dyDescent="0.3">
      <c r="A46" s="2" t="s">
        <v>34</v>
      </c>
      <c r="B46" s="2" t="s">
        <v>67</v>
      </c>
      <c r="C46" s="2" t="s">
        <v>36</v>
      </c>
      <c r="D46" s="5" t="s">
        <v>69</v>
      </c>
      <c r="E46" s="6" t="s">
        <v>38</v>
      </c>
      <c r="F46" s="7">
        <v>26.495962665243201</v>
      </c>
    </row>
    <row r="47" spans="1:6" ht="15" customHeight="1" x14ac:dyDescent="0.3">
      <c r="A47" s="2" t="s">
        <v>34</v>
      </c>
      <c r="B47" s="2" t="s">
        <v>67</v>
      </c>
      <c r="C47" s="2" t="s">
        <v>36</v>
      </c>
      <c r="D47" s="5" t="s">
        <v>70</v>
      </c>
      <c r="E47" s="6" t="s">
        <v>38</v>
      </c>
      <c r="F47" s="7">
        <v>26.349807406905398</v>
      </c>
    </row>
    <row r="48" spans="1:6" ht="15" customHeight="1" x14ac:dyDescent="0.3">
      <c r="A48" s="2" t="s">
        <v>34</v>
      </c>
      <c r="B48" s="2" t="s">
        <v>71</v>
      </c>
      <c r="C48" s="2" t="s">
        <v>36</v>
      </c>
      <c r="D48" s="5" t="s">
        <v>72</v>
      </c>
      <c r="E48" s="6" t="s">
        <v>38</v>
      </c>
      <c r="F48" s="7">
        <v>19.179091531829599</v>
      </c>
    </row>
    <row r="49" spans="1:6" ht="15" customHeight="1" x14ac:dyDescent="0.3">
      <c r="A49" s="2" t="s">
        <v>34</v>
      </c>
      <c r="B49" s="2" t="s">
        <v>71</v>
      </c>
      <c r="C49" s="2" t="s">
        <v>36</v>
      </c>
      <c r="D49" s="5" t="s">
        <v>73</v>
      </c>
      <c r="E49" s="6" t="s">
        <v>38</v>
      </c>
      <c r="F49" s="7">
        <v>19.058757986785199</v>
      </c>
    </row>
    <row r="50" spans="1:6" ht="15" customHeight="1" x14ac:dyDescent="0.3">
      <c r="A50" s="2" t="s">
        <v>34</v>
      </c>
      <c r="B50" s="2" t="s">
        <v>71</v>
      </c>
      <c r="C50" s="2" t="s">
        <v>36</v>
      </c>
      <c r="D50" s="5" t="s">
        <v>74</v>
      </c>
      <c r="E50" s="6" t="s">
        <v>38</v>
      </c>
      <c r="F50" s="7">
        <v>19.2690760890391</v>
      </c>
    </row>
    <row r="51" spans="1:6" ht="15" customHeight="1" x14ac:dyDescent="0.3">
      <c r="A51" s="2" t="s">
        <v>46</v>
      </c>
      <c r="B51" s="2" t="s">
        <v>67</v>
      </c>
      <c r="C51" s="2" t="s">
        <v>36</v>
      </c>
      <c r="D51" s="5" t="s">
        <v>75</v>
      </c>
      <c r="E51" s="6" t="s">
        <v>38</v>
      </c>
      <c r="F51" s="7">
        <v>28.915622604992301</v>
      </c>
    </row>
    <row r="52" spans="1:6" ht="15" customHeight="1" x14ac:dyDescent="0.3">
      <c r="A52" s="2" t="s">
        <v>46</v>
      </c>
      <c r="B52" s="2" t="s">
        <v>67</v>
      </c>
      <c r="C52" s="2" t="s">
        <v>36</v>
      </c>
      <c r="D52" s="5" t="s">
        <v>76</v>
      </c>
      <c r="E52" s="6" t="s">
        <v>38</v>
      </c>
      <c r="F52" s="7">
        <v>28.615843395861901</v>
      </c>
    </row>
    <row r="53" spans="1:6" ht="15" customHeight="1" x14ac:dyDescent="0.3">
      <c r="A53" s="2" t="s">
        <v>46</v>
      </c>
      <c r="B53" s="2" t="s">
        <v>67</v>
      </c>
      <c r="C53" s="2" t="s">
        <v>36</v>
      </c>
      <c r="D53" s="5" t="s">
        <v>78</v>
      </c>
      <c r="E53" s="6" t="s">
        <v>38</v>
      </c>
      <c r="F53" s="7">
        <v>28.832828076673199</v>
      </c>
    </row>
    <row r="54" spans="1:6" ht="15" customHeight="1" x14ac:dyDescent="0.3">
      <c r="A54" s="2" t="s">
        <v>46</v>
      </c>
      <c r="B54" s="2" t="s">
        <v>71</v>
      </c>
      <c r="C54" s="2" t="s">
        <v>36</v>
      </c>
      <c r="D54" s="5" t="s">
        <v>77</v>
      </c>
      <c r="E54" s="6" t="s">
        <v>38</v>
      </c>
      <c r="F54" s="7">
        <v>16.3350370821654</v>
      </c>
    </row>
    <row r="55" spans="1:6" ht="15" customHeight="1" x14ac:dyDescent="0.3">
      <c r="A55" s="2" t="s">
        <v>46</v>
      </c>
      <c r="B55" s="2" t="s">
        <v>71</v>
      </c>
      <c r="C55" s="2" t="s">
        <v>36</v>
      </c>
      <c r="D55" s="5" t="s">
        <v>79</v>
      </c>
      <c r="E55" s="6" t="s">
        <v>38</v>
      </c>
      <c r="F55" s="7">
        <v>16.3245524784571</v>
      </c>
    </row>
    <row r="56" spans="1:6" ht="15" customHeight="1" x14ac:dyDescent="0.3">
      <c r="A56" s="2" t="s">
        <v>46</v>
      </c>
      <c r="B56" s="2" t="s">
        <v>71</v>
      </c>
      <c r="C56" s="2" t="s">
        <v>36</v>
      </c>
      <c r="D56" s="5" t="s">
        <v>80</v>
      </c>
      <c r="E56" s="6" t="s">
        <v>38</v>
      </c>
      <c r="F56" s="7">
        <v>16.303925150614401</v>
      </c>
    </row>
    <row r="57" spans="1:6" ht="15" customHeight="1" x14ac:dyDescent="0.3">
      <c r="A57" s="2" t="s">
        <v>34</v>
      </c>
      <c r="B57" s="2" t="s">
        <v>81</v>
      </c>
      <c r="C57" s="2" t="s">
        <v>36</v>
      </c>
      <c r="D57" s="5" t="s">
        <v>82</v>
      </c>
      <c r="E57" s="6" t="s">
        <v>38</v>
      </c>
      <c r="F57" s="7">
        <v>25.3899052881873</v>
      </c>
    </row>
    <row r="58" spans="1:6" ht="15" customHeight="1" x14ac:dyDescent="0.3">
      <c r="A58" s="2" t="s">
        <v>34</v>
      </c>
      <c r="B58" s="2" t="s">
        <v>81</v>
      </c>
      <c r="C58" s="2" t="s">
        <v>36</v>
      </c>
      <c r="D58" s="5" t="s">
        <v>83</v>
      </c>
      <c r="E58" s="6" t="s">
        <v>38</v>
      </c>
      <c r="F58" s="7">
        <v>25.203309834458999</v>
      </c>
    </row>
    <row r="59" spans="1:6" ht="15" customHeight="1" x14ac:dyDescent="0.3">
      <c r="A59" s="2" t="s">
        <v>34</v>
      </c>
      <c r="B59" s="2" t="s">
        <v>81</v>
      </c>
      <c r="C59" s="2" t="s">
        <v>36</v>
      </c>
      <c r="D59" s="5" t="s">
        <v>84</v>
      </c>
      <c r="E59" s="6" t="s">
        <v>38</v>
      </c>
      <c r="F59" s="7">
        <v>25.226998226414299</v>
      </c>
    </row>
    <row r="60" spans="1:6" ht="15" customHeight="1" x14ac:dyDescent="0.3">
      <c r="A60" s="2" t="s">
        <v>34</v>
      </c>
      <c r="B60" s="2" t="s">
        <v>85</v>
      </c>
      <c r="C60" s="2" t="s">
        <v>36</v>
      </c>
      <c r="D60" s="5" t="s">
        <v>86</v>
      </c>
      <c r="E60" s="6" t="s">
        <v>38</v>
      </c>
      <c r="F60" s="7">
        <v>22.597792749113399</v>
      </c>
    </row>
    <row r="61" spans="1:6" ht="15" customHeight="1" x14ac:dyDescent="0.3">
      <c r="A61" s="2" t="s">
        <v>34</v>
      </c>
      <c r="B61" s="2" t="s">
        <v>85</v>
      </c>
      <c r="C61" s="2" t="s">
        <v>36</v>
      </c>
      <c r="D61" s="5" t="s">
        <v>87</v>
      </c>
      <c r="E61" s="6" t="s">
        <v>38</v>
      </c>
      <c r="F61" s="7">
        <v>22.5691687573878</v>
      </c>
    </row>
    <row r="62" spans="1:6" ht="15" customHeight="1" x14ac:dyDescent="0.3">
      <c r="A62" s="2" t="s">
        <v>34</v>
      </c>
      <c r="B62" s="2" t="s">
        <v>85</v>
      </c>
      <c r="C62" s="2" t="s">
        <v>36</v>
      </c>
      <c r="D62" s="5" t="s">
        <v>88</v>
      </c>
      <c r="E62" s="6" t="s">
        <v>38</v>
      </c>
      <c r="F62" s="7">
        <v>23.0173316489754</v>
      </c>
    </row>
    <row r="63" spans="1:6" ht="15" customHeight="1" x14ac:dyDescent="0.3">
      <c r="A63" s="2" t="s">
        <v>46</v>
      </c>
      <c r="B63" s="2" t="s">
        <v>81</v>
      </c>
      <c r="C63" s="2" t="s">
        <v>36</v>
      </c>
      <c r="D63" s="5" t="s">
        <v>89</v>
      </c>
      <c r="E63" s="6" t="s">
        <v>38</v>
      </c>
      <c r="F63" s="7">
        <v>29.012506229517399</v>
      </c>
    </row>
    <row r="64" spans="1:6" ht="15" customHeight="1" x14ac:dyDescent="0.3">
      <c r="A64" s="2" t="s">
        <v>46</v>
      </c>
      <c r="B64" s="2" t="s">
        <v>81</v>
      </c>
      <c r="C64" s="2" t="s">
        <v>36</v>
      </c>
      <c r="D64" s="5" t="s">
        <v>90</v>
      </c>
      <c r="E64" s="6" t="s">
        <v>38</v>
      </c>
      <c r="F64" s="7">
        <v>28.834021301514799</v>
      </c>
    </row>
    <row r="65" spans="1:6" ht="15" customHeight="1" x14ac:dyDescent="0.3">
      <c r="A65" s="2" t="s">
        <v>46</v>
      </c>
      <c r="B65" s="2" t="s">
        <v>81</v>
      </c>
      <c r="C65" s="2" t="s">
        <v>36</v>
      </c>
      <c r="D65" s="5" t="s">
        <v>92</v>
      </c>
      <c r="E65" s="6" t="s">
        <v>38</v>
      </c>
      <c r="F65" s="7">
        <v>31.126613785637598</v>
      </c>
    </row>
    <row r="66" spans="1:6" ht="15" customHeight="1" x14ac:dyDescent="0.3">
      <c r="A66" s="2" t="s">
        <v>46</v>
      </c>
      <c r="B66" s="2" t="s">
        <v>85</v>
      </c>
      <c r="C66" s="2" t="s">
        <v>36</v>
      </c>
      <c r="D66" s="5" t="s">
        <v>91</v>
      </c>
      <c r="E66" s="6" t="s">
        <v>38</v>
      </c>
      <c r="F66" s="7">
        <v>19.856889741737099</v>
      </c>
    </row>
    <row r="67" spans="1:6" ht="15" customHeight="1" x14ac:dyDescent="0.3">
      <c r="A67" s="2" t="s">
        <v>46</v>
      </c>
      <c r="B67" s="2" t="s">
        <v>85</v>
      </c>
      <c r="C67" s="2" t="s">
        <v>36</v>
      </c>
      <c r="D67" s="5" t="s">
        <v>93</v>
      </c>
      <c r="E67" s="6" t="s">
        <v>38</v>
      </c>
      <c r="F67" s="7">
        <v>19.860913129921801</v>
      </c>
    </row>
    <row r="68" spans="1:6" ht="15" customHeight="1" x14ac:dyDescent="0.3">
      <c r="A68" s="2" t="s">
        <v>46</v>
      </c>
      <c r="B68" s="2" t="s">
        <v>85</v>
      </c>
      <c r="C68" s="2" t="s">
        <v>36</v>
      </c>
      <c r="D68" s="5" t="s">
        <v>94</v>
      </c>
      <c r="E68" s="6" t="s">
        <v>38</v>
      </c>
      <c r="F68" s="7">
        <v>19.540407530691301</v>
      </c>
    </row>
    <row r="69" spans="1:6" ht="15" customHeight="1" x14ac:dyDescent="0.3">
      <c r="A69" s="2" t="s">
        <v>34</v>
      </c>
      <c r="B69" s="2" t="s">
        <v>95</v>
      </c>
      <c r="C69" s="2" t="s">
        <v>36</v>
      </c>
      <c r="D69" s="5" t="s">
        <v>96</v>
      </c>
      <c r="E69" s="6" t="s">
        <v>38</v>
      </c>
      <c r="F69" s="7">
        <v>30.905649398405998</v>
      </c>
    </row>
    <row r="70" spans="1:6" ht="15" customHeight="1" x14ac:dyDescent="0.3">
      <c r="A70" s="2" t="s">
        <v>34</v>
      </c>
      <c r="B70" s="2" t="s">
        <v>95</v>
      </c>
      <c r="C70" s="2" t="s">
        <v>36</v>
      </c>
      <c r="D70" s="5" t="s">
        <v>97</v>
      </c>
      <c r="E70" s="6" t="s">
        <v>38</v>
      </c>
      <c r="F70" s="7">
        <v>30.473940878428198</v>
      </c>
    </row>
    <row r="71" spans="1:6" ht="15" customHeight="1" x14ac:dyDescent="0.3">
      <c r="A71" s="2" t="s">
        <v>34</v>
      </c>
      <c r="B71" s="2" t="s">
        <v>95</v>
      </c>
      <c r="C71" s="2" t="s">
        <v>36</v>
      </c>
      <c r="D71" s="5" t="s">
        <v>98</v>
      </c>
      <c r="E71" s="6" t="s">
        <v>38</v>
      </c>
      <c r="F71" s="7">
        <v>29.8500332479585</v>
      </c>
    </row>
    <row r="72" spans="1:6" ht="15" customHeight="1" x14ac:dyDescent="0.3">
      <c r="A72" s="2" t="s">
        <v>34</v>
      </c>
      <c r="B72" s="2" t="s">
        <v>99</v>
      </c>
      <c r="C72" s="2" t="s">
        <v>36</v>
      </c>
      <c r="D72" s="5" t="s">
        <v>100</v>
      </c>
      <c r="E72" s="6" t="s">
        <v>38</v>
      </c>
      <c r="F72" s="7">
        <v>26.014300733946801</v>
      </c>
    </row>
    <row r="73" spans="1:6" ht="15" customHeight="1" x14ac:dyDescent="0.3">
      <c r="A73" s="2" t="s">
        <v>34</v>
      </c>
      <c r="B73" s="2" t="s">
        <v>99</v>
      </c>
      <c r="C73" s="2" t="s">
        <v>36</v>
      </c>
      <c r="D73" s="5" t="s">
        <v>101</v>
      </c>
      <c r="E73" s="6" t="s">
        <v>38</v>
      </c>
      <c r="F73" s="7">
        <v>26.188637037480401</v>
      </c>
    </row>
    <row r="74" spans="1:6" ht="15" customHeight="1" x14ac:dyDescent="0.3">
      <c r="A74" s="2" t="s">
        <v>34</v>
      </c>
      <c r="B74" s="2" t="s">
        <v>99</v>
      </c>
      <c r="C74" s="2" t="s">
        <v>36</v>
      </c>
      <c r="D74" s="5" t="s">
        <v>102</v>
      </c>
      <c r="E74" s="6" t="s">
        <v>38</v>
      </c>
      <c r="F74" s="7">
        <v>26.3798849670798</v>
      </c>
    </row>
    <row r="75" spans="1:6" ht="15" customHeight="1" x14ac:dyDescent="0.3">
      <c r="A75" s="2" t="s">
        <v>46</v>
      </c>
      <c r="B75" s="2" t="s">
        <v>95</v>
      </c>
      <c r="C75" s="2" t="s">
        <v>36</v>
      </c>
      <c r="D75" s="5" t="s">
        <v>103</v>
      </c>
      <c r="E75" s="6" t="s">
        <v>38</v>
      </c>
      <c r="F75" s="7">
        <v>27.3530488769835</v>
      </c>
    </row>
    <row r="76" spans="1:6" ht="15" customHeight="1" x14ac:dyDescent="0.3">
      <c r="A76" s="2" t="s">
        <v>46</v>
      </c>
      <c r="B76" s="2" t="s">
        <v>95</v>
      </c>
      <c r="C76" s="2" t="s">
        <v>36</v>
      </c>
      <c r="D76" s="5" t="s">
        <v>104</v>
      </c>
      <c r="E76" s="6" t="s">
        <v>38</v>
      </c>
      <c r="F76" s="7">
        <v>27.064837661918801</v>
      </c>
    </row>
    <row r="77" spans="1:6" ht="15" customHeight="1" x14ac:dyDescent="0.3">
      <c r="A77" s="2" t="s">
        <v>46</v>
      </c>
      <c r="B77" s="2" t="s">
        <v>95</v>
      </c>
      <c r="C77" s="2" t="s">
        <v>36</v>
      </c>
      <c r="D77" s="5" t="s">
        <v>106</v>
      </c>
      <c r="E77" s="6" t="s">
        <v>38</v>
      </c>
      <c r="F77" s="7">
        <v>27.9424163155564</v>
      </c>
    </row>
    <row r="78" spans="1:6" ht="15" customHeight="1" x14ac:dyDescent="0.3">
      <c r="A78" s="2" t="s">
        <v>46</v>
      </c>
      <c r="B78" s="2" t="s">
        <v>99</v>
      </c>
      <c r="C78" s="2" t="s">
        <v>36</v>
      </c>
      <c r="D78" s="5" t="s">
        <v>105</v>
      </c>
      <c r="E78" s="6" t="s">
        <v>38</v>
      </c>
      <c r="F78" s="7">
        <v>23.243435367344599</v>
      </c>
    </row>
    <row r="79" spans="1:6" ht="15" customHeight="1" x14ac:dyDescent="0.3">
      <c r="A79" s="2" t="s">
        <v>46</v>
      </c>
      <c r="B79" s="2" t="s">
        <v>99</v>
      </c>
      <c r="C79" s="2" t="s">
        <v>36</v>
      </c>
      <c r="D79" s="5" t="s">
        <v>107</v>
      </c>
      <c r="E79" s="6" t="s">
        <v>38</v>
      </c>
      <c r="F79" s="7">
        <v>23.229596048725298</v>
      </c>
    </row>
    <row r="80" spans="1:6" ht="15" customHeight="1" x14ac:dyDescent="0.3">
      <c r="A80" s="2" t="s">
        <v>46</v>
      </c>
      <c r="B80" s="2" t="s">
        <v>99</v>
      </c>
      <c r="C80" s="2" t="s">
        <v>36</v>
      </c>
      <c r="D80" s="5" t="s">
        <v>108</v>
      </c>
      <c r="E80" s="6" t="s">
        <v>38</v>
      </c>
      <c r="F80" s="7">
        <v>22.8886909152675</v>
      </c>
    </row>
    <row r="81" spans="1:6" ht="15" customHeight="1" x14ac:dyDescent="0.3">
      <c r="A81" s="2" t="s">
        <v>34</v>
      </c>
      <c r="B81" s="2" t="s">
        <v>109</v>
      </c>
      <c r="C81" s="2" t="s">
        <v>36</v>
      </c>
      <c r="D81" s="5" t="s">
        <v>110</v>
      </c>
      <c r="E81" s="6" t="s">
        <v>38</v>
      </c>
      <c r="F81" s="7">
        <v>29.588657890852801</v>
      </c>
    </row>
    <row r="82" spans="1:6" ht="15" customHeight="1" x14ac:dyDescent="0.3">
      <c r="A82" s="2" t="s">
        <v>34</v>
      </c>
      <c r="B82" s="2" t="s">
        <v>109</v>
      </c>
      <c r="C82" s="2" t="s">
        <v>36</v>
      </c>
      <c r="D82" s="5" t="s">
        <v>111</v>
      </c>
      <c r="E82" s="6" t="s">
        <v>38</v>
      </c>
      <c r="F82" s="7">
        <v>29.826601167676301</v>
      </c>
    </row>
    <row r="83" spans="1:6" ht="15" customHeight="1" x14ac:dyDescent="0.3">
      <c r="A83" s="2" t="s">
        <v>34</v>
      </c>
      <c r="B83" s="2" t="s">
        <v>109</v>
      </c>
      <c r="C83" s="2" t="s">
        <v>36</v>
      </c>
      <c r="D83" s="5" t="s">
        <v>112</v>
      </c>
      <c r="E83" s="6" t="s">
        <v>38</v>
      </c>
      <c r="F83" s="7">
        <v>29.4831429247945</v>
      </c>
    </row>
    <row r="84" spans="1:6" ht="15" customHeight="1" x14ac:dyDescent="0.3">
      <c r="A84" s="2" t="s">
        <v>34</v>
      </c>
      <c r="B84" s="2" t="s">
        <v>113</v>
      </c>
      <c r="C84" s="2" t="s">
        <v>36</v>
      </c>
      <c r="D84" s="5" t="s">
        <v>114</v>
      </c>
      <c r="E84" s="6" t="s">
        <v>38</v>
      </c>
      <c r="F84" s="7">
        <v>29.659964373185701</v>
      </c>
    </row>
    <row r="85" spans="1:6" ht="15" customHeight="1" x14ac:dyDescent="0.3">
      <c r="A85" s="2" t="s">
        <v>34</v>
      </c>
      <c r="B85" s="2" t="s">
        <v>113</v>
      </c>
      <c r="C85" s="2" t="s">
        <v>36</v>
      </c>
      <c r="D85" s="5" t="s">
        <v>115</v>
      </c>
      <c r="E85" s="6" t="s">
        <v>38</v>
      </c>
      <c r="F85" s="7">
        <v>29.226641880406198</v>
      </c>
    </row>
    <row r="86" spans="1:6" ht="15" customHeight="1" x14ac:dyDescent="0.3">
      <c r="A86" s="2" t="s">
        <v>34</v>
      </c>
      <c r="B86" s="2" t="s">
        <v>113</v>
      </c>
      <c r="C86" s="2" t="s">
        <v>36</v>
      </c>
      <c r="D86" s="5" t="s">
        <v>116</v>
      </c>
      <c r="E86" s="6" t="s">
        <v>38</v>
      </c>
      <c r="F86" s="7">
        <v>29.616548049433302</v>
      </c>
    </row>
    <row r="87" spans="1:6" ht="15" customHeight="1" x14ac:dyDescent="0.3">
      <c r="A87" s="2" t="s">
        <v>46</v>
      </c>
      <c r="B87" s="2" t="s">
        <v>109</v>
      </c>
      <c r="C87" s="2" t="s">
        <v>36</v>
      </c>
      <c r="D87" s="5" t="s">
        <v>117</v>
      </c>
      <c r="E87" s="6" t="s">
        <v>38</v>
      </c>
      <c r="F87" s="7">
        <v>29.337055476679801</v>
      </c>
    </row>
    <row r="88" spans="1:6" ht="15" customHeight="1" x14ac:dyDescent="0.3">
      <c r="A88" s="2" t="s">
        <v>46</v>
      </c>
      <c r="B88" s="2" t="s">
        <v>109</v>
      </c>
      <c r="C88" s="2" t="s">
        <v>36</v>
      </c>
      <c r="D88" s="5" t="s">
        <v>118</v>
      </c>
      <c r="E88" s="6" t="s">
        <v>38</v>
      </c>
      <c r="F88" s="7">
        <v>28.5575395941624</v>
      </c>
    </row>
    <row r="89" spans="1:6" ht="15" customHeight="1" x14ac:dyDescent="0.3">
      <c r="A89" s="2" t="s">
        <v>46</v>
      </c>
      <c r="B89" s="2" t="s">
        <v>109</v>
      </c>
      <c r="C89" s="2" t="s">
        <v>36</v>
      </c>
      <c r="D89" s="5" t="s">
        <v>120</v>
      </c>
      <c r="E89" s="6" t="s">
        <v>38</v>
      </c>
    </row>
    <row r="90" spans="1:6" ht="15" customHeight="1" x14ac:dyDescent="0.3">
      <c r="A90" s="2" t="s">
        <v>46</v>
      </c>
      <c r="B90" s="2" t="s">
        <v>113</v>
      </c>
      <c r="C90" s="2" t="s">
        <v>36</v>
      </c>
      <c r="D90" s="5" t="s">
        <v>119</v>
      </c>
      <c r="E90" s="6" t="s">
        <v>38</v>
      </c>
      <c r="F90" s="7">
        <v>25.435678398154</v>
      </c>
    </row>
    <row r="91" spans="1:6" ht="15" customHeight="1" x14ac:dyDescent="0.3">
      <c r="A91" s="2" t="s">
        <v>46</v>
      </c>
      <c r="B91" s="2" t="s">
        <v>113</v>
      </c>
      <c r="C91" s="2" t="s">
        <v>36</v>
      </c>
      <c r="D91" s="5" t="s">
        <v>121</v>
      </c>
      <c r="E91" s="6" t="s">
        <v>38</v>
      </c>
      <c r="F91" s="7">
        <v>25.415675893264002</v>
      </c>
    </row>
    <row r="92" spans="1:6" ht="15" customHeight="1" x14ac:dyDescent="0.3">
      <c r="A92" s="2" t="s">
        <v>46</v>
      </c>
      <c r="B92" s="2" t="s">
        <v>113</v>
      </c>
      <c r="C92" s="2" t="s">
        <v>36</v>
      </c>
      <c r="D92" s="5" t="s">
        <v>122</v>
      </c>
      <c r="E92" s="6" t="s">
        <v>38</v>
      </c>
      <c r="F92" s="7">
        <v>25.2966596821087</v>
      </c>
    </row>
    <row r="93" spans="1:6" ht="15" customHeight="1" x14ac:dyDescent="0.3">
      <c r="A93" s="2" t="s">
        <v>34</v>
      </c>
      <c r="B93" s="2" t="s">
        <v>123</v>
      </c>
      <c r="C93" s="2" t="s">
        <v>36</v>
      </c>
      <c r="D93" s="5" t="s">
        <v>124</v>
      </c>
      <c r="E93" s="6" t="s">
        <v>38</v>
      </c>
    </row>
    <row r="94" spans="1:6" ht="15" customHeight="1" x14ac:dyDescent="0.3">
      <c r="A94" s="2" t="s">
        <v>34</v>
      </c>
      <c r="B94" s="2" t="s">
        <v>123</v>
      </c>
      <c r="C94" s="2" t="s">
        <v>36</v>
      </c>
      <c r="D94" s="5" t="s">
        <v>125</v>
      </c>
      <c r="E94" s="6" t="s">
        <v>38</v>
      </c>
    </row>
    <row r="95" spans="1:6" ht="15" customHeight="1" x14ac:dyDescent="0.3">
      <c r="A95" s="2" t="s">
        <v>34</v>
      </c>
      <c r="B95" s="2" t="s">
        <v>123</v>
      </c>
      <c r="C95" s="2" t="s">
        <v>36</v>
      </c>
      <c r="D95" s="5" t="s">
        <v>126</v>
      </c>
      <c r="E95" s="6" t="s">
        <v>38</v>
      </c>
    </row>
    <row r="96" spans="1:6" ht="15" customHeight="1" x14ac:dyDescent="0.3">
      <c r="A96" s="2" t="s">
        <v>34</v>
      </c>
      <c r="B96" s="2" t="s">
        <v>127</v>
      </c>
      <c r="C96" s="2" t="s">
        <v>36</v>
      </c>
      <c r="D96" s="5" t="s">
        <v>128</v>
      </c>
      <c r="E96" s="6" t="s">
        <v>38</v>
      </c>
    </row>
    <row r="97" spans="1:6" ht="15" customHeight="1" x14ac:dyDescent="0.3">
      <c r="A97" s="2" t="s">
        <v>34</v>
      </c>
      <c r="B97" s="2" t="s">
        <v>127</v>
      </c>
      <c r="C97" s="2" t="s">
        <v>36</v>
      </c>
      <c r="D97" s="5" t="s">
        <v>129</v>
      </c>
      <c r="E97" s="6" t="s">
        <v>38</v>
      </c>
    </row>
    <row r="98" spans="1:6" ht="15" customHeight="1" x14ac:dyDescent="0.3">
      <c r="A98" s="2" t="s">
        <v>34</v>
      </c>
      <c r="B98" s="2" t="s">
        <v>127</v>
      </c>
      <c r="C98" s="2" t="s">
        <v>36</v>
      </c>
      <c r="D98" s="5" t="s">
        <v>130</v>
      </c>
      <c r="E98" s="6" t="s">
        <v>38</v>
      </c>
    </row>
    <row r="99" spans="1:6" ht="15" customHeight="1" x14ac:dyDescent="0.3">
      <c r="A99" s="2" t="s">
        <v>46</v>
      </c>
      <c r="B99" s="2" t="s">
        <v>123</v>
      </c>
      <c r="C99" s="2" t="s">
        <v>36</v>
      </c>
      <c r="D99" s="5" t="s">
        <v>131</v>
      </c>
      <c r="E99" s="6" t="s">
        <v>38</v>
      </c>
      <c r="F99" s="7">
        <v>26.252681558819599</v>
      </c>
    </row>
    <row r="100" spans="1:6" ht="15" customHeight="1" x14ac:dyDescent="0.3">
      <c r="A100" s="2" t="s">
        <v>46</v>
      </c>
      <c r="B100" s="2" t="s">
        <v>123</v>
      </c>
      <c r="C100" s="2" t="s">
        <v>36</v>
      </c>
      <c r="D100" s="5" t="s">
        <v>132</v>
      </c>
      <c r="E100" s="6" t="s">
        <v>38</v>
      </c>
      <c r="F100" s="7">
        <v>26.252034162235699</v>
      </c>
    </row>
    <row r="101" spans="1:6" ht="15" customHeight="1" x14ac:dyDescent="0.3">
      <c r="A101" s="2" t="s">
        <v>46</v>
      </c>
      <c r="B101" s="2" t="s">
        <v>123</v>
      </c>
      <c r="C101" s="2" t="s">
        <v>36</v>
      </c>
      <c r="D101" s="5" t="s">
        <v>134</v>
      </c>
      <c r="E101" s="6" t="s">
        <v>38</v>
      </c>
      <c r="F101" s="7">
        <v>26.3061507201264</v>
      </c>
    </row>
    <row r="102" spans="1:6" ht="15" customHeight="1" x14ac:dyDescent="0.3">
      <c r="A102" s="2" t="s">
        <v>46</v>
      </c>
      <c r="B102" s="2" t="s">
        <v>127</v>
      </c>
      <c r="C102" s="2" t="s">
        <v>36</v>
      </c>
      <c r="D102" s="5" t="s">
        <v>133</v>
      </c>
      <c r="E102" s="6" t="s">
        <v>38</v>
      </c>
      <c r="F102" s="7">
        <v>26.317592728843799</v>
      </c>
    </row>
    <row r="103" spans="1:6" ht="15" customHeight="1" x14ac:dyDescent="0.3">
      <c r="A103" s="2" t="s">
        <v>46</v>
      </c>
      <c r="B103" s="2" t="s">
        <v>127</v>
      </c>
      <c r="C103" s="2" t="s">
        <v>36</v>
      </c>
      <c r="D103" s="5" t="s">
        <v>135</v>
      </c>
      <c r="E103" s="6" t="s">
        <v>38</v>
      </c>
      <c r="F103" s="7">
        <v>26.120686938574</v>
      </c>
    </row>
    <row r="104" spans="1:6" ht="15" customHeight="1" x14ac:dyDescent="0.3">
      <c r="A104" s="2" t="s">
        <v>46</v>
      </c>
      <c r="B104" s="2" t="s">
        <v>127</v>
      </c>
      <c r="C104" s="2" t="s">
        <v>36</v>
      </c>
      <c r="D104" s="5" t="s">
        <v>136</v>
      </c>
      <c r="E104" s="6" t="s">
        <v>38</v>
      </c>
      <c r="F104" s="7">
        <v>26.001981302941601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52"/>
  <sheetViews>
    <sheetView tabSelected="1" topLeftCell="A10" workbookViewId="0">
      <selection activeCell="N52" sqref="N52"/>
    </sheetView>
  </sheetViews>
  <sheetFormatPr defaultRowHeight="10.5" x14ac:dyDescent="0.3"/>
  <cols>
    <col min="2" max="7" width="12" bestFit="1" customWidth="1"/>
    <col min="8" max="8" width="11.33203125" bestFit="1" customWidth="1"/>
    <col min="9" max="9" width="13.33203125" bestFit="1" customWidth="1"/>
    <col min="10" max="10" width="11.83203125" bestFit="1" customWidth="1"/>
    <col min="11" max="11" width="10.83203125" bestFit="1" customWidth="1"/>
  </cols>
  <sheetData>
    <row r="1" spans="1:85" x14ac:dyDescent="0.3">
      <c r="A1" s="2" t="s">
        <v>26</v>
      </c>
      <c r="B1" s="2" t="s">
        <v>34</v>
      </c>
      <c r="C1" s="2" t="s">
        <v>34</v>
      </c>
      <c r="D1" s="2" t="s">
        <v>34</v>
      </c>
      <c r="E1" s="2" t="s">
        <v>34</v>
      </c>
      <c r="F1" s="2" t="s">
        <v>34</v>
      </c>
      <c r="G1" s="2" t="s">
        <v>34</v>
      </c>
      <c r="H1" s="2" t="s">
        <v>46</v>
      </c>
      <c r="I1" s="2" t="s">
        <v>46</v>
      </c>
      <c r="J1" s="2" t="s">
        <v>46</v>
      </c>
      <c r="K1" s="2" t="s">
        <v>46</v>
      </c>
      <c r="L1" s="2" t="s">
        <v>46</v>
      </c>
      <c r="M1" s="2" t="s">
        <v>46</v>
      </c>
      <c r="N1" s="2" t="s">
        <v>34</v>
      </c>
      <c r="O1" s="2" t="s">
        <v>34</v>
      </c>
      <c r="P1" s="2" t="s">
        <v>34</v>
      </c>
      <c r="Q1" s="2" t="s">
        <v>34</v>
      </c>
      <c r="R1" s="2" t="s">
        <v>34</v>
      </c>
      <c r="S1" s="2" t="s">
        <v>34</v>
      </c>
      <c r="T1" s="2" t="s">
        <v>46</v>
      </c>
      <c r="U1" s="2" t="s">
        <v>46</v>
      </c>
      <c r="V1" s="2" t="s">
        <v>46</v>
      </c>
      <c r="W1" s="2" t="s">
        <v>46</v>
      </c>
      <c r="X1" s="2" t="s">
        <v>46</v>
      </c>
      <c r="Y1" s="2" t="s">
        <v>46</v>
      </c>
      <c r="Z1" s="2" t="s">
        <v>34</v>
      </c>
      <c r="AA1" s="2" t="s">
        <v>34</v>
      </c>
      <c r="AB1" s="2" t="s">
        <v>34</v>
      </c>
      <c r="AC1" s="2" t="s">
        <v>34</v>
      </c>
      <c r="AD1" s="2" t="s">
        <v>34</v>
      </c>
      <c r="AE1" s="2" t="s">
        <v>34</v>
      </c>
      <c r="AF1" s="2" t="s">
        <v>46</v>
      </c>
      <c r="AG1" s="2" t="s">
        <v>46</v>
      </c>
      <c r="AH1" s="2" t="s">
        <v>46</v>
      </c>
      <c r="AI1" s="2" t="s">
        <v>46</v>
      </c>
      <c r="AJ1" s="2" t="s">
        <v>46</v>
      </c>
      <c r="AK1" s="2" t="s">
        <v>46</v>
      </c>
      <c r="AL1" s="2" t="s">
        <v>34</v>
      </c>
      <c r="AM1" s="2" t="s">
        <v>34</v>
      </c>
      <c r="AN1" s="2" t="s">
        <v>34</v>
      </c>
      <c r="AO1" s="2" t="s">
        <v>34</v>
      </c>
      <c r="AP1" s="2" t="s">
        <v>34</v>
      </c>
      <c r="AQ1" s="2" t="s">
        <v>34</v>
      </c>
      <c r="AR1" s="2" t="s">
        <v>46</v>
      </c>
      <c r="AS1" s="2" t="s">
        <v>46</v>
      </c>
      <c r="AT1" s="2" t="s">
        <v>46</v>
      </c>
      <c r="AU1" s="2" t="s">
        <v>46</v>
      </c>
      <c r="AV1" s="2" t="s">
        <v>46</v>
      </c>
      <c r="AW1" s="2" t="s">
        <v>46</v>
      </c>
      <c r="AX1" s="2" t="s">
        <v>34</v>
      </c>
      <c r="AY1" s="2" t="s">
        <v>34</v>
      </c>
      <c r="AZ1" s="2" t="s">
        <v>34</v>
      </c>
      <c r="BA1" s="2" t="s">
        <v>34</v>
      </c>
      <c r="BB1" s="2" t="s">
        <v>34</v>
      </c>
      <c r="BC1" s="2" t="s">
        <v>34</v>
      </c>
      <c r="BD1" s="2" t="s">
        <v>46</v>
      </c>
      <c r="BE1" s="2" t="s">
        <v>46</v>
      </c>
      <c r="BF1" s="2" t="s">
        <v>46</v>
      </c>
      <c r="BG1" s="2" t="s">
        <v>46</v>
      </c>
      <c r="BH1" s="2" t="s">
        <v>46</v>
      </c>
      <c r="BI1" s="2" t="s">
        <v>46</v>
      </c>
      <c r="BJ1" s="2" t="s">
        <v>34</v>
      </c>
      <c r="BK1" s="2" t="s">
        <v>34</v>
      </c>
      <c r="BL1" s="2" t="s">
        <v>34</v>
      </c>
      <c r="BM1" s="2" t="s">
        <v>34</v>
      </c>
      <c r="BN1" s="2" t="s">
        <v>34</v>
      </c>
      <c r="BO1" s="2" t="s">
        <v>34</v>
      </c>
      <c r="BP1" s="2" t="s">
        <v>46</v>
      </c>
      <c r="BQ1" s="2" t="s">
        <v>46</v>
      </c>
      <c r="BR1" s="2" t="s">
        <v>46</v>
      </c>
      <c r="BS1" s="2" t="s">
        <v>46</v>
      </c>
      <c r="BT1" s="2" t="s">
        <v>46</v>
      </c>
      <c r="BU1" s="2" t="s">
        <v>46</v>
      </c>
      <c r="BV1" s="2" t="s">
        <v>34</v>
      </c>
      <c r="BW1" s="2" t="s">
        <v>34</v>
      </c>
      <c r="BX1" s="2" t="s">
        <v>34</v>
      </c>
      <c r="BY1" s="2" t="s">
        <v>34</v>
      </c>
      <c r="BZ1" s="2" t="s">
        <v>34</v>
      </c>
      <c r="CA1" s="2" t="s">
        <v>34</v>
      </c>
      <c r="CB1" s="2" t="s">
        <v>46</v>
      </c>
      <c r="CC1" s="2" t="s">
        <v>46</v>
      </c>
      <c r="CD1" s="2" t="s">
        <v>46</v>
      </c>
      <c r="CE1" s="2" t="s">
        <v>46</v>
      </c>
      <c r="CF1" s="2" t="s">
        <v>46</v>
      </c>
      <c r="CG1" s="2" t="s">
        <v>46</v>
      </c>
    </row>
    <row r="2" spans="1:85" x14ac:dyDescent="0.3">
      <c r="A2" s="9" t="s">
        <v>27</v>
      </c>
      <c r="B2" s="9" t="s">
        <v>35</v>
      </c>
      <c r="C2" s="9" t="s">
        <v>35</v>
      </c>
      <c r="D2" s="9" t="s">
        <v>35</v>
      </c>
      <c r="E2" s="9" t="s">
        <v>41</v>
      </c>
      <c r="F2" s="9" t="s">
        <v>41</v>
      </c>
      <c r="G2" s="9" t="s">
        <v>41</v>
      </c>
      <c r="H2" s="9" t="s">
        <v>35</v>
      </c>
      <c r="I2" s="9" t="s">
        <v>35</v>
      </c>
      <c r="J2" s="9" t="s">
        <v>35</v>
      </c>
      <c r="K2" s="9" t="s">
        <v>41</v>
      </c>
      <c r="L2" s="9" t="s">
        <v>41</v>
      </c>
      <c r="M2" s="9" t="s">
        <v>41</v>
      </c>
      <c r="N2" s="9" t="s">
        <v>53</v>
      </c>
      <c r="O2" s="9" t="s">
        <v>53</v>
      </c>
      <c r="P2" s="9" t="s">
        <v>53</v>
      </c>
      <c r="Q2" s="9" t="s">
        <v>57</v>
      </c>
      <c r="R2" s="9" t="s">
        <v>57</v>
      </c>
      <c r="S2" s="9" t="s">
        <v>57</v>
      </c>
      <c r="T2" s="9" t="s">
        <v>53</v>
      </c>
      <c r="U2" s="9" t="s">
        <v>53</v>
      </c>
      <c r="V2" s="9" t="s">
        <v>53</v>
      </c>
      <c r="W2" s="9" t="s">
        <v>57</v>
      </c>
      <c r="X2" s="9" t="s">
        <v>57</v>
      </c>
      <c r="Y2" s="9" t="s">
        <v>57</v>
      </c>
      <c r="Z2" s="9" t="s">
        <v>67</v>
      </c>
      <c r="AA2" s="9" t="s">
        <v>67</v>
      </c>
      <c r="AB2" s="9" t="s">
        <v>67</v>
      </c>
      <c r="AC2" s="9" t="s">
        <v>71</v>
      </c>
      <c r="AD2" s="9" t="s">
        <v>71</v>
      </c>
      <c r="AE2" s="9" t="s">
        <v>71</v>
      </c>
      <c r="AF2" s="9" t="s">
        <v>67</v>
      </c>
      <c r="AG2" s="9" t="s">
        <v>67</v>
      </c>
      <c r="AH2" s="9" t="s">
        <v>67</v>
      </c>
      <c r="AI2" s="9" t="s">
        <v>71</v>
      </c>
      <c r="AJ2" s="9" t="s">
        <v>71</v>
      </c>
      <c r="AK2" s="9" t="s">
        <v>71</v>
      </c>
      <c r="AL2" s="9" t="s">
        <v>81</v>
      </c>
      <c r="AM2" s="9" t="s">
        <v>81</v>
      </c>
      <c r="AN2" s="9" t="s">
        <v>81</v>
      </c>
      <c r="AO2" s="9" t="s">
        <v>85</v>
      </c>
      <c r="AP2" s="9" t="s">
        <v>85</v>
      </c>
      <c r="AQ2" s="9" t="s">
        <v>85</v>
      </c>
      <c r="AR2" s="9" t="s">
        <v>81</v>
      </c>
      <c r="AS2" s="9" t="s">
        <v>81</v>
      </c>
      <c r="AT2" s="9" t="s">
        <v>81</v>
      </c>
      <c r="AU2" s="9" t="s">
        <v>85</v>
      </c>
      <c r="AV2" s="9" t="s">
        <v>85</v>
      </c>
      <c r="AW2" s="9" t="s">
        <v>85</v>
      </c>
      <c r="AX2" s="9" t="s">
        <v>95</v>
      </c>
      <c r="AY2" s="9" t="s">
        <v>95</v>
      </c>
      <c r="AZ2" s="9" t="s">
        <v>95</v>
      </c>
      <c r="BA2" s="9" t="s">
        <v>99</v>
      </c>
      <c r="BB2" s="9" t="s">
        <v>99</v>
      </c>
      <c r="BC2" s="9" t="s">
        <v>99</v>
      </c>
      <c r="BD2" s="9" t="s">
        <v>95</v>
      </c>
      <c r="BE2" s="9" t="s">
        <v>95</v>
      </c>
      <c r="BF2" s="9" t="s">
        <v>95</v>
      </c>
      <c r="BG2" s="9" t="s">
        <v>99</v>
      </c>
      <c r="BH2" s="9" t="s">
        <v>99</v>
      </c>
      <c r="BI2" s="9" t="s">
        <v>99</v>
      </c>
      <c r="BJ2" s="9" t="s">
        <v>109</v>
      </c>
      <c r="BK2" s="9" t="s">
        <v>109</v>
      </c>
      <c r="BL2" s="9" t="s">
        <v>109</v>
      </c>
      <c r="BM2" s="9" t="s">
        <v>113</v>
      </c>
      <c r="BN2" s="9" t="s">
        <v>113</v>
      </c>
      <c r="BO2" s="9" t="s">
        <v>113</v>
      </c>
      <c r="BP2" s="9" t="s">
        <v>109</v>
      </c>
      <c r="BQ2" s="9" t="s">
        <v>109</v>
      </c>
      <c r="BR2" s="9" t="s">
        <v>109</v>
      </c>
      <c r="BS2" s="9" t="s">
        <v>113</v>
      </c>
      <c r="BT2" s="9" t="s">
        <v>113</v>
      </c>
      <c r="BU2" s="9" t="s">
        <v>113</v>
      </c>
      <c r="BV2" s="9" t="s">
        <v>123</v>
      </c>
      <c r="BW2" s="9" t="s">
        <v>123</v>
      </c>
      <c r="BX2" s="9" t="s">
        <v>123</v>
      </c>
      <c r="BY2" s="9" t="s">
        <v>127</v>
      </c>
      <c r="BZ2" s="9" t="s">
        <v>127</v>
      </c>
      <c r="CA2" s="9" t="s">
        <v>127</v>
      </c>
      <c r="CB2" s="9" t="s">
        <v>123</v>
      </c>
      <c r="CC2" s="9" t="s">
        <v>123</v>
      </c>
      <c r="CD2" s="9" t="s">
        <v>123</v>
      </c>
      <c r="CE2" s="9" t="s">
        <v>127</v>
      </c>
      <c r="CF2" s="9" t="s">
        <v>127</v>
      </c>
      <c r="CG2" s="9" t="s">
        <v>127</v>
      </c>
    </row>
    <row r="3" spans="1:85" x14ac:dyDescent="0.3">
      <c r="A3" s="2" t="s">
        <v>31</v>
      </c>
      <c r="B3" s="7">
        <v>29.1679138087909</v>
      </c>
      <c r="C3" s="7">
        <v>28.602785065300001</v>
      </c>
      <c r="D3" s="7">
        <v>28.5279582339545</v>
      </c>
      <c r="E3" s="7">
        <v>9.0695810794918206</v>
      </c>
      <c r="F3" s="7">
        <v>12.2694153981522</v>
      </c>
      <c r="G3" s="7"/>
      <c r="H3" s="7">
        <v>27.8084017724759</v>
      </c>
      <c r="I3" s="7">
        <v>28.3991493984337</v>
      </c>
      <c r="J3" s="7">
        <v>28.866052116523601</v>
      </c>
      <c r="K3" s="7">
        <v>6.6900580226009403</v>
      </c>
      <c r="L3" s="7">
        <v>5.6610288782791196</v>
      </c>
      <c r="M3" s="7"/>
      <c r="N3" s="7">
        <v>27.8629046274053</v>
      </c>
      <c r="O3" s="7">
        <v>27.5008720821357</v>
      </c>
      <c r="P3" s="7">
        <v>27.358303185523301</v>
      </c>
      <c r="Q3" s="7">
        <v>15.6172499839619</v>
      </c>
      <c r="R3" s="7">
        <v>15.888238052679601</v>
      </c>
      <c r="S3" s="7">
        <v>15.5102774828647</v>
      </c>
      <c r="T3" s="7">
        <v>28.327407078675801</v>
      </c>
      <c r="U3" s="7">
        <v>28.040266169879899</v>
      </c>
      <c r="V3" s="7">
        <v>28.587412437638601</v>
      </c>
      <c r="W3" s="7">
        <v>13.016423164992601</v>
      </c>
      <c r="X3" s="7">
        <v>12.839773374080499</v>
      </c>
      <c r="Y3" s="7">
        <v>12.651932712654199</v>
      </c>
      <c r="Z3" s="7">
        <v>26.691290668994998</v>
      </c>
      <c r="AA3" s="7">
        <v>26.495962665243201</v>
      </c>
      <c r="AB3" s="7">
        <v>26.349807406905398</v>
      </c>
      <c r="AC3" s="7">
        <v>19.179091531829599</v>
      </c>
      <c r="AD3" s="7">
        <v>19.058757986785199</v>
      </c>
      <c r="AE3" s="7">
        <v>19.2690760890391</v>
      </c>
      <c r="AF3" s="7">
        <v>28.915622604992301</v>
      </c>
      <c r="AG3" s="7">
        <v>28.615843395861901</v>
      </c>
      <c r="AH3" s="7">
        <v>28.832828076673199</v>
      </c>
      <c r="AI3" s="7">
        <v>16.3350370821654</v>
      </c>
      <c r="AJ3" s="7">
        <v>16.3245524784571</v>
      </c>
      <c r="AK3" s="7">
        <v>16.303925150614401</v>
      </c>
      <c r="AL3" s="7">
        <v>25.3899052881873</v>
      </c>
      <c r="AM3" s="7">
        <v>25.203309834458999</v>
      </c>
      <c r="AN3" s="7">
        <v>25.226998226414299</v>
      </c>
      <c r="AO3" s="7">
        <v>22.597792749113399</v>
      </c>
      <c r="AP3" s="7">
        <v>22.5691687573878</v>
      </c>
      <c r="AQ3" s="7">
        <v>23.0173316489754</v>
      </c>
      <c r="AR3" s="7">
        <v>29.012506229517399</v>
      </c>
      <c r="AS3" s="7">
        <v>28.834021301514799</v>
      </c>
      <c r="AT3" s="7">
        <v>31.126613785637598</v>
      </c>
      <c r="AU3" s="7">
        <v>19.856889741737099</v>
      </c>
      <c r="AV3" s="7">
        <v>19.860913129921801</v>
      </c>
      <c r="AW3" s="7">
        <v>19.540407530691301</v>
      </c>
      <c r="AX3" s="7">
        <v>30.905649398405998</v>
      </c>
      <c r="AY3" s="7">
        <v>30.473940878428198</v>
      </c>
      <c r="AZ3" s="7">
        <v>29.8500332479585</v>
      </c>
      <c r="BA3" s="7">
        <v>26.014300733946801</v>
      </c>
      <c r="BB3" s="7">
        <v>26.188637037480401</v>
      </c>
      <c r="BC3" s="7">
        <v>26.3798849670798</v>
      </c>
      <c r="BD3" s="7">
        <v>27.3530488769835</v>
      </c>
      <c r="BE3" s="7">
        <v>27.064837661918801</v>
      </c>
      <c r="BF3" s="7">
        <v>27.9424163155564</v>
      </c>
      <c r="BG3" s="7">
        <v>23.243435367344599</v>
      </c>
      <c r="BH3" s="7">
        <v>23.229596048725298</v>
      </c>
      <c r="BI3" s="7">
        <v>22.8886909152675</v>
      </c>
      <c r="BJ3" s="7">
        <v>29.588657890852801</v>
      </c>
      <c r="BK3" s="7">
        <v>29.826601167676301</v>
      </c>
      <c r="BL3" s="7">
        <v>29.4831429247945</v>
      </c>
      <c r="BM3" s="7">
        <v>29.659964373185701</v>
      </c>
      <c r="BN3" s="7">
        <v>29.226641880406198</v>
      </c>
      <c r="BO3" s="7">
        <v>29.616548049433302</v>
      </c>
      <c r="BP3" s="7">
        <v>29.337055476679801</v>
      </c>
      <c r="BQ3" s="7">
        <v>28.5575395941624</v>
      </c>
      <c r="BR3" s="7"/>
      <c r="BS3" s="7">
        <v>25.435678398154</v>
      </c>
      <c r="BT3" s="7">
        <v>25.415675893264002</v>
      </c>
      <c r="BU3" s="7">
        <v>25.2966596821087</v>
      </c>
      <c r="BV3" s="7"/>
      <c r="BW3" s="7"/>
      <c r="BX3" s="7"/>
      <c r="BY3" s="7"/>
      <c r="BZ3" s="7"/>
      <c r="CA3" s="7"/>
      <c r="CB3" s="7">
        <v>26.252681558819599</v>
      </c>
      <c r="CC3" s="7">
        <v>26.252034162235699</v>
      </c>
      <c r="CD3" s="7">
        <v>26.3061507201264</v>
      </c>
      <c r="CE3" s="7">
        <v>26.317592728843799</v>
      </c>
      <c r="CF3" s="7">
        <v>26.120686938574</v>
      </c>
      <c r="CG3" s="7">
        <v>26.001981302941601</v>
      </c>
    </row>
    <row r="7" spans="1:85" x14ac:dyDescent="0.3">
      <c r="B7" s="19" t="s">
        <v>137</v>
      </c>
      <c r="C7" s="19"/>
      <c r="D7" s="19"/>
      <c r="E7" s="19" t="s">
        <v>46</v>
      </c>
      <c r="F7" s="19"/>
      <c r="G7" s="19"/>
      <c r="K7" s="10" t="s">
        <v>146</v>
      </c>
      <c r="O7" s="10" t="s">
        <v>147</v>
      </c>
    </row>
    <row r="8" spans="1:85" x14ac:dyDescent="0.3">
      <c r="B8" s="10" t="s">
        <v>138</v>
      </c>
      <c r="C8" s="10" t="s">
        <v>139</v>
      </c>
      <c r="D8" s="10" t="s">
        <v>140</v>
      </c>
      <c r="E8" s="10" t="s">
        <v>138</v>
      </c>
      <c r="F8" s="10" t="s">
        <v>139</v>
      </c>
      <c r="G8" s="10" t="s">
        <v>140</v>
      </c>
      <c r="H8" s="10" t="s">
        <v>141</v>
      </c>
      <c r="I8" s="10" t="s">
        <v>142</v>
      </c>
      <c r="K8" s="10" t="s">
        <v>138</v>
      </c>
      <c r="L8" s="10" t="s">
        <v>139</v>
      </c>
      <c r="M8" s="10" t="s">
        <v>140</v>
      </c>
      <c r="O8" s="10" t="s">
        <v>138</v>
      </c>
      <c r="P8" s="10" t="s">
        <v>139</v>
      </c>
      <c r="Q8" s="10" t="s">
        <v>140</v>
      </c>
    </row>
    <row r="9" spans="1:85" x14ac:dyDescent="0.3">
      <c r="A9" s="10" t="s">
        <v>35</v>
      </c>
      <c r="B9" s="8">
        <f>B3</f>
        <v>29.1679138087909</v>
      </c>
      <c r="C9" s="8">
        <f t="shared" ref="C9:D9" si="0">C3</f>
        <v>28.602785065300001</v>
      </c>
      <c r="D9" s="8">
        <f t="shared" si="0"/>
        <v>28.5279582339545</v>
      </c>
      <c r="E9" s="8">
        <f>H3</f>
        <v>27.8084017724759</v>
      </c>
      <c r="F9" s="8">
        <f t="shared" ref="F9:G9" si="1">I3</f>
        <v>28.3991493984337</v>
      </c>
      <c r="G9" s="8">
        <f t="shared" si="1"/>
        <v>28.866052116523601</v>
      </c>
      <c r="H9" s="8">
        <f>AVERAGE(B9:D9)</f>
        <v>28.766219036015134</v>
      </c>
      <c r="I9" s="8">
        <f>AVERAGE(E9:G9)</f>
        <v>28.357867762477735</v>
      </c>
      <c r="K9">
        <f>TREND($K$23:$K$27,$H$23:$H$27,B9)</f>
        <v>1.6482416360829326</v>
      </c>
      <c r="L9">
        <f t="shared" ref="L9:M14" si="2">TREND($K$23:$K$27,$H$23:$H$27,C9)</f>
        <v>1.8111516683491828</v>
      </c>
      <c r="M9">
        <f t="shared" si="2"/>
        <v>1.8327220479295541</v>
      </c>
      <c r="O9">
        <f>10^K9</f>
        <v>44.487872364618909</v>
      </c>
      <c r="P9">
        <f t="shared" ref="P9:Q14" si="3">10^L9</f>
        <v>64.736865636598253</v>
      </c>
      <c r="Q9">
        <f t="shared" si="3"/>
        <v>68.033380005333186</v>
      </c>
    </row>
    <row r="10" spans="1:85" x14ac:dyDescent="0.3">
      <c r="A10" s="10" t="s">
        <v>53</v>
      </c>
      <c r="B10" s="8">
        <f>N3</f>
        <v>27.8629046274053</v>
      </c>
      <c r="C10" s="8">
        <f t="shared" ref="C10:D10" si="4">O3</f>
        <v>27.5008720821357</v>
      </c>
      <c r="D10" s="8">
        <f t="shared" si="4"/>
        <v>27.358303185523301</v>
      </c>
      <c r="E10" s="8">
        <f>T3</f>
        <v>28.327407078675801</v>
      </c>
      <c r="F10" s="8">
        <f t="shared" ref="F10:G10" si="5">U3</f>
        <v>28.040266169879899</v>
      </c>
      <c r="G10" s="8">
        <f t="shared" si="5"/>
        <v>28.587412437638601</v>
      </c>
      <c r="H10" s="8">
        <f t="shared" ref="H10:H14" si="6">AVERAGE(B10:D10)</f>
        <v>27.574026631688099</v>
      </c>
      <c r="I10" s="8">
        <f t="shared" ref="I10:I14" si="7">AVERAGE(E10:G10)</f>
        <v>28.318361895398102</v>
      </c>
      <c r="K10">
        <f t="shared" ref="K10:K14" si="8">TREND($K$23:$K$27,$H$23:$H$27,B10)</f>
        <v>2.0244374857826308</v>
      </c>
      <c r="L10">
        <f t="shared" si="2"/>
        <v>2.1288008442396453</v>
      </c>
      <c r="M10">
        <f t="shared" si="2"/>
        <v>2.1698992732521551</v>
      </c>
      <c r="O10">
        <f t="shared" ref="O10:O14" si="9">10^K10</f>
        <v>105.78826288562632</v>
      </c>
      <c r="P10">
        <f t="shared" si="3"/>
        <v>134.52433202098126</v>
      </c>
      <c r="Q10">
        <f t="shared" si="3"/>
        <v>147.87653755168498</v>
      </c>
    </row>
    <row r="11" spans="1:85" x14ac:dyDescent="0.3">
      <c r="A11" s="10" t="s">
        <v>67</v>
      </c>
      <c r="B11" s="8">
        <f>Z3</f>
        <v>26.691290668994998</v>
      </c>
      <c r="C11" s="8">
        <f t="shared" ref="C11:D11" si="10">AA3</f>
        <v>26.495962665243201</v>
      </c>
      <c r="D11" s="8">
        <f t="shared" si="10"/>
        <v>26.349807406905398</v>
      </c>
      <c r="E11" s="8">
        <f>AF3</f>
        <v>28.915622604992301</v>
      </c>
      <c r="F11" s="8">
        <f t="shared" ref="F11:G11" si="11">AG3</f>
        <v>28.615843395861901</v>
      </c>
      <c r="G11" s="8">
        <f t="shared" si="11"/>
        <v>28.832828076673199</v>
      </c>
      <c r="H11" s="8">
        <f t="shared" si="6"/>
        <v>26.512353580381198</v>
      </c>
      <c r="I11" s="8">
        <f t="shared" si="7"/>
        <v>28.788098025842469</v>
      </c>
      <c r="K11">
        <f t="shared" si="8"/>
        <v>2.3621794073652929</v>
      </c>
      <c r="L11">
        <f t="shared" si="2"/>
        <v>2.4184867386773483</v>
      </c>
      <c r="M11">
        <f t="shared" si="2"/>
        <v>2.4606190105285624</v>
      </c>
      <c r="O11">
        <f t="shared" si="9"/>
        <v>230.23927410916966</v>
      </c>
      <c r="P11">
        <f t="shared" si="3"/>
        <v>262.11190006957185</v>
      </c>
      <c r="Q11">
        <f t="shared" si="3"/>
        <v>288.81451145620008</v>
      </c>
    </row>
    <row r="12" spans="1:85" x14ac:dyDescent="0.3">
      <c r="A12" s="10" t="s">
        <v>81</v>
      </c>
      <c r="B12" s="8">
        <f>AL3</f>
        <v>25.3899052881873</v>
      </c>
      <c r="C12" s="8">
        <f t="shared" ref="C12:D12" si="12">AM3</f>
        <v>25.203309834458999</v>
      </c>
      <c r="D12" s="8">
        <f t="shared" si="12"/>
        <v>25.226998226414299</v>
      </c>
      <c r="E12" s="8">
        <f>AR3</f>
        <v>29.012506229517399</v>
      </c>
      <c r="F12" s="8">
        <f t="shared" ref="F12:G12" si="13">AS3</f>
        <v>28.834021301514799</v>
      </c>
      <c r="G12" s="8">
        <f t="shared" si="13"/>
        <v>31.126613785637598</v>
      </c>
      <c r="H12" s="8">
        <f t="shared" si="6"/>
        <v>25.273404449686865</v>
      </c>
      <c r="I12" s="8">
        <f t="shared" si="7"/>
        <v>29.657713772223264</v>
      </c>
      <c r="K12">
        <f t="shared" si="8"/>
        <v>2.7373306217038058</v>
      </c>
      <c r="L12">
        <f t="shared" si="2"/>
        <v>2.791120615112809</v>
      </c>
      <c r="M12">
        <f t="shared" si="2"/>
        <v>2.7842919468806189</v>
      </c>
      <c r="O12">
        <f t="shared" si="9"/>
        <v>546.17349633813694</v>
      </c>
      <c r="P12">
        <f t="shared" si="3"/>
        <v>618.18806354435014</v>
      </c>
      <c r="Q12">
        <f t="shared" si="3"/>
        <v>608.54394685026659</v>
      </c>
    </row>
    <row r="13" spans="1:85" x14ac:dyDescent="0.3">
      <c r="A13" s="10" t="s">
        <v>95</v>
      </c>
      <c r="B13" s="8">
        <f>AX3</f>
        <v>30.905649398405998</v>
      </c>
      <c r="C13" s="8">
        <f t="shared" ref="C13:D13" si="14">AY3</f>
        <v>30.473940878428198</v>
      </c>
      <c r="D13" s="8">
        <f t="shared" si="14"/>
        <v>29.8500332479585</v>
      </c>
      <c r="E13" s="8">
        <f>BD3</f>
        <v>27.3530488769835</v>
      </c>
      <c r="F13" s="8">
        <f t="shared" ref="F13:G13" si="15">BE3</f>
        <v>27.064837661918801</v>
      </c>
      <c r="G13" s="8">
        <f t="shared" si="15"/>
        <v>27.9424163155564</v>
      </c>
      <c r="H13" s="8">
        <f t="shared" si="6"/>
        <v>30.409874508264227</v>
      </c>
      <c r="I13" s="8">
        <f t="shared" si="7"/>
        <v>27.453434284819565</v>
      </c>
      <c r="K13">
        <f t="shared" si="8"/>
        <v>1.1473034618437605</v>
      </c>
      <c r="L13">
        <f t="shared" si="2"/>
        <v>1.2717523590716038</v>
      </c>
      <c r="M13">
        <f t="shared" si="2"/>
        <v>1.4516066195063591</v>
      </c>
      <c r="O13">
        <f t="shared" si="9"/>
        <v>14.037942585731679</v>
      </c>
      <c r="P13">
        <f t="shared" si="3"/>
        <v>18.696157547027173</v>
      </c>
      <c r="Q13">
        <f t="shared" si="3"/>
        <v>28.288285045795977</v>
      </c>
    </row>
    <row r="14" spans="1:85" x14ac:dyDescent="0.3">
      <c r="A14" s="10" t="s">
        <v>109</v>
      </c>
      <c r="B14" s="8">
        <f>BJ3</f>
        <v>29.588657890852801</v>
      </c>
      <c r="C14" s="8">
        <f t="shared" ref="C14:D14" si="16">BK3</f>
        <v>29.826601167676301</v>
      </c>
      <c r="D14" s="8">
        <f t="shared" si="16"/>
        <v>29.4831429247945</v>
      </c>
      <c r="E14" s="8">
        <f>BP3</f>
        <v>29.337055476679801</v>
      </c>
      <c r="F14" s="8">
        <f t="shared" ref="F14" si="17">BQ3</f>
        <v>28.5575395941624</v>
      </c>
      <c r="G14" s="8"/>
      <c r="H14" s="8">
        <f t="shared" si="6"/>
        <v>29.632800661107865</v>
      </c>
      <c r="I14" s="8">
        <f t="shared" si="7"/>
        <v>28.9472975354211</v>
      </c>
      <c r="K14">
        <f t="shared" si="8"/>
        <v>1.5269534645396945</v>
      </c>
      <c r="L14">
        <f t="shared" si="2"/>
        <v>1.4583614006050123</v>
      </c>
      <c r="M14">
        <f t="shared" si="2"/>
        <v>1.5573703327721393</v>
      </c>
      <c r="O14">
        <f t="shared" si="9"/>
        <v>33.647551346762782</v>
      </c>
      <c r="P14">
        <f t="shared" si="3"/>
        <v>28.731705125527654</v>
      </c>
      <c r="Q14">
        <f t="shared" si="3"/>
        <v>36.088624775523463</v>
      </c>
    </row>
    <row r="19" spans="1:11" x14ac:dyDescent="0.3">
      <c r="B19" s="19" t="s">
        <v>137</v>
      </c>
      <c r="C19" s="19"/>
      <c r="D19" s="19"/>
      <c r="E19" s="19" t="s">
        <v>46</v>
      </c>
      <c r="F19" s="19"/>
      <c r="G19" s="19"/>
    </row>
    <row r="20" spans="1:11" x14ac:dyDescent="0.3">
      <c r="B20" s="10" t="s">
        <v>138</v>
      </c>
      <c r="C20" s="10" t="s">
        <v>139</v>
      </c>
      <c r="D20" s="10" t="s">
        <v>140</v>
      </c>
      <c r="E20" s="10" t="s">
        <v>138</v>
      </c>
      <c r="F20" s="10" t="s">
        <v>139</v>
      </c>
      <c r="G20" s="10" t="s">
        <v>140</v>
      </c>
      <c r="H20" s="10" t="s">
        <v>141</v>
      </c>
      <c r="I20" s="10" t="s">
        <v>142</v>
      </c>
      <c r="J20" s="10" t="s">
        <v>143</v>
      </c>
      <c r="K20" s="10" t="s">
        <v>144</v>
      </c>
    </row>
    <row r="21" spans="1:11" x14ac:dyDescent="0.3">
      <c r="A21" s="10" t="s">
        <v>145</v>
      </c>
    </row>
    <row r="22" spans="1:11" x14ac:dyDescent="0.3">
      <c r="A22" s="10">
        <v>100</v>
      </c>
      <c r="B22" s="8">
        <f>E3</f>
        <v>9.0695810794918206</v>
      </c>
      <c r="C22" s="8">
        <f>F3</f>
        <v>12.2694153981522</v>
      </c>
      <c r="D22" s="8"/>
      <c r="E22" s="8">
        <f>K3</f>
        <v>6.6900580226009403</v>
      </c>
      <c r="F22" s="8">
        <f t="shared" ref="F22" si="18">L3</f>
        <v>5.6610288782791196</v>
      </c>
      <c r="G22" s="8"/>
      <c r="H22" s="8">
        <f>AVERAGE(C22:D22)</f>
        <v>12.2694153981522</v>
      </c>
      <c r="I22" s="8">
        <f>AVERAGE(E22:G22)</f>
        <v>6.1755434504400295</v>
      </c>
      <c r="J22" s="11">
        <f>J23*10</f>
        <v>3360000</v>
      </c>
      <c r="K22">
        <f>LOG(J22)</f>
        <v>6.5263392773898437</v>
      </c>
    </row>
    <row r="23" spans="1:11" x14ac:dyDescent="0.3">
      <c r="A23" s="10">
        <v>10</v>
      </c>
      <c r="B23" s="8">
        <f>Q3</f>
        <v>15.6172499839619</v>
      </c>
      <c r="C23" s="8">
        <f t="shared" ref="C23:D23" si="19">R3</f>
        <v>15.888238052679601</v>
      </c>
      <c r="D23" s="8">
        <f t="shared" si="19"/>
        <v>15.5102774828647</v>
      </c>
      <c r="E23" s="8">
        <f>W3</f>
        <v>13.016423164992601</v>
      </c>
      <c r="F23" s="8">
        <f t="shared" ref="F23:G23" si="20">X3</f>
        <v>12.839773374080499</v>
      </c>
      <c r="G23" s="8">
        <f t="shared" si="20"/>
        <v>12.651932712654199</v>
      </c>
      <c r="H23">
        <f t="shared" ref="H23:H26" si="21">AVERAGE(B23:D23)</f>
        <v>15.671921839835401</v>
      </c>
      <c r="I23" s="8">
        <f t="shared" ref="I23:I28" si="22">AVERAGE(E23:G23)</f>
        <v>12.836043083909098</v>
      </c>
      <c r="J23" s="11">
        <f>J24*10</f>
        <v>336000</v>
      </c>
      <c r="K23">
        <f t="shared" ref="K23:K27" si="23">LOG(J23)</f>
        <v>5.5263392773898437</v>
      </c>
    </row>
    <row r="24" spans="1:11" x14ac:dyDescent="0.3">
      <c r="A24" s="10">
        <v>1</v>
      </c>
      <c r="B24" s="8">
        <f>AC3</f>
        <v>19.179091531829599</v>
      </c>
      <c r="C24" s="8">
        <f t="shared" ref="C24:D24" si="24">AD3</f>
        <v>19.058757986785199</v>
      </c>
      <c r="D24" s="8">
        <f t="shared" si="24"/>
        <v>19.2690760890391</v>
      </c>
      <c r="E24" s="8">
        <f>AI3</f>
        <v>16.3350370821654</v>
      </c>
      <c r="F24" s="8">
        <f t="shared" ref="F24:G24" si="25">AJ3</f>
        <v>16.3245524784571</v>
      </c>
      <c r="G24" s="8">
        <f t="shared" si="25"/>
        <v>16.303925150614401</v>
      </c>
      <c r="H24">
        <f t="shared" si="21"/>
        <v>19.168975202551298</v>
      </c>
      <c r="I24" s="8">
        <f t="shared" si="22"/>
        <v>16.3211715704123</v>
      </c>
      <c r="J24" s="11">
        <f>J25*10</f>
        <v>33600</v>
      </c>
      <c r="K24">
        <f t="shared" si="23"/>
        <v>4.5263392773898437</v>
      </c>
    </row>
    <row r="25" spans="1:11" x14ac:dyDescent="0.3">
      <c r="A25" s="10">
        <v>0.1</v>
      </c>
      <c r="B25" s="8">
        <f>AO3</f>
        <v>22.597792749113399</v>
      </c>
      <c r="C25" s="8">
        <f t="shared" ref="C25:D25" si="26">AP3</f>
        <v>22.5691687573878</v>
      </c>
      <c r="D25" s="8">
        <f t="shared" si="26"/>
        <v>23.0173316489754</v>
      </c>
      <c r="E25" s="8">
        <f>AU3</f>
        <v>19.856889741737099</v>
      </c>
      <c r="F25" s="8">
        <f t="shared" ref="F25:G25" si="27">AV3</f>
        <v>19.860913129921801</v>
      </c>
      <c r="G25" s="8">
        <f t="shared" si="27"/>
        <v>19.540407530691301</v>
      </c>
      <c r="H25">
        <f t="shared" si="21"/>
        <v>22.728097718492197</v>
      </c>
      <c r="I25" s="8">
        <f t="shared" si="22"/>
        <v>19.752736800783399</v>
      </c>
      <c r="J25" s="11">
        <v>3360</v>
      </c>
      <c r="K25">
        <f t="shared" si="23"/>
        <v>3.5263392773898441</v>
      </c>
    </row>
    <row r="26" spans="1:11" x14ac:dyDescent="0.3">
      <c r="A26" s="10">
        <v>0.01</v>
      </c>
      <c r="B26" s="8">
        <f>BA3</f>
        <v>26.014300733946801</v>
      </c>
      <c r="C26" s="8">
        <f t="shared" ref="C26:D26" si="28">BB3</f>
        <v>26.188637037480401</v>
      </c>
      <c r="D26" s="8">
        <f t="shared" si="28"/>
        <v>26.3798849670798</v>
      </c>
      <c r="E26" s="8">
        <f>BG3</f>
        <v>23.243435367344599</v>
      </c>
      <c r="F26" s="8">
        <f t="shared" ref="F26:G26" si="29">BH3</f>
        <v>23.229596048725298</v>
      </c>
      <c r="G26" s="8">
        <f t="shared" si="29"/>
        <v>22.8886909152675</v>
      </c>
      <c r="H26">
        <f t="shared" si="21"/>
        <v>26.194274246169002</v>
      </c>
      <c r="I26" s="8">
        <f t="shared" si="22"/>
        <v>23.120574110445801</v>
      </c>
      <c r="J26">
        <v>336</v>
      </c>
      <c r="K26">
        <f t="shared" si="23"/>
        <v>2.5263392773898441</v>
      </c>
    </row>
    <row r="27" spans="1:11" x14ac:dyDescent="0.3">
      <c r="A27" s="10">
        <v>1E-3</v>
      </c>
      <c r="B27" s="8">
        <f>BM3</f>
        <v>29.659964373185701</v>
      </c>
      <c r="C27" s="8">
        <f t="shared" ref="C27:D27" si="30">BN3</f>
        <v>29.226641880406198</v>
      </c>
      <c r="D27" s="8">
        <f t="shared" si="30"/>
        <v>29.616548049433302</v>
      </c>
      <c r="E27" s="8">
        <f>BS3</f>
        <v>25.435678398154</v>
      </c>
      <c r="F27" s="8">
        <f t="shared" ref="F27:G27" si="31">BT3</f>
        <v>25.415675893264002</v>
      </c>
      <c r="G27" s="8">
        <f t="shared" si="31"/>
        <v>25.2966596821087</v>
      </c>
      <c r="H27" s="8">
        <f>AVERAGE(B27:D27)</f>
        <v>29.501051434341733</v>
      </c>
      <c r="I27" s="8">
        <f t="shared" si="22"/>
        <v>25.382671324508902</v>
      </c>
      <c r="J27">
        <v>33.6</v>
      </c>
      <c r="K27">
        <f t="shared" si="23"/>
        <v>1.5263392773898441</v>
      </c>
    </row>
    <row r="28" spans="1:11" x14ac:dyDescent="0.3">
      <c r="A28" s="10" t="s">
        <v>127</v>
      </c>
      <c r="B28" s="8"/>
      <c r="C28" s="8"/>
      <c r="D28" s="8"/>
      <c r="E28" s="8">
        <f>CE3</f>
        <v>26.317592728843799</v>
      </c>
      <c r="F28" s="8">
        <f t="shared" ref="F28:G28" si="32">CF3</f>
        <v>26.120686938574</v>
      </c>
      <c r="G28" s="8">
        <f t="shared" si="32"/>
        <v>26.001981302941601</v>
      </c>
      <c r="I28" s="8">
        <f t="shared" si="22"/>
        <v>26.146753656786469</v>
      </c>
    </row>
    <row r="51" spans="7:14" x14ac:dyDescent="0.3">
      <c r="G51" s="20" t="s">
        <v>160</v>
      </c>
      <c r="H51" s="21">
        <f>10^(-1/-3.4906)</f>
        <v>1.9341212614444225</v>
      </c>
      <c r="M51" s="20" t="s">
        <v>160</v>
      </c>
      <c r="N51" s="21">
        <f>10^(-1/-3.1893)</f>
        <v>2.0584884168349862</v>
      </c>
    </row>
    <row r="52" spans="7:14" x14ac:dyDescent="0.3">
      <c r="G52" s="22" t="s">
        <v>161</v>
      </c>
      <c r="H52" s="21">
        <f>(H51-1)*100</f>
        <v>93.412126144442254</v>
      </c>
      <c r="M52" s="22" t="s">
        <v>161</v>
      </c>
      <c r="N52" s="21">
        <f>(N51-1)*100</f>
        <v>105.84884168349862</v>
      </c>
    </row>
  </sheetData>
  <mergeCells count="4">
    <mergeCell ref="B7:D7"/>
    <mergeCell ref="E7:G7"/>
    <mergeCell ref="B19:D19"/>
    <mergeCell ref="E19:G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5"/>
  <sheetViews>
    <sheetView workbookViewId="0">
      <selection activeCell="J16" sqref="J16"/>
    </sheetView>
  </sheetViews>
  <sheetFormatPr defaultRowHeight="10.5" x14ac:dyDescent="0.3"/>
  <cols>
    <col min="1" max="1" width="10.33203125" customWidth="1"/>
    <col min="3" max="3" width="14.5" customWidth="1"/>
    <col min="4" max="4" width="44.5" customWidth="1"/>
    <col min="5" max="5" width="14.33203125" customWidth="1"/>
  </cols>
  <sheetData>
    <row r="1" spans="1:4" x14ac:dyDescent="0.3">
      <c r="A1" s="14" t="s">
        <v>154</v>
      </c>
      <c r="B1" s="14"/>
    </row>
    <row r="2" spans="1:4" x14ac:dyDescent="0.3">
      <c r="A2" s="10" t="s">
        <v>153</v>
      </c>
      <c r="B2" s="10" t="s">
        <v>31</v>
      </c>
      <c r="C2" s="10" t="s">
        <v>158</v>
      </c>
      <c r="D2" s="10" t="s">
        <v>159</v>
      </c>
    </row>
    <row r="3" spans="1:4" x14ac:dyDescent="0.3">
      <c r="A3" s="2" t="s">
        <v>35</v>
      </c>
      <c r="B3" s="7">
        <v>29.1679138087909</v>
      </c>
      <c r="C3" s="18">
        <f>10^(TREND($B$61:$B$65,$A$61:$A$65,B3))</f>
        <v>226.41149328422111</v>
      </c>
      <c r="D3">
        <f>C3*1.35*1000</f>
        <v>305655.51593369851</v>
      </c>
    </row>
    <row r="4" spans="1:4" x14ac:dyDescent="0.3">
      <c r="A4" s="2" t="s">
        <v>35</v>
      </c>
      <c r="B4" s="7">
        <v>28.602785065300001</v>
      </c>
      <c r="C4" s="18">
        <f t="shared" ref="C4:C20" si="0">10^(TREND($B$61:$B$65,$A$61:$A$65,B4))</f>
        <v>329.46440547197295</v>
      </c>
      <c r="D4">
        <f t="shared" ref="D4:D20" si="1">C4*1.35*1000</f>
        <v>444776.94738716347</v>
      </c>
    </row>
    <row r="5" spans="1:4" x14ac:dyDescent="0.3">
      <c r="A5" s="2" t="s">
        <v>35</v>
      </c>
      <c r="B5" s="7">
        <v>28.5279582339545</v>
      </c>
      <c r="C5" s="18">
        <f t="shared" si="0"/>
        <v>346.24130895571346</v>
      </c>
      <c r="D5">
        <f t="shared" si="1"/>
        <v>467425.76709021319</v>
      </c>
    </row>
    <row r="6" spans="1:4" x14ac:dyDescent="0.3">
      <c r="A6" s="2" t="s">
        <v>53</v>
      </c>
      <c r="B6" s="7">
        <v>27.8629046274053</v>
      </c>
      <c r="C6" s="18">
        <f t="shared" si="0"/>
        <v>538.38669504291954</v>
      </c>
      <c r="D6">
        <f t="shared" si="1"/>
        <v>726822.0383079414</v>
      </c>
    </row>
    <row r="7" spans="1:4" x14ac:dyDescent="0.3">
      <c r="A7" s="2" t="s">
        <v>53</v>
      </c>
      <c r="B7" s="7">
        <v>27.5008720821357</v>
      </c>
      <c r="C7" s="18">
        <f t="shared" si="0"/>
        <v>684.63276117820737</v>
      </c>
      <c r="D7">
        <f t="shared" si="1"/>
        <v>924254.22759058001</v>
      </c>
    </row>
    <row r="8" spans="1:4" x14ac:dyDescent="0.3">
      <c r="A8" s="2" t="s">
        <v>53</v>
      </c>
      <c r="B8" s="7">
        <v>27.358303185523301</v>
      </c>
      <c r="C8" s="18">
        <f t="shared" si="0"/>
        <v>752.58595003982657</v>
      </c>
      <c r="D8">
        <f t="shared" si="1"/>
        <v>1015991.032553766</v>
      </c>
    </row>
    <row r="9" spans="1:4" x14ac:dyDescent="0.3">
      <c r="A9" s="2" t="s">
        <v>67</v>
      </c>
      <c r="B9" s="7">
        <v>26.691290668994998</v>
      </c>
      <c r="C9" s="18">
        <f t="shared" si="0"/>
        <v>1171.7534485913097</v>
      </c>
      <c r="D9">
        <f t="shared" si="1"/>
        <v>1581867.1555982681</v>
      </c>
    </row>
    <row r="10" spans="1:4" x14ac:dyDescent="0.3">
      <c r="A10" s="2" t="s">
        <v>67</v>
      </c>
      <c r="B10" s="7">
        <v>26.495962665243201</v>
      </c>
      <c r="C10" s="18">
        <f t="shared" si="0"/>
        <v>1333.9623485683567</v>
      </c>
      <c r="D10">
        <f t="shared" si="1"/>
        <v>1800849.1705672815</v>
      </c>
    </row>
    <row r="11" spans="1:4" x14ac:dyDescent="0.3">
      <c r="A11" s="2" t="s">
        <v>67</v>
      </c>
      <c r="B11" s="7">
        <v>26.349807406905398</v>
      </c>
      <c r="C11" s="18">
        <f t="shared" si="0"/>
        <v>1469.8595672324493</v>
      </c>
      <c r="D11">
        <f t="shared" si="1"/>
        <v>1984310.4157638068</v>
      </c>
    </row>
    <row r="12" spans="1:4" x14ac:dyDescent="0.3">
      <c r="A12" s="2" t="s">
        <v>81</v>
      </c>
      <c r="B12" s="7">
        <v>25.3899052881873</v>
      </c>
      <c r="C12" s="18">
        <f t="shared" si="0"/>
        <v>2779.6329724351658</v>
      </c>
      <c r="D12">
        <f t="shared" si="1"/>
        <v>3752504.5127874743</v>
      </c>
    </row>
    <row r="13" spans="1:4" x14ac:dyDescent="0.3">
      <c r="A13" s="2" t="s">
        <v>81</v>
      </c>
      <c r="B13" s="7">
        <v>25.203309834458999</v>
      </c>
      <c r="C13" s="18">
        <f t="shared" si="0"/>
        <v>3146.1356805382129</v>
      </c>
      <c r="D13">
        <f t="shared" si="1"/>
        <v>4247283.1687265877</v>
      </c>
    </row>
    <row r="14" spans="1:4" x14ac:dyDescent="0.3">
      <c r="A14" s="2" t="s">
        <v>81</v>
      </c>
      <c r="B14" s="7">
        <v>25.226998226414299</v>
      </c>
      <c r="C14" s="18">
        <f t="shared" si="0"/>
        <v>3097.054015220112</v>
      </c>
      <c r="D14">
        <f t="shared" si="1"/>
        <v>4181022.9205471515</v>
      </c>
    </row>
    <row r="15" spans="1:4" x14ac:dyDescent="0.3">
      <c r="A15" s="2" t="s">
        <v>95</v>
      </c>
      <c r="B15" s="7">
        <v>30.905649398405998</v>
      </c>
      <c r="C15" s="18">
        <f t="shared" si="0"/>
        <v>71.443100659527289</v>
      </c>
      <c r="D15">
        <f t="shared" si="1"/>
        <v>96448.185890361841</v>
      </c>
    </row>
    <row r="16" spans="1:4" x14ac:dyDescent="0.3">
      <c r="A16" s="2" t="s">
        <v>95</v>
      </c>
      <c r="B16" s="7">
        <v>30.473940878428198</v>
      </c>
      <c r="C16" s="18">
        <f t="shared" si="0"/>
        <v>95.150087516120408</v>
      </c>
      <c r="D16">
        <f t="shared" si="1"/>
        <v>128452.61814676254</v>
      </c>
    </row>
    <row r="17" spans="1:4" x14ac:dyDescent="0.3">
      <c r="A17" s="2" t="s">
        <v>95</v>
      </c>
      <c r="B17" s="7">
        <v>29.8500332479585</v>
      </c>
      <c r="C17" s="18">
        <f t="shared" si="0"/>
        <v>143.96716496521159</v>
      </c>
      <c r="D17">
        <f t="shared" si="1"/>
        <v>194355.67270303567</v>
      </c>
    </row>
    <row r="18" spans="1:4" x14ac:dyDescent="0.3">
      <c r="A18" s="2" t="s">
        <v>109</v>
      </c>
      <c r="B18" s="7">
        <v>29.588657890852801</v>
      </c>
      <c r="C18" s="18">
        <f t="shared" si="0"/>
        <v>171.24200238977483</v>
      </c>
      <c r="D18">
        <f t="shared" si="1"/>
        <v>231176.70322619603</v>
      </c>
    </row>
    <row r="19" spans="1:4" x14ac:dyDescent="0.3">
      <c r="A19" s="2" t="s">
        <v>109</v>
      </c>
      <c r="B19" s="7">
        <v>29.826601167676301</v>
      </c>
      <c r="C19" s="18">
        <f t="shared" si="0"/>
        <v>146.22385644241803</v>
      </c>
      <c r="D19">
        <f t="shared" si="1"/>
        <v>197402.20619726434</v>
      </c>
    </row>
    <row r="20" spans="1:4" x14ac:dyDescent="0.3">
      <c r="A20" s="2" t="s">
        <v>109</v>
      </c>
      <c r="B20" s="7">
        <v>29.4831429247945</v>
      </c>
      <c r="C20" s="18">
        <f t="shared" si="0"/>
        <v>183.66532251828974</v>
      </c>
      <c r="D20">
        <f t="shared" si="1"/>
        <v>247948.18539969117</v>
      </c>
    </row>
    <row r="22" spans="1:4" x14ac:dyDescent="0.3">
      <c r="A22" s="16" t="s">
        <v>150</v>
      </c>
    </row>
    <row r="23" spans="1:4" x14ac:dyDescent="0.3">
      <c r="A23" s="12" t="s">
        <v>148</v>
      </c>
      <c r="B23" s="10" t="s">
        <v>31</v>
      </c>
    </row>
    <row r="24" spans="1:4" x14ac:dyDescent="0.3">
      <c r="A24" s="13">
        <v>10</v>
      </c>
      <c r="B24" s="7">
        <v>15.6172499839619</v>
      </c>
    </row>
    <row r="25" spans="1:4" x14ac:dyDescent="0.3">
      <c r="A25">
        <v>10</v>
      </c>
      <c r="B25" s="7">
        <v>15.888238052679601</v>
      </c>
    </row>
    <row r="26" spans="1:4" x14ac:dyDescent="0.3">
      <c r="A26">
        <v>10</v>
      </c>
      <c r="B26" s="7">
        <v>15.5102774828647</v>
      </c>
    </row>
    <row r="27" spans="1:4" x14ac:dyDescent="0.3">
      <c r="A27">
        <v>1</v>
      </c>
      <c r="B27" s="7">
        <v>19.179091531829599</v>
      </c>
    </row>
    <row r="28" spans="1:4" x14ac:dyDescent="0.3">
      <c r="A28">
        <v>1</v>
      </c>
      <c r="B28" s="7">
        <v>19.058757986785199</v>
      </c>
    </row>
    <row r="29" spans="1:4" x14ac:dyDescent="0.3">
      <c r="A29">
        <v>1</v>
      </c>
      <c r="B29" s="7">
        <v>19.2690760890391</v>
      </c>
    </row>
    <row r="30" spans="1:4" x14ac:dyDescent="0.3">
      <c r="A30">
        <v>0.1</v>
      </c>
      <c r="B30" s="7">
        <v>22.597792749113399</v>
      </c>
    </row>
    <row r="31" spans="1:4" x14ac:dyDescent="0.3">
      <c r="A31">
        <v>0.1</v>
      </c>
      <c r="B31" s="7">
        <v>22.5691687573878</v>
      </c>
    </row>
    <row r="32" spans="1:4" x14ac:dyDescent="0.3">
      <c r="A32">
        <v>0.1</v>
      </c>
      <c r="B32" s="7">
        <v>23.0173316489754</v>
      </c>
    </row>
    <row r="33" spans="1:3" x14ac:dyDescent="0.3">
      <c r="A33">
        <v>0.01</v>
      </c>
      <c r="B33" s="7">
        <v>26.014300733946801</v>
      </c>
    </row>
    <row r="34" spans="1:3" x14ac:dyDescent="0.3">
      <c r="A34">
        <v>0.01</v>
      </c>
      <c r="B34" s="7">
        <v>26.188637037480401</v>
      </c>
    </row>
    <row r="35" spans="1:3" x14ac:dyDescent="0.3">
      <c r="A35">
        <v>0.01</v>
      </c>
      <c r="B35" s="7">
        <v>26.3798849670798</v>
      </c>
    </row>
    <row r="36" spans="1:3" x14ac:dyDescent="0.3">
      <c r="A36">
        <v>1E-3</v>
      </c>
      <c r="B36" s="7">
        <v>29.659964373185701</v>
      </c>
    </row>
    <row r="37" spans="1:3" x14ac:dyDescent="0.3">
      <c r="A37">
        <v>1E-3</v>
      </c>
      <c r="B37" s="7">
        <v>29.226641880406198</v>
      </c>
    </row>
    <row r="38" spans="1:3" x14ac:dyDescent="0.3">
      <c r="A38">
        <v>1E-3</v>
      </c>
      <c r="B38" s="7">
        <v>29.616548049433302</v>
      </c>
    </row>
    <row r="41" spans="1:3" x14ac:dyDescent="0.3">
      <c r="A41" s="14" t="s">
        <v>149</v>
      </c>
      <c r="B41" s="15"/>
      <c r="C41" s="15"/>
    </row>
    <row r="42" spans="1:3" x14ac:dyDescent="0.3">
      <c r="A42" s="10" t="s">
        <v>148</v>
      </c>
      <c r="B42" s="10" t="s">
        <v>31</v>
      </c>
    </row>
    <row r="43" spans="1:3" x14ac:dyDescent="0.3">
      <c r="A43">
        <v>10</v>
      </c>
      <c r="B43" s="8">
        <f>AVERAGE(B24:B26)</f>
        <v>15.671921839835401</v>
      </c>
    </row>
    <row r="44" spans="1:3" x14ac:dyDescent="0.3">
      <c r="A44">
        <v>1</v>
      </c>
      <c r="B44" s="8">
        <f>AVERAGE(B27:B29)</f>
        <v>19.168975202551298</v>
      </c>
    </row>
    <row r="45" spans="1:3" x14ac:dyDescent="0.3">
      <c r="A45">
        <v>0.1</v>
      </c>
      <c r="B45" s="8">
        <f>AVERAGE(B30:B32)</f>
        <v>22.728097718492197</v>
      </c>
    </row>
    <row r="46" spans="1:3" x14ac:dyDescent="0.3">
      <c r="A46">
        <v>0.01</v>
      </c>
      <c r="B46" s="8">
        <f>AVERAGE(B33:B35)</f>
        <v>26.194274246169002</v>
      </c>
    </row>
    <row r="47" spans="1:3" x14ac:dyDescent="0.3">
      <c r="A47">
        <v>1E-3</v>
      </c>
      <c r="B47" s="8">
        <f>AVERAGE(B36:B38)</f>
        <v>29.501051434341733</v>
      </c>
    </row>
    <row r="50" spans="1:5" ht="11.25" x14ac:dyDescent="0.3">
      <c r="A50" s="14" t="s">
        <v>151</v>
      </c>
      <c r="D50" s="10" t="s">
        <v>152</v>
      </c>
      <c r="E50" s="17">
        <v>6624800</v>
      </c>
    </row>
    <row r="51" spans="1:5" x14ac:dyDescent="0.3">
      <c r="A51" s="10" t="s">
        <v>148</v>
      </c>
      <c r="B51" s="10" t="s">
        <v>155</v>
      </c>
      <c r="C51" s="10" t="s">
        <v>156</v>
      </c>
    </row>
    <row r="52" spans="1:5" x14ac:dyDescent="0.3">
      <c r="A52">
        <v>10</v>
      </c>
      <c r="B52">
        <f>1.71*10^6</f>
        <v>1710000</v>
      </c>
      <c r="C52">
        <f>LOG(B52)</f>
        <v>6.2329961103921541</v>
      </c>
    </row>
    <row r="53" spans="1:5" x14ac:dyDescent="0.3">
      <c r="A53">
        <v>1</v>
      </c>
      <c r="B53">
        <f>B52/10</f>
        <v>171000</v>
      </c>
      <c r="C53">
        <f>LOG(B53)</f>
        <v>5.2329961103921541</v>
      </c>
    </row>
    <row r="54" spans="1:5" x14ac:dyDescent="0.3">
      <c r="A54">
        <v>0.1</v>
      </c>
      <c r="B54">
        <f t="shared" ref="B54:B56" si="2">B53/10</f>
        <v>17100</v>
      </c>
      <c r="C54">
        <f>LOG(B54)</f>
        <v>4.2329961103921541</v>
      </c>
    </row>
    <row r="55" spans="1:5" x14ac:dyDescent="0.3">
      <c r="A55">
        <v>0.01</v>
      </c>
      <c r="B55">
        <f t="shared" si="2"/>
        <v>1710</v>
      </c>
      <c r="C55">
        <f>LOG(B55)</f>
        <v>3.2329961103921536</v>
      </c>
    </row>
    <row r="56" spans="1:5" x14ac:dyDescent="0.3">
      <c r="A56">
        <v>1E-3</v>
      </c>
      <c r="B56">
        <f t="shared" si="2"/>
        <v>171</v>
      </c>
      <c r="C56">
        <f>LOG(B56)</f>
        <v>2.2329961103921536</v>
      </c>
    </row>
    <row r="59" spans="1:5" x14ac:dyDescent="0.3">
      <c r="A59" s="14" t="s">
        <v>157</v>
      </c>
    </row>
    <row r="60" spans="1:5" x14ac:dyDescent="0.3">
      <c r="A60" t="s">
        <v>31</v>
      </c>
      <c r="B60" t="s">
        <v>156</v>
      </c>
    </row>
    <row r="61" spans="1:5" x14ac:dyDescent="0.3">
      <c r="A61" s="8">
        <f>B43</f>
        <v>15.671921839835401</v>
      </c>
      <c r="B61">
        <f>C52</f>
        <v>6.2329961103921541</v>
      </c>
    </row>
    <row r="62" spans="1:5" x14ac:dyDescent="0.3">
      <c r="A62" s="8">
        <f t="shared" ref="A62:A65" si="3">B44</f>
        <v>19.168975202551298</v>
      </c>
      <c r="B62">
        <f t="shared" ref="B62:B65" si="4">C53</f>
        <v>5.2329961103921541</v>
      </c>
    </row>
    <row r="63" spans="1:5" x14ac:dyDescent="0.3">
      <c r="A63" s="8">
        <f t="shared" si="3"/>
        <v>22.728097718492197</v>
      </c>
      <c r="B63">
        <f t="shared" si="4"/>
        <v>4.2329961103921541</v>
      </c>
    </row>
    <row r="64" spans="1:5" x14ac:dyDescent="0.3">
      <c r="A64" s="8">
        <f t="shared" si="3"/>
        <v>26.194274246169002</v>
      </c>
      <c r="B64">
        <f t="shared" si="4"/>
        <v>3.2329961103921536</v>
      </c>
    </row>
    <row r="65" spans="1:2" x14ac:dyDescent="0.3">
      <c r="A65" s="8">
        <f t="shared" si="3"/>
        <v>29.501051434341733</v>
      </c>
      <c r="B65">
        <f t="shared" si="4"/>
        <v>2.2329961103921536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mar18_538_plate_run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Burckhardt</cp:lastModifiedBy>
  <dcterms:modified xsi:type="dcterms:W3CDTF">2023-02-02T23:12:56Z</dcterms:modified>
</cp:coreProperties>
</file>