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uc\Desktop\TBS\_VALUATION\202122_valuation21h\"/>
    </mc:Choice>
  </mc:AlternateContent>
  <xr:revisionPtr revIDLastSave="0" documentId="8_{66C770EC-82F3-432C-B063-E7D1C7AFB4DC}" xr6:coauthVersionLast="46" xr6:coauthVersionMax="46" xr10:uidLastSave="{00000000-0000-0000-0000-000000000000}"/>
  <bookViews>
    <workbookView xWindow="-120" yWindow="-120" windowWidth="24240" windowHeight="13140" xr2:uid="{18A1C8E2-4117-40E5-8276-B2E165EDA8ED}"/>
  </bookViews>
  <sheets>
    <sheet name="DCF" sheetId="3" r:id="rId1"/>
    <sheet name="forecasts" sheetId="8" r:id="rId2"/>
    <sheet name="wacc" sheetId="6" r:id="rId3"/>
    <sheet name="beta" sheetId="7" r:id="rId4"/>
  </sheets>
  <definedNames>
    <definedName name="WACC">DCF!$D$152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9" i="3" l="1"/>
  <c r="F111" i="3"/>
  <c r="G111" i="3"/>
  <c r="D42" i="6"/>
  <c r="D7" i="6"/>
  <c r="D8" i="6" s="1"/>
  <c r="D11" i="6" l="1"/>
  <c r="J209" i="3"/>
  <c r="K209" i="3" s="1"/>
  <c r="H133" i="3"/>
  <c r="G17" i="3"/>
  <c r="H51" i="3"/>
  <c r="H64" i="3"/>
  <c r="AC14" i="8"/>
  <c r="AB14" i="8"/>
  <c r="U14" i="8"/>
  <c r="T14" i="8"/>
  <c r="AA14" i="8"/>
  <c r="Z14" i="8"/>
  <c r="S14" i="8"/>
  <c r="AC13" i="8"/>
  <c r="U13" i="8"/>
  <c r="AB13" i="8"/>
  <c r="AA13" i="8"/>
  <c r="Z13" i="8"/>
  <c r="T13" i="8"/>
  <c r="S13" i="8"/>
  <c r="V7" i="8"/>
  <c r="Q6" i="8"/>
  <c r="P6" i="8"/>
  <c r="O6" i="8"/>
  <c r="N6" i="8"/>
  <c r="M6" i="8"/>
  <c r="L6" i="8"/>
  <c r="K6" i="8"/>
  <c r="Q5" i="8"/>
  <c r="P5" i="8"/>
  <c r="O5" i="8"/>
  <c r="N5" i="8"/>
  <c r="M5" i="8"/>
  <c r="L5" i="8"/>
  <c r="K5" i="8"/>
  <c r="D6" i="8"/>
  <c r="E6" i="8"/>
  <c r="F6" i="8"/>
  <c r="G6" i="8"/>
  <c r="H6" i="8"/>
  <c r="I6" i="8"/>
  <c r="C6" i="8"/>
  <c r="D5" i="8"/>
  <c r="E5" i="8"/>
  <c r="F5" i="8"/>
  <c r="G5" i="8"/>
  <c r="H5" i="8"/>
  <c r="I5" i="8"/>
  <c r="C5" i="8"/>
  <c r="S8" i="8"/>
  <c r="T8" i="8"/>
  <c r="U8" i="8"/>
  <c r="V8" i="8"/>
  <c r="W8" i="8"/>
  <c r="X8" i="8"/>
  <c r="Z8" i="8"/>
  <c r="AA8" i="8"/>
  <c r="AB8" i="8"/>
  <c r="AC8" i="8"/>
  <c r="AD8" i="8"/>
  <c r="AE8" i="8"/>
  <c r="AF8" i="8"/>
  <c r="S7" i="8"/>
  <c r="T7" i="8"/>
  <c r="U7" i="8"/>
  <c r="Z7" i="8"/>
  <c r="AA7" i="8"/>
  <c r="AB7" i="8"/>
  <c r="AC7" i="8"/>
  <c r="AD7" i="8"/>
  <c r="S9" i="8"/>
  <c r="T9" i="8"/>
  <c r="Z9" i="8"/>
  <c r="AA9" i="8"/>
  <c r="AB9" i="8"/>
  <c r="S10" i="8"/>
  <c r="T10" i="8"/>
  <c r="U10" i="8"/>
  <c r="V10" i="8"/>
  <c r="W10" i="8"/>
  <c r="X10" i="8"/>
  <c r="Z10" i="8"/>
  <c r="AA10" i="8"/>
  <c r="AB10" i="8"/>
  <c r="AC10" i="8"/>
  <c r="AD10" i="8"/>
  <c r="AE10" i="8"/>
  <c r="AF10" i="8"/>
  <c r="S11" i="8"/>
  <c r="T11" i="8"/>
  <c r="U11" i="8"/>
  <c r="Z11" i="8"/>
  <c r="AA11" i="8"/>
  <c r="AB11" i="8"/>
  <c r="AC11" i="8"/>
  <c r="S12" i="8"/>
  <c r="T12" i="8"/>
  <c r="U12" i="8"/>
  <c r="V12" i="8"/>
  <c r="Z12" i="8"/>
  <c r="AA12" i="8"/>
  <c r="AB12" i="8"/>
  <c r="AC12" i="8"/>
  <c r="AD12" i="8"/>
  <c r="AA15" i="8"/>
  <c r="AB15" i="8"/>
  <c r="AC15" i="8"/>
  <c r="AD15" i="8"/>
  <c r="AE15" i="8"/>
  <c r="AF15" i="8"/>
  <c r="Z15" i="8"/>
  <c r="Z4" i="8"/>
  <c r="AF4" i="8"/>
  <c r="AE4" i="8"/>
  <c r="AD4" i="8"/>
  <c r="AC4" i="8"/>
  <c r="AB4" i="8"/>
  <c r="AA4" i="8"/>
  <c r="T15" i="8"/>
  <c r="U15" i="8"/>
  <c r="V15" i="8"/>
  <c r="W15" i="8"/>
  <c r="X15" i="8"/>
  <c r="S15" i="8"/>
  <c r="X4" i="8"/>
  <c r="T4" i="8"/>
  <c r="U4" i="8"/>
  <c r="V4" i="8"/>
  <c r="W4" i="8"/>
  <c r="S4" i="8"/>
  <c r="F5" i="7"/>
  <c r="G5" i="7" s="1"/>
  <c r="H4" i="7"/>
  <c r="G4" i="7"/>
  <c r="H5" i="7" l="1"/>
  <c r="AE6" i="8"/>
  <c r="L209" i="3"/>
  <c r="M209" i="3" s="1"/>
  <c r="AD5" i="8"/>
  <c r="X5" i="8"/>
  <c r="AF6" i="8"/>
  <c r="AC6" i="8"/>
  <c r="W6" i="8"/>
  <c r="L96" i="3" s="1"/>
  <c r="V6" i="8"/>
  <c r="K96" i="3" s="1"/>
  <c r="U5" i="8"/>
  <c r="T5" i="8"/>
  <c r="S5" i="8"/>
  <c r="AA6" i="8"/>
  <c r="AB6" i="8"/>
  <c r="Z5" i="8"/>
  <c r="AF5" i="8"/>
  <c r="AE5" i="8"/>
  <c r="X6" i="8"/>
  <c r="W5" i="8"/>
  <c r="AD6" i="8"/>
  <c r="V5" i="8"/>
  <c r="U6" i="8"/>
  <c r="J96" i="3" s="1"/>
  <c r="AC5" i="8"/>
  <c r="T6" i="8"/>
  <c r="I96" i="3" s="1"/>
  <c r="AB5" i="8"/>
  <c r="AA5" i="8"/>
  <c r="S6" i="8"/>
  <c r="H96" i="3" s="1"/>
  <c r="Z6" i="8"/>
  <c r="J5" i="7"/>
  <c r="I5" i="7"/>
  <c r="F6" i="7"/>
  <c r="N209" i="3" l="1"/>
  <c r="H6" i="7"/>
  <c r="J6" i="7" s="1"/>
  <c r="G6" i="7"/>
  <c r="I6" i="7" s="1"/>
  <c r="F7" i="7"/>
  <c r="O209" i="3" l="1"/>
  <c r="F8" i="7"/>
  <c r="H7" i="7"/>
  <c r="J7" i="7" s="1"/>
  <c r="G7" i="7"/>
  <c r="I7" i="7" s="1"/>
  <c r="P209" i="3" l="1"/>
  <c r="F9" i="7"/>
  <c r="G8" i="7"/>
  <c r="I8" i="7" s="1"/>
  <c r="H8" i="7"/>
  <c r="J8" i="7" s="1"/>
  <c r="Q209" i="3" l="1"/>
  <c r="G9" i="7"/>
  <c r="I9" i="7" s="1"/>
  <c r="H9" i="7"/>
  <c r="J9" i="7" s="1"/>
  <c r="F10" i="7"/>
  <c r="R209" i="3" l="1"/>
  <c r="F11" i="7"/>
  <c r="G10" i="7"/>
  <c r="I10" i="7" s="1"/>
  <c r="H10" i="7"/>
  <c r="J10" i="7" s="1"/>
  <c r="G11" i="7" l="1"/>
  <c r="I11" i="7" s="1"/>
  <c r="H11" i="7"/>
  <c r="J11" i="7" s="1"/>
  <c r="F12" i="7"/>
  <c r="F13" i="7" l="1"/>
  <c r="G12" i="7"/>
  <c r="I12" i="7" s="1"/>
  <c r="H12" i="7"/>
  <c r="J12" i="7" s="1"/>
  <c r="G13" i="7" l="1"/>
  <c r="I13" i="7" s="1"/>
  <c r="F14" i="7"/>
  <c r="H13" i="7"/>
  <c r="J13" i="7" s="1"/>
  <c r="F15" i="7" l="1"/>
  <c r="G14" i="7"/>
  <c r="I14" i="7" s="1"/>
  <c r="H14" i="7"/>
  <c r="J14" i="7" s="1"/>
  <c r="F16" i="7" l="1"/>
  <c r="H15" i="7"/>
  <c r="J15" i="7" s="1"/>
  <c r="G15" i="7"/>
  <c r="I15" i="7" s="1"/>
  <c r="F17" i="7" l="1"/>
  <c r="G16" i="7"/>
  <c r="I16" i="7" s="1"/>
  <c r="H16" i="7"/>
  <c r="J16" i="7" s="1"/>
  <c r="G17" i="7" l="1"/>
  <c r="I17" i="7" s="1"/>
  <c r="H17" i="7"/>
  <c r="J17" i="7" s="1"/>
  <c r="F18" i="7"/>
  <c r="G18" i="7" l="1"/>
  <c r="I18" i="7" s="1"/>
  <c r="F19" i="7"/>
  <c r="H18" i="7"/>
  <c r="J18" i="7" s="1"/>
  <c r="F20" i="7" l="1"/>
  <c r="G19" i="7"/>
  <c r="I19" i="7" s="1"/>
  <c r="H19" i="7"/>
  <c r="J19" i="7" s="1"/>
  <c r="F21" i="7" l="1"/>
  <c r="H20" i="7"/>
  <c r="J20" i="7" s="1"/>
  <c r="G20" i="7"/>
  <c r="I20" i="7" s="1"/>
  <c r="G21" i="7" l="1"/>
  <c r="I21" i="7" s="1"/>
  <c r="H21" i="7"/>
  <c r="J21" i="7" s="1"/>
  <c r="F22" i="7"/>
  <c r="G22" i="7" l="1"/>
  <c r="I22" i="7" s="1"/>
  <c r="F23" i="7"/>
  <c r="H22" i="7"/>
  <c r="J22" i="7" s="1"/>
  <c r="G23" i="7" l="1"/>
  <c r="I23" i="7" s="1"/>
  <c r="H23" i="7"/>
  <c r="J23" i="7" s="1"/>
  <c r="F24" i="7"/>
  <c r="F25" i="7" l="1"/>
  <c r="H24" i="7"/>
  <c r="J24" i="7" s="1"/>
  <c r="G24" i="7"/>
  <c r="I24" i="7" s="1"/>
  <c r="G25" i="7" l="1"/>
  <c r="I25" i="7" s="1"/>
  <c r="H25" i="7"/>
  <c r="J25" i="7" s="1"/>
  <c r="F26" i="7"/>
  <c r="F27" i="7" l="1"/>
  <c r="G26" i="7"/>
  <c r="I26" i="7" s="1"/>
  <c r="H26" i="7"/>
  <c r="J26" i="7" s="1"/>
  <c r="F28" i="7" l="1"/>
  <c r="H27" i="7"/>
  <c r="J27" i="7" s="1"/>
  <c r="G27" i="7"/>
  <c r="I27" i="7" s="1"/>
  <c r="F29" i="7" l="1"/>
  <c r="G28" i="7"/>
  <c r="I28" i="7" s="1"/>
  <c r="H28" i="7"/>
  <c r="J28" i="7" s="1"/>
  <c r="G29" i="7" l="1"/>
  <c r="I29" i="7" s="1"/>
  <c r="H29" i="7"/>
  <c r="J29" i="7" s="1"/>
  <c r="F30" i="7"/>
  <c r="F31" i="7" l="1"/>
  <c r="G30" i="7"/>
  <c r="I30" i="7" s="1"/>
  <c r="H30" i="7"/>
  <c r="J30" i="7" s="1"/>
  <c r="F32" i="7" l="1"/>
  <c r="H31" i="7"/>
  <c r="J31" i="7" s="1"/>
  <c r="G31" i="7"/>
  <c r="I31" i="7" s="1"/>
  <c r="F33" i="7" l="1"/>
  <c r="G32" i="7"/>
  <c r="I32" i="7" s="1"/>
  <c r="H32" i="7"/>
  <c r="J32" i="7" s="1"/>
  <c r="G33" i="7" l="1"/>
  <c r="I33" i="7" s="1"/>
  <c r="H33" i="7"/>
  <c r="J33" i="7" s="1"/>
  <c r="F34" i="7"/>
  <c r="G34" i="7" l="1"/>
  <c r="I34" i="7" s="1"/>
  <c r="F35" i="7"/>
  <c r="H34" i="7"/>
  <c r="J34" i="7" s="1"/>
  <c r="F36" i="7" l="1"/>
  <c r="H35" i="7"/>
  <c r="J35" i="7" s="1"/>
  <c r="G35" i="7"/>
  <c r="I35" i="7" s="1"/>
  <c r="F37" i="7" l="1"/>
  <c r="G36" i="7"/>
  <c r="I36" i="7" s="1"/>
  <c r="H36" i="7"/>
  <c r="J36" i="7" s="1"/>
  <c r="G37" i="7" l="1"/>
  <c r="I37" i="7" s="1"/>
  <c r="H37" i="7"/>
  <c r="J37" i="7" s="1"/>
  <c r="F38" i="7"/>
  <c r="G38" i="7" l="1"/>
  <c r="I38" i="7" s="1"/>
  <c r="F39" i="7"/>
  <c r="H38" i="7"/>
  <c r="J38" i="7" s="1"/>
  <c r="F40" i="7" l="1"/>
  <c r="G39" i="7"/>
  <c r="I39" i="7" s="1"/>
  <c r="H39" i="7"/>
  <c r="J39" i="7" s="1"/>
  <c r="F41" i="7" l="1"/>
  <c r="G40" i="7"/>
  <c r="I40" i="7" s="1"/>
  <c r="H40" i="7"/>
  <c r="J40" i="7" s="1"/>
  <c r="G41" i="7" l="1"/>
  <c r="I41" i="7" s="1"/>
  <c r="H41" i="7"/>
  <c r="J41" i="7" s="1"/>
  <c r="F42" i="7"/>
  <c r="F43" i="7" l="1"/>
  <c r="G42" i="7"/>
  <c r="I42" i="7" s="1"/>
  <c r="H42" i="7"/>
  <c r="J42" i="7" s="1"/>
  <c r="F44" i="7" l="1"/>
  <c r="H43" i="7"/>
  <c r="J43" i="7" s="1"/>
  <c r="G43" i="7"/>
  <c r="I43" i="7" s="1"/>
  <c r="F45" i="7" l="1"/>
  <c r="G44" i="7"/>
  <c r="I44" i="7" s="1"/>
  <c r="H44" i="7"/>
  <c r="J44" i="7" s="1"/>
  <c r="G45" i="7" l="1"/>
  <c r="I45" i="7" s="1"/>
  <c r="H45" i="7"/>
  <c r="J45" i="7" s="1"/>
  <c r="F46" i="7"/>
  <c r="F47" i="7" l="1"/>
  <c r="G46" i="7"/>
  <c r="I46" i="7" s="1"/>
  <c r="H46" i="7"/>
  <c r="J46" i="7" s="1"/>
  <c r="F48" i="7" l="1"/>
  <c r="G47" i="7"/>
  <c r="I47" i="7" s="1"/>
  <c r="H47" i="7"/>
  <c r="J47" i="7" s="1"/>
  <c r="F49" i="7" l="1"/>
  <c r="G48" i="7"/>
  <c r="I48" i="7" s="1"/>
  <c r="H48" i="7"/>
  <c r="J48" i="7" s="1"/>
  <c r="G49" i="7" l="1"/>
  <c r="I49" i="7" s="1"/>
  <c r="H49" i="7"/>
  <c r="J49" i="7" s="1"/>
  <c r="F50" i="7"/>
  <c r="G50" i="7" l="1"/>
  <c r="I50" i="7" s="1"/>
  <c r="F51" i="7"/>
  <c r="H50" i="7"/>
  <c r="J50" i="7" s="1"/>
  <c r="F52" i="7" l="1"/>
  <c r="G51" i="7"/>
  <c r="I51" i="7" s="1"/>
  <c r="H51" i="7"/>
  <c r="J51" i="7" s="1"/>
  <c r="F53" i="7" l="1"/>
  <c r="H52" i="7"/>
  <c r="J52" i="7" s="1"/>
  <c r="G52" i="7"/>
  <c r="I52" i="7" s="1"/>
  <c r="G53" i="7" l="1"/>
  <c r="I53" i="7" s="1"/>
  <c r="H53" i="7"/>
  <c r="J53" i="7" s="1"/>
  <c r="F54" i="7"/>
  <c r="G54" i="7" l="1"/>
  <c r="I54" i="7" s="1"/>
  <c r="F55" i="7"/>
  <c r="H54" i="7"/>
  <c r="J54" i="7" s="1"/>
  <c r="F56" i="7" l="1"/>
  <c r="G55" i="7"/>
  <c r="I55" i="7" s="1"/>
  <c r="H55" i="7"/>
  <c r="J55" i="7" s="1"/>
  <c r="G56" i="7" l="1"/>
  <c r="I56" i="7" s="1"/>
  <c r="F57" i="7"/>
  <c r="H56" i="7"/>
  <c r="J56" i="7" s="1"/>
  <c r="H57" i="7" l="1"/>
  <c r="J57" i="7" s="1"/>
  <c r="G57" i="7"/>
  <c r="I57" i="7" s="1"/>
  <c r="F58" i="7"/>
  <c r="G58" i="7" l="1"/>
  <c r="I58" i="7" s="1"/>
  <c r="F59" i="7"/>
  <c r="H58" i="7"/>
  <c r="J58" i="7" s="1"/>
  <c r="G59" i="7" l="1"/>
  <c r="I59" i="7" s="1"/>
  <c r="H59" i="7"/>
  <c r="J59" i="7" s="1"/>
  <c r="F60" i="7"/>
  <c r="G60" i="7" l="1"/>
  <c r="I60" i="7" s="1"/>
  <c r="F61" i="7"/>
  <c r="H60" i="7"/>
  <c r="J60" i="7" s="1"/>
  <c r="G61" i="7" l="1"/>
  <c r="I61" i="7" s="1"/>
  <c r="F62" i="7"/>
  <c r="H61" i="7"/>
  <c r="J61" i="7" s="1"/>
  <c r="F63" i="7" l="1"/>
  <c r="G62" i="7"/>
  <c r="I62" i="7" s="1"/>
  <c r="H62" i="7"/>
  <c r="J62" i="7" s="1"/>
  <c r="F64" i="7" l="1"/>
  <c r="G63" i="7"/>
  <c r="I63" i="7" s="1"/>
  <c r="H63" i="7"/>
  <c r="J63" i="7" s="1"/>
  <c r="G64" i="7" l="1"/>
  <c r="I64" i="7" s="1"/>
  <c r="H64" i="7"/>
  <c r="J64" i="7" s="1"/>
  <c r="L64" i="7" s="1"/>
  <c r="F65" i="7"/>
  <c r="F66" i="7" l="1"/>
  <c r="G65" i="7"/>
  <c r="I65" i="7" s="1"/>
  <c r="H65" i="7"/>
  <c r="J65" i="7" s="1"/>
  <c r="N65" i="7" s="1"/>
  <c r="O64" i="7"/>
  <c r="N64" i="7"/>
  <c r="K64" i="7"/>
  <c r="L65" i="7" l="1"/>
  <c r="O65" i="7"/>
  <c r="K65" i="7"/>
  <c r="G66" i="7"/>
  <c r="I66" i="7" s="1"/>
  <c r="F67" i="7"/>
  <c r="H66" i="7"/>
  <c r="J66" i="7" s="1"/>
  <c r="L66" i="7" l="1"/>
  <c r="O66" i="7"/>
  <c r="N66" i="7"/>
  <c r="K66" i="7"/>
  <c r="F68" i="7"/>
  <c r="H67" i="7"/>
  <c r="J67" i="7" s="1"/>
  <c r="G67" i="7"/>
  <c r="I67" i="7" s="1"/>
  <c r="O67" i="7" s="1"/>
  <c r="H68" i="7" l="1"/>
  <c r="J68" i="7" s="1"/>
  <c r="F69" i="7"/>
  <c r="G68" i="7"/>
  <c r="I68" i="7" s="1"/>
  <c r="L67" i="7"/>
  <c r="K67" i="7"/>
  <c r="N67" i="7"/>
  <c r="F70" i="7" l="1"/>
  <c r="H69" i="7"/>
  <c r="J69" i="7" s="1"/>
  <c r="G69" i="7"/>
  <c r="I69" i="7" s="1"/>
  <c r="N69" i="7" s="1"/>
  <c r="L68" i="7"/>
  <c r="O68" i="7"/>
  <c r="K68" i="7"/>
  <c r="N68" i="7"/>
  <c r="L69" i="7" l="1"/>
  <c r="K69" i="7"/>
  <c r="K70" i="7"/>
  <c r="F71" i="7"/>
  <c r="H70" i="7"/>
  <c r="J70" i="7" s="1"/>
  <c r="G70" i="7"/>
  <c r="I70" i="7" s="1"/>
  <c r="O69" i="7"/>
  <c r="L70" i="7" l="1"/>
  <c r="N70" i="7"/>
  <c r="O70" i="7"/>
  <c r="G71" i="7"/>
  <c r="I71" i="7" s="1"/>
  <c r="H71" i="7"/>
  <c r="J71" i="7" s="1"/>
  <c r="F72" i="7"/>
  <c r="G72" i="7" l="1"/>
  <c r="I72" i="7" s="1"/>
  <c r="F73" i="7"/>
  <c r="H72" i="7"/>
  <c r="J72" i="7" s="1"/>
  <c r="N71" i="7"/>
  <c r="O71" i="7"/>
  <c r="K71" i="7"/>
  <c r="L71" i="7"/>
  <c r="F74" i="7" l="1"/>
  <c r="H73" i="7"/>
  <c r="J73" i="7" s="1"/>
  <c r="G73" i="7"/>
  <c r="I73" i="7" s="1"/>
  <c r="O72" i="7"/>
  <c r="N72" i="7"/>
  <c r="L72" i="7"/>
  <c r="K72" i="7"/>
  <c r="N73" i="7" l="1"/>
  <c r="K73" i="7"/>
  <c r="L73" i="7"/>
  <c r="O73" i="7"/>
  <c r="G74" i="7"/>
  <c r="I74" i="7" s="1"/>
  <c r="H74" i="7"/>
  <c r="J74" i="7" s="1"/>
  <c r="F75" i="7"/>
  <c r="F76" i="7" l="1"/>
  <c r="G75" i="7"/>
  <c r="I75" i="7" s="1"/>
  <c r="H75" i="7"/>
  <c r="J75" i="7" s="1"/>
  <c r="O74" i="7"/>
  <c r="N74" i="7"/>
  <c r="K74" i="7"/>
  <c r="L74" i="7"/>
  <c r="G76" i="7" l="1"/>
  <c r="I76" i="7" s="1"/>
  <c r="H76" i="7"/>
  <c r="J76" i="7" s="1"/>
  <c r="F77" i="7"/>
  <c r="L75" i="7"/>
  <c r="O75" i="7"/>
  <c r="N76" i="7"/>
  <c r="N75" i="7"/>
  <c r="K75" i="7"/>
  <c r="H77" i="7" l="1"/>
  <c r="J77" i="7" s="1"/>
  <c r="G77" i="7"/>
  <c r="I77" i="7" s="1"/>
  <c r="F78" i="7"/>
  <c r="O76" i="7"/>
  <c r="K76" i="7"/>
  <c r="L76" i="7"/>
  <c r="H78" i="7" l="1"/>
  <c r="J78" i="7" s="1"/>
  <c r="F79" i="7"/>
  <c r="G78" i="7"/>
  <c r="I78" i="7" s="1"/>
  <c r="K77" i="7"/>
  <c r="O77" i="7"/>
  <c r="L77" i="7"/>
  <c r="N77" i="7"/>
  <c r="O78" i="7" l="1"/>
  <c r="N78" i="7"/>
  <c r="K78" i="7"/>
  <c r="L78" i="7"/>
  <c r="G79" i="7"/>
  <c r="I79" i="7" s="1"/>
  <c r="H79" i="7"/>
  <c r="J79" i="7" s="1"/>
  <c r="F80" i="7"/>
  <c r="G80" i="7" l="1"/>
  <c r="I80" i="7" s="1"/>
  <c r="H80" i="7"/>
  <c r="J80" i="7" s="1"/>
  <c r="F81" i="7"/>
  <c r="K79" i="7"/>
  <c r="O79" i="7"/>
  <c r="N79" i="7"/>
  <c r="K80" i="7"/>
  <c r="L79" i="7"/>
  <c r="H81" i="7" l="1"/>
  <c r="J81" i="7" s="1"/>
  <c r="G81" i="7"/>
  <c r="I81" i="7" s="1"/>
  <c r="F82" i="7"/>
  <c r="O80" i="7"/>
  <c r="L80" i="7"/>
  <c r="N80" i="7"/>
  <c r="G82" i="7" l="1"/>
  <c r="I82" i="7" s="1"/>
  <c r="H82" i="7"/>
  <c r="J82" i="7" s="1"/>
  <c r="F83" i="7"/>
  <c r="K81" i="7"/>
  <c r="O81" i="7"/>
  <c r="L81" i="7"/>
  <c r="N81" i="7"/>
  <c r="G83" i="7" l="1"/>
  <c r="I83" i="7" s="1"/>
  <c r="H83" i="7"/>
  <c r="J83" i="7" s="1"/>
  <c r="F84" i="7"/>
  <c r="L82" i="7"/>
  <c r="K82" i="7"/>
  <c r="N82" i="7"/>
  <c r="O82" i="7"/>
  <c r="G84" i="7" l="1"/>
  <c r="I84" i="7" s="1"/>
  <c r="H84" i="7"/>
  <c r="J84" i="7" s="1"/>
  <c r="F85" i="7"/>
  <c r="K83" i="7"/>
  <c r="O83" i="7"/>
  <c r="L83" i="7"/>
  <c r="N83" i="7"/>
  <c r="F86" i="7" l="1"/>
  <c r="G85" i="7"/>
  <c r="I85" i="7" s="1"/>
  <c r="H85" i="7"/>
  <c r="J85" i="7" s="1"/>
  <c r="N84" i="7"/>
  <c r="O84" i="7"/>
  <c r="K84" i="7"/>
  <c r="L84" i="7"/>
  <c r="K85" i="7" l="1"/>
  <c r="N85" i="7"/>
  <c r="L85" i="7"/>
  <c r="O85" i="7"/>
  <c r="G86" i="7"/>
  <c r="I86" i="7" s="1"/>
  <c r="H86" i="7"/>
  <c r="J86" i="7" s="1"/>
  <c r="F87" i="7"/>
  <c r="F88" i="7" l="1"/>
  <c r="G87" i="7"/>
  <c r="I87" i="7" s="1"/>
  <c r="H87" i="7"/>
  <c r="J87" i="7" s="1"/>
  <c r="O86" i="7"/>
  <c r="K86" i="7"/>
  <c r="L86" i="7"/>
  <c r="N86" i="7"/>
  <c r="K87" i="7" l="1"/>
  <c r="O87" i="7"/>
  <c r="N87" i="7"/>
  <c r="G88" i="7"/>
  <c r="I88" i="7" s="1"/>
  <c r="H88" i="7"/>
  <c r="J88" i="7" s="1"/>
  <c r="K88" i="7" s="1"/>
  <c r="F89" i="7"/>
  <c r="L87" i="7"/>
  <c r="O88" i="7" l="1"/>
  <c r="F90" i="7"/>
  <c r="G89" i="7"/>
  <c r="I89" i="7" s="1"/>
  <c r="H89" i="7"/>
  <c r="J89" i="7" s="1"/>
  <c r="N88" i="7"/>
  <c r="L88" i="7"/>
  <c r="O89" i="7" l="1"/>
  <c r="L89" i="7"/>
  <c r="H90" i="7"/>
  <c r="J90" i="7" s="1"/>
  <c r="F91" i="7"/>
  <c r="G90" i="7"/>
  <c r="I90" i="7" s="1"/>
  <c r="K90" i="7" s="1"/>
  <c r="N89" i="7"/>
  <c r="N90" i="7"/>
  <c r="K89" i="7"/>
  <c r="L90" i="7" l="1"/>
  <c r="O90" i="7"/>
  <c r="H91" i="7"/>
  <c r="J91" i="7" s="1"/>
  <c r="F92" i="7"/>
  <c r="G91" i="7"/>
  <c r="I91" i="7" s="1"/>
  <c r="O91" i="7" l="1"/>
  <c r="N91" i="7"/>
  <c r="L91" i="7"/>
  <c r="F93" i="7"/>
  <c r="H92" i="7"/>
  <c r="J92" i="7" s="1"/>
  <c r="G92" i="7"/>
  <c r="I92" i="7" s="1"/>
  <c r="N92" i="7" s="1"/>
  <c r="K91" i="7"/>
  <c r="F94" i="7" l="1"/>
  <c r="H93" i="7"/>
  <c r="J93" i="7" s="1"/>
  <c r="G93" i="7"/>
  <c r="I93" i="7" s="1"/>
  <c r="L93" i="7"/>
  <c r="L92" i="7"/>
  <c r="O92" i="7"/>
  <c r="K92" i="7"/>
  <c r="N93" i="7" l="1"/>
  <c r="O93" i="7"/>
  <c r="G94" i="7"/>
  <c r="I94" i="7" s="1"/>
  <c r="O94" i="7" s="1"/>
  <c r="F95" i="7"/>
  <c r="H94" i="7"/>
  <c r="J94" i="7" s="1"/>
  <c r="K93" i="7"/>
  <c r="K94" i="7" l="1"/>
  <c r="F96" i="7"/>
  <c r="G95" i="7"/>
  <c r="I95" i="7" s="1"/>
  <c r="H95" i="7"/>
  <c r="J95" i="7" s="1"/>
  <c r="N94" i="7"/>
  <c r="L94" i="7"/>
  <c r="L95" i="7" l="1"/>
  <c r="N95" i="7"/>
  <c r="O95" i="7"/>
  <c r="K95" i="7"/>
  <c r="F97" i="7"/>
  <c r="G96" i="7"/>
  <c r="I96" i="7" s="1"/>
  <c r="H96" i="7"/>
  <c r="J96" i="7" s="1"/>
  <c r="H97" i="7" l="1"/>
  <c r="J97" i="7" s="1"/>
  <c r="F98" i="7"/>
  <c r="G97" i="7"/>
  <c r="I97" i="7" s="1"/>
  <c r="N96" i="7"/>
  <c r="K96" i="7"/>
  <c r="O96" i="7"/>
  <c r="L96" i="7"/>
  <c r="O97" i="7" l="1"/>
  <c r="K97" i="7"/>
  <c r="N97" i="7"/>
  <c r="L97" i="7"/>
  <c r="G98" i="7"/>
  <c r="I98" i="7" s="1"/>
  <c r="H98" i="7"/>
  <c r="J98" i="7" s="1"/>
  <c r="F99" i="7"/>
  <c r="F100" i="7" l="1"/>
  <c r="G99" i="7"/>
  <c r="I99" i="7" s="1"/>
  <c r="H99" i="7"/>
  <c r="J99" i="7" s="1"/>
  <c r="K98" i="7"/>
  <c r="N98" i="7"/>
  <c r="L98" i="7"/>
  <c r="O98" i="7"/>
  <c r="N99" i="7" l="1"/>
  <c r="O99" i="7"/>
  <c r="L99" i="7"/>
  <c r="G100" i="7"/>
  <c r="I100" i="7" s="1"/>
  <c r="H100" i="7"/>
  <c r="J100" i="7" s="1"/>
  <c r="F101" i="7"/>
  <c r="K99" i="7"/>
  <c r="H101" i="7" l="1"/>
  <c r="J101" i="7" s="1"/>
  <c r="G101" i="7"/>
  <c r="I101" i="7" s="1"/>
  <c r="F102" i="7"/>
  <c r="O100" i="7"/>
  <c r="N100" i="7"/>
  <c r="K100" i="7"/>
  <c r="L100" i="7"/>
  <c r="H102" i="7" l="1"/>
  <c r="J102" i="7" s="1"/>
  <c r="N102" i="7" s="1"/>
  <c r="G102" i="7"/>
  <c r="I102" i="7" s="1"/>
  <c r="F103" i="7"/>
  <c r="O101" i="7"/>
  <c r="N101" i="7"/>
  <c r="K101" i="7"/>
  <c r="L101" i="7"/>
  <c r="F104" i="7" l="1"/>
  <c r="G103" i="7"/>
  <c r="I103" i="7" s="1"/>
  <c r="H103" i="7"/>
  <c r="J103" i="7" s="1"/>
  <c r="O102" i="7"/>
  <c r="K102" i="7"/>
  <c r="L102" i="7"/>
  <c r="N103" i="7" l="1"/>
  <c r="L103" i="7"/>
  <c r="O103" i="7"/>
  <c r="K103" i="7"/>
  <c r="H104" i="7"/>
  <c r="J104" i="7" s="1"/>
  <c r="F105" i="7"/>
  <c r="G104" i="7"/>
  <c r="I104" i="7" s="1"/>
  <c r="L104" i="7" l="1"/>
  <c r="N104" i="7"/>
  <c r="K104" i="7"/>
  <c r="O104" i="7"/>
  <c r="G105" i="7"/>
  <c r="I105" i="7" s="1"/>
  <c r="N105" i="7" s="1"/>
  <c r="H105" i="7"/>
  <c r="J105" i="7" s="1"/>
  <c r="F106" i="7"/>
  <c r="L105" i="7" l="1"/>
  <c r="O105" i="7"/>
  <c r="G106" i="7"/>
  <c r="I106" i="7" s="1"/>
  <c r="H106" i="7"/>
  <c r="J106" i="7" s="1"/>
  <c r="F107" i="7"/>
  <c r="K105" i="7"/>
  <c r="N106" i="7"/>
  <c r="O106" i="7" l="1"/>
  <c r="K106" i="7"/>
  <c r="F108" i="7"/>
  <c r="G107" i="7"/>
  <c r="I107" i="7" s="1"/>
  <c r="N107" i="7" s="1"/>
  <c r="H107" i="7"/>
  <c r="J107" i="7" s="1"/>
  <c r="L106" i="7"/>
  <c r="L107" i="7" l="1"/>
  <c r="O107" i="7"/>
  <c r="L108" i="7"/>
  <c r="F109" i="7"/>
  <c r="G108" i="7"/>
  <c r="I108" i="7" s="1"/>
  <c r="O108" i="7" s="1"/>
  <c r="H108" i="7"/>
  <c r="J108" i="7" s="1"/>
  <c r="K107" i="7"/>
  <c r="K108" i="7" l="1"/>
  <c r="N108" i="7"/>
  <c r="H109" i="7"/>
  <c r="J109" i="7" s="1"/>
  <c r="F110" i="7"/>
  <c r="G109" i="7"/>
  <c r="I109" i="7" s="1"/>
  <c r="H110" i="7" l="1"/>
  <c r="J110" i="7" s="1"/>
  <c r="F111" i="7"/>
  <c r="G110" i="7"/>
  <c r="I110" i="7" s="1"/>
  <c r="O109" i="7"/>
  <c r="K109" i="7"/>
  <c r="N109" i="7"/>
  <c r="L109" i="7"/>
  <c r="N110" i="7" l="1"/>
  <c r="O110" i="7"/>
  <c r="H111" i="7"/>
  <c r="J111" i="7" s="1"/>
  <c r="F112" i="7"/>
  <c r="G111" i="7"/>
  <c r="I111" i="7" s="1"/>
  <c r="N111" i="7" s="1"/>
  <c r="L110" i="7"/>
  <c r="K110" i="7"/>
  <c r="O111" i="7" l="1"/>
  <c r="K111" i="7"/>
  <c r="L111" i="7"/>
  <c r="F113" i="7"/>
  <c r="G112" i="7"/>
  <c r="I112" i="7" s="1"/>
  <c r="L112" i="7" s="1"/>
  <c r="H112" i="7"/>
  <c r="J112" i="7" s="1"/>
  <c r="K112" i="7" l="1"/>
  <c r="O112" i="7"/>
  <c r="H113" i="7"/>
  <c r="J113" i="7" s="1"/>
  <c r="F114" i="7"/>
  <c r="G113" i="7"/>
  <c r="I113" i="7" s="1"/>
  <c r="L113" i="7" s="1"/>
  <c r="N112" i="7"/>
  <c r="O113" i="7" l="1"/>
  <c r="K113" i="7"/>
  <c r="N113" i="7"/>
  <c r="F115" i="7"/>
  <c r="G114" i="7"/>
  <c r="I114" i="7" s="1"/>
  <c r="H114" i="7"/>
  <c r="J114" i="7" s="1"/>
  <c r="K114" i="7" l="1"/>
  <c r="L114" i="7"/>
  <c r="F116" i="7"/>
  <c r="G115" i="7"/>
  <c r="I115" i="7" s="1"/>
  <c r="H115" i="7"/>
  <c r="J115" i="7" s="1"/>
  <c r="N114" i="7"/>
  <c r="O114" i="7"/>
  <c r="O115" i="7" l="1"/>
  <c r="L115" i="7"/>
  <c r="K115" i="7"/>
  <c r="F117" i="7"/>
  <c r="G116" i="7"/>
  <c r="I116" i="7" s="1"/>
  <c r="H116" i="7"/>
  <c r="J116" i="7" s="1"/>
  <c r="O116" i="7" s="1"/>
  <c r="N115" i="7"/>
  <c r="N116" i="7" l="1"/>
  <c r="L116" i="7"/>
  <c r="H117" i="7"/>
  <c r="J117" i="7" s="1"/>
  <c r="F118" i="7"/>
  <c r="G117" i="7"/>
  <c r="I117" i="7" s="1"/>
  <c r="K116" i="7"/>
  <c r="H118" i="7" l="1"/>
  <c r="J118" i="7" s="1"/>
  <c r="F119" i="7"/>
  <c r="G118" i="7"/>
  <c r="I118" i="7" s="1"/>
  <c r="O117" i="7"/>
  <c r="K117" i="7"/>
  <c r="N117" i="7"/>
  <c r="L117" i="7"/>
  <c r="L118" i="7"/>
  <c r="O118" i="7" l="1"/>
  <c r="K118" i="7"/>
  <c r="H119" i="7"/>
  <c r="J119" i="7" s="1"/>
  <c r="L119" i="7" s="1"/>
  <c r="G119" i="7"/>
  <c r="I119" i="7" s="1"/>
  <c r="F120" i="7"/>
  <c r="N118" i="7"/>
  <c r="G120" i="7" l="1"/>
  <c r="I120" i="7" s="1"/>
  <c r="H120" i="7"/>
  <c r="J120" i="7" s="1"/>
  <c r="N120" i="7" s="1"/>
  <c r="F121" i="7"/>
  <c r="K119" i="7"/>
  <c r="O119" i="7"/>
  <c r="N119" i="7"/>
  <c r="G121" i="7" l="1"/>
  <c r="I121" i="7" s="1"/>
  <c r="F122" i="7"/>
  <c r="H121" i="7"/>
  <c r="J121" i="7" s="1"/>
  <c r="O120" i="7"/>
  <c r="K120" i="7"/>
  <c r="L120" i="7"/>
  <c r="G122" i="7" l="1"/>
  <c r="I122" i="7" s="1"/>
  <c r="H122" i="7"/>
  <c r="J122" i="7" s="1"/>
  <c r="F123" i="7"/>
  <c r="O121" i="7"/>
  <c r="N121" i="7"/>
  <c r="K121" i="7"/>
  <c r="L121" i="7"/>
  <c r="H123" i="7" l="1"/>
  <c r="J123" i="7" s="1"/>
  <c r="F124" i="7"/>
  <c r="G123" i="7"/>
  <c r="I123" i="7" s="1"/>
  <c r="O122" i="7"/>
  <c r="L122" i="7"/>
  <c r="K122" i="7"/>
  <c r="N122" i="7"/>
  <c r="F125" i="7" l="1"/>
  <c r="G124" i="7"/>
  <c r="I124" i="7" s="1"/>
  <c r="H124" i="7"/>
  <c r="J124" i="7" s="1"/>
  <c r="K123" i="7"/>
  <c r="N123" i="7"/>
  <c r="O123" i="7"/>
  <c r="N124" i="7"/>
  <c r="L123" i="7"/>
  <c r="K124" i="7" l="1"/>
  <c r="H125" i="7"/>
  <c r="J125" i="7" s="1"/>
  <c r="F126" i="7"/>
  <c r="G125" i="7"/>
  <c r="I125" i="7" s="1"/>
  <c r="L124" i="7"/>
  <c r="O124" i="7"/>
  <c r="G126" i="7" l="1"/>
  <c r="I126" i="7" s="1"/>
  <c r="H126" i="7"/>
  <c r="J126" i="7" s="1"/>
  <c r="F127" i="7"/>
  <c r="N125" i="7"/>
  <c r="L125" i="7"/>
  <c r="O125" i="7"/>
  <c r="K125" i="7"/>
  <c r="L126" i="7" l="1"/>
  <c r="O126" i="7"/>
  <c r="H127" i="7"/>
  <c r="J127" i="7" s="1"/>
  <c r="F128" i="7"/>
  <c r="G127" i="7"/>
  <c r="I127" i="7" s="1"/>
  <c r="K127" i="7" s="1"/>
  <c r="N126" i="7"/>
  <c r="K126" i="7"/>
  <c r="G128" i="7" l="1"/>
  <c r="I128" i="7" s="1"/>
  <c r="H128" i="7"/>
  <c r="J128" i="7" s="1"/>
  <c r="K128" i="7" s="1"/>
  <c r="F129" i="7"/>
  <c r="L127" i="7"/>
  <c r="O127" i="7"/>
  <c r="N127" i="7"/>
  <c r="H129" i="7" l="1"/>
  <c r="J129" i="7" s="1"/>
  <c r="G129" i="7"/>
  <c r="I129" i="7" s="1"/>
  <c r="F130" i="7"/>
  <c r="N128" i="7"/>
  <c r="O128" i="7"/>
  <c r="K129" i="7"/>
  <c r="L128" i="7"/>
  <c r="G130" i="7" l="1"/>
  <c r="I130" i="7" s="1"/>
  <c r="H130" i="7"/>
  <c r="J130" i="7" s="1"/>
  <c r="F131" i="7"/>
  <c r="O129" i="7"/>
  <c r="L129" i="7"/>
  <c r="L130" i="7"/>
  <c r="N129" i="7"/>
  <c r="F132" i="7" l="1"/>
  <c r="G131" i="7"/>
  <c r="I131" i="7" s="1"/>
  <c r="H131" i="7"/>
  <c r="J131" i="7" s="1"/>
  <c r="L131" i="7" s="1"/>
  <c r="K130" i="7"/>
  <c r="O130" i="7"/>
  <c r="N130" i="7"/>
  <c r="O131" i="7" l="1"/>
  <c r="N131" i="7"/>
  <c r="H132" i="7"/>
  <c r="J132" i="7" s="1"/>
  <c r="F133" i="7"/>
  <c r="G132" i="7"/>
  <c r="I132" i="7" s="1"/>
  <c r="O132" i="7" s="1"/>
  <c r="K132" i="7"/>
  <c r="K131" i="7"/>
  <c r="L132" i="7" l="1"/>
  <c r="F134" i="7"/>
  <c r="G133" i="7"/>
  <c r="I133" i="7" s="1"/>
  <c r="H133" i="7"/>
  <c r="J133" i="7" s="1"/>
  <c r="N132" i="7"/>
  <c r="H134" i="7" l="1"/>
  <c r="J134" i="7" s="1"/>
  <c r="F135" i="7"/>
  <c r="G134" i="7"/>
  <c r="I134" i="7" s="1"/>
  <c r="L134" i="7" s="1"/>
  <c r="N133" i="7"/>
  <c r="O133" i="7"/>
  <c r="K134" i="7"/>
  <c r="K133" i="7"/>
  <c r="L133" i="7"/>
  <c r="F136" i="7" l="1"/>
  <c r="H135" i="7"/>
  <c r="J135" i="7" s="1"/>
  <c r="G135" i="7"/>
  <c r="I135" i="7" s="1"/>
  <c r="L135" i="7" s="1"/>
  <c r="N134" i="7"/>
  <c r="O134" i="7"/>
  <c r="F137" i="7" l="1"/>
  <c r="H136" i="7"/>
  <c r="J136" i="7" s="1"/>
  <c r="G136" i="7"/>
  <c r="I136" i="7" s="1"/>
  <c r="L136" i="7" s="1"/>
  <c r="O135" i="7"/>
  <c r="N135" i="7"/>
  <c r="K135" i="7"/>
  <c r="G137" i="7" l="1"/>
  <c r="I137" i="7" s="1"/>
  <c r="H137" i="7"/>
  <c r="J137" i="7" s="1"/>
  <c r="F138" i="7"/>
  <c r="N136" i="7"/>
  <c r="O136" i="7"/>
  <c r="K136" i="7"/>
  <c r="O137" i="7" l="1"/>
  <c r="N137" i="7"/>
  <c r="L137" i="7"/>
  <c r="G138" i="7"/>
  <c r="I138" i="7" s="1"/>
  <c r="F139" i="7"/>
  <c r="H138" i="7"/>
  <c r="J138" i="7" s="1"/>
  <c r="K137" i="7"/>
  <c r="N138" i="7" l="1"/>
  <c r="O138" i="7"/>
  <c r="L138" i="7"/>
  <c r="H139" i="7"/>
  <c r="J139" i="7" s="1"/>
  <c r="G139" i="7"/>
  <c r="I139" i="7" s="1"/>
  <c r="F140" i="7"/>
  <c r="K138" i="7"/>
  <c r="F141" i="7" l="1"/>
  <c r="H140" i="7"/>
  <c r="J140" i="7" s="1"/>
  <c r="G140" i="7"/>
  <c r="I140" i="7" s="1"/>
  <c r="O139" i="7"/>
  <c r="K139" i="7"/>
  <c r="N139" i="7"/>
  <c r="K140" i="7"/>
  <c r="L139" i="7"/>
  <c r="O140" i="7" l="1"/>
  <c r="L140" i="7"/>
  <c r="N140" i="7"/>
  <c r="G141" i="7"/>
  <c r="I141" i="7" s="1"/>
  <c r="F142" i="7"/>
  <c r="H141" i="7"/>
  <c r="J141" i="7" s="1"/>
  <c r="H142" i="7" l="1"/>
  <c r="J142" i="7" s="1"/>
  <c r="F143" i="7"/>
  <c r="G142" i="7"/>
  <c r="I142" i="7" s="1"/>
  <c r="L142" i="7" s="1"/>
  <c r="N141" i="7"/>
  <c r="O141" i="7"/>
  <c r="K141" i="7"/>
  <c r="L141" i="7"/>
  <c r="F144" i="7" l="1"/>
  <c r="H143" i="7"/>
  <c r="J143" i="7" s="1"/>
  <c r="G143" i="7"/>
  <c r="I143" i="7" s="1"/>
  <c r="O142" i="7"/>
  <c r="K142" i="7"/>
  <c r="N142" i="7"/>
  <c r="F145" i="7" l="1"/>
  <c r="H144" i="7"/>
  <c r="J144" i="7" s="1"/>
  <c r="G144" i="7"/>
  <c r="I144" i="7" s="1"/>
  <c r="L144" i="7" s="1"/>
  <c r="L143" i="7"/>
  <c r="O143" i="7"/>
  <c r="O144" i="7"/>
  <c r="N143" i="7"/>
  <c r="K143" i="7"/>
  <c r="K144" i="7" l="1"/>
  <c r="K145" i="7"/>
  <c r="F146" i="7"/>
  <c r="H145" i="7"/>
  <c r="J145" i="7" s="1"/>
  <c r="G145" i="7"/>
  <c r="I145" i="7" s="1"/>
  <c r="L145" i="7" s="1"/>
  <c r="N145" i="7"/>
  <c r="N144" i="7"/>
  <c r="G146" i="7" l="1"/>
  <c r="I146" i="7" s="1"/>
  <c r="F147" i="7"/>
  <c r="H146" i="7"/>
  <c r="J146" i="7" s="1"/>
  <c r="N146" i="7" s="1"/>
  <c r="O146" i="7"/>
  <c r="O145" i="7"/>
  <c r="F148" i="7" l="1"/>
  <c r="H147" i="7"/>
  <c r="J147" i="7" s="1"/>
  <c r="G147" i="7"/>
  <c r="I147" i="7" s="1"/>
  <c r="L146" i="7"/>
  <c r="K146" i="7"/>
  <c r="F149" i="7" l="1"/>
  <c r="H148" i="7"/>
  <c r="J148" i="7" s="1"/>
  <c r="G148" i="7"/>
  <c r="I148" i="7" s="1"/>
  <c r="O148" i="7" s="1"/>
  <c r="N147" i="7"/>
  <c r="O147" i="7"/>
  <c r="N148" i="7"/>
  <c r="K147" i="7"/>
  <c r="L147" i="7"/>
  <c r="K148" i="7" l="1"/>
  <c r="G149" i="7"/>
  <c r="I149" i="7" s="1"/>
  <c r="H149" i="7"/>
  <c r="J149" i="7" s="1"/>
  <c r="K149" i="7" s="1"/>
  <c r="F150" i="7"/>
  <c r="L148" i="7"/>
  <c r="L149" i="7" l="1"/>
  <c r="N149" i="7"/>
  <c r="O149" i="7"/>
  <c r="G150" i="7"/>
  <c r="I150" i="7" s="1"/>
  <c r="F151" i="7"/>
  <c r="H150" i="7"/>
  <c r="J150" i="7" s="1"/>
  <c r="L150" i="7" l="1"/>
  <c r="O150" i="7"/>
  <c r="K150" i="7"/>
  <c r="G151" i="7"/>
  <c r="I151" i="7" s="1"/>
  <c r="H151" i="7"/>
  <c r="J151" i="7" s="1"/>
  <c r="K151" i="7" s="1"/>
  <c r="F152" i="7"/>
  <c r="N150" i="7"/>
  <c r="G152" i="7" l="1"/>
  <c r="I152" i="7" s="1"/>
  <c r="F153" i="7"/>
  <c r="H152" i="7"/>
  <c r="J152" i="7" s="1"/>
  <c r="L152" i="7" s="1"/>
  <c r="K152" i="7"/>
  <c r="O151" i="7"/>
  <c r="N151" i="7"/>
  <c r="N152" i="7"/>
  <c r="L151" i="7"/>
  <c r="F154" i="7" l="1"/>
  <c r="G153" i="7"/>
  <c r="I153" i="7" s="1"/>
  <c r="H153" i="7"/>
  <c r="J153" i="7" s="1"/>
  <c r="K153" i="7" s="1"/>
  <c r="O152" i="7"/>
  <c r="O153" i="7" l="1"/>
  <c r="N153" i="7"/>
  <c r="N154" i="7"/>
  <c r="F155" i="7"/>
  <c r="H154" i="7"/>
  <c r="J154" i="7" s="1"/>
  <c r="G154" i="7"/>
  <c r="I154" i="7" s="1"/>
  <c r="L154" i="7"/>
  <c r="L153" i="7"/>
  <c r="O154" i="7" l="1"/>
  <c r="K154" i="7"/>
  <c r="H155" i="7"/>
  <c r="J155" i="7" s="1"/>
  <c r="G155" i="7"/>
  <c r="I155" i="7" s="1"/>
  <c r="F156" i="7"/>
  <c r="O155" i="7" l="1"/>
  <c r="N155" i="7"/>
  <c r="L155" i="7"/>
  <c r="K155" i="7"/>
  <c r="H156" i="7"/>
  <c r="J156" i="7" s="1"/>
  <c r="G156" i="7"/>
  <c r="I156" i="7" s="1"/>
  <c r="L156" i="7" s="1"/>
  <c r="F157" i="7"/>
  <c r="N156" i="7" l="1"/>
  <c r="H157" i="7"/>
  <c r="J157" i="7" s="1"/>
  <c r="G157" i="7"/>
  <c r="I157" i="7" s="1"/>
  <c r="N157" i="7" s="1"/>
  <c r="F158" i="7"/>
  <c r="O156" i="7"/>
  <c r="K156" i="7"/>
  <c r="F159" i="7" l="1"/>
  <c r="H158" i="7"/>
  <c r="J158" i="7" s="1"/>
  <c r="G158" i="7"/>
  <c r="I158" i="7" s="1"/>
  <c r="N158" i="7" s="1"/>
  <c r="O157" i="7"/>
  <c r="L157" i="7"/>
  <c r="K157" i="7"/>
  <c r="F160" i="7" l="1"/>
  <c r="G159" i="7"/>
  <c r="I159" i="7" s="1"/>
  <c r="H159" i="7"/>
  <c r="J159" i="7" s="1"/>
  <c r="N159" i="7" s="1"/>
  <c r="O158" i="7"/>
  <c r="L158" i="7"/>
  <c r="K158" i="7"/>
  <c r="H160" i="7" l="1"/>
  <c r="J160" i="7" s="1"/>
  <c r="G160" i="7"/>
  <c r="I160" i="7" s="1"/>
  <c r="O160" i="7" s="1"/>
  <c r="F161" i="7"/>
  <c r="O159" i="7"/>
  <c r="L159" i="7"/>
  <c r="L160" i="7"/>
  <c r="K159" i="7"/>
  <c r="H161" i="7" l="1"/>
  <c r="J161" i="7" s="1"/>
  <c r="F162" i="7"/>
  <c r="G161" i="7"/>
  <c r="I161" i="7" s="1"/>
  <c r="K161" i="7" s="1"/>
  <c r="K160" i="7"/>
  <c r="N160" i="7"/>
  <c r="F163" i="7" l="1"/>
  <c r="H162" i="7"/>
  <c r="J162" i="7" s="1"/>
  <c r="G162" i="7"/>
  <c r="I162" i="7" s="1"/>
  <c r="O161" i="7"/>
  <c r="L161" i="7"/>
  <c r="N161" i="7"/>
  <c r="K162" i="7" l="1"/>
  <c r="N162" i="7"/>
  <c r="O162" i="7"/>
  <c r="H163" i="7"/>
  <c r="J163" i="7" s="1"/>
  <c r="F164" i="7"/>
  <c r="G163" i="7"/>
  <c r="I163" i="7" s="1"/>
  <c r="K163" i="7" s="1"/>
  <c r="L162" i="7"/>
  <c r="H164" i="7" l="1"/>
  <c r="J164" i="7" s="1"/>
  <c r="G164" i="7"/>
  <c r="I164" i="7" s="1"/>
  <c r="K164" i="7" s="1"/>
  <c r="F165" i="7"/>
  <c r="O163" i="7"/>
  <c r="L164" i="7"/>
  <c r="L163" i="7"/>
  <c r="N163" i="7"/>
  <c r="H165" i="7" l="1"/>
  <c r="J165" i="7" s="1"/>
  <c r="F166" i="7"/>
  <c r="G165" i="7"/>
  <c r="I165" i="7" s="1"/>
  <c r="N165" i="7"/>
  <c r="O164" i="7"/>
  <c r="N164" i="7"/>
  <c r="O165" i="7" l="1"/>
  <c r="K165" i="7"/>
  <c r="L165" i="7"/>
  <c r="F167" i="7"/>
  <c r="H166" i="7"/>
  <c r="J166" i="7" s="1"/>
  <c r="G166" i="7"/>
  <c r="I166" i="7" s="1"/>
  <c r="K166" i="7"/>
  <c r="O166" i="7" l="1"/>
  <c r="N166" i="7"/>
  <c r="L166" i="7"/>
  <c r="F168" i="7"/>
  <c r="H167" i="7"/>
  <c r="J167" i="7" s="1"/>
  <c r="G167" i="7"/>
  <c r="I167" i="7" s="1"/>
  <c r="K167" i="7" l="1"/>
  <c r="N167" i="7"/>
  <c r="O167" i="7"/>
  <c r="H168" i="7"/>
  <c r="J168" i="7" s="1"/>
  <c r="G168" i="7"/>
  <c r="I168" i="7" s="1"/>
  <c r="N168" i="7" s="1"/>
  <c r="F169" i="7"/>
  <c r="L167" i="7"/>
  <c r="L168" i="7" l="1"/>
  <c r="O168" i="7"/>
  <c r="F170" i="7"/>
  <c r="G169" i="7"/>
  <c r="I169" i="7" s="1"/>
  <c r="H169" i="7"/>
  <c r="J169" i="7" s="1"/>
  <c r="L169" i="7"/>
  <c r="K168" i="7"/>
  <c r="N169" i="7" l="1"/>
  <c r="O169" i="7"/>
  <c r="K169" i="7"/>
  <c r="G170" i="7"/>
  <c r="I170" i="7" s="1"/>
  <c r="F171" i="7"/>
  <c r="H170" i="7"/>
  <c r="J170" i="7" s="1"/>
  <c r="O170" i="7" l="1"/>
  <c r="K170" i="7"/>
  <c r="L170" i="7"/>
  <c r="N170" i="7"/>
  <c r="H171" i="7"/>
  <c r="J171" i="7" s="1"/>
  <c r="G171" i="7"/>
  <c r="I171" i="7" s="1"/>
  <c r="O171" i="7" s="1"/>
  <c r="F172" i="7"/>
  <c r="G172" i="7" l="1"/>
  <c r="I172" i="7" s="1"/>
  <c r="O172" i="7" s="1"/>
  <c r="H172" i="7"/>
  <c r="J172" i="7" s="1"/>
  <c r="F173" i="7"/>
  <c r="N171" i="7"/>
  <c r="K171" i="7"/>
  <c r="L171" i="7"/>
  <c r="K172" i="7" l="1"/>
  <c r="H173" i="7"/>
  <c r="J173" i="7" s="1"/>
  <c r="F174" i="7"/>
  <c r="G173" i="7"/>
  <c r="I173" i="7" s="1"/>
  <c r="N173" i="7" s="1"/>
  <c r="N172" i="7"/>
  <c r="L172" i="7"/>
  <c r="O173" i="7" l="1"/>
  <c r="K173" i="7"/>
  <c r="H174" i="7"/>
  <c r="J174" i="7" s="1"/>
  <c r="G174" i="7"/>
  <c r="I174" i="7" s="1"/>
  <c r="F175" i="7"/>
  <c r="L173" i="7"/>
  <c r="N174" i="7" l="1"/>
  <c r="K174" i="7"/>
  <c r="O174" i="7"/>
  <c r="L174" i="7"/>
  <c r="F176" i="7"/>
  <c r="H175" i="7"/>
  <c r="J175" i="7" s="1"/>
  <c r="G175" i="7"/>
  <c r="I175" i="7" s="1"/>
  <c r="K175" i="7" l="1"/>
  <c r="L175" i="7"/>
  <c r="N175" i="7"/>
  <c r="O175" i="7"/>
  <c r="H176" i="7"/>
  <c r="J176" i="7" s="1"/>
  <c r="G176" i="7"/>
  <c r="I176" i="7" s="1"/>
  <c r="L176" i="7" s="1"/>
  <c r="F177" i="7"/>
  <c r="O176" i="7" l="1"/>
  <c r="N176" i="7"/>
  <c r="G177" i="7"/>
  <c r="I177" i="7" s="1"/>
  <c r="K177" i="7" s="1"/>
  <c r="H177" i="7"/>
  <c r="J177" i="7" s="1"/>
  <c r="F178" i="7"/>
  <c r="K176" i="7"/>
  <c r="G178" i="7" l="1"/>
  <c r="I178" i="7" s="1"/>
  <c r="F179" i="7"/>
  <c r="H178" i="7"/>
  <c r="J178" i="7" s="1"/>
  <c r="O177" i="7"/>
  <c r="N177" i="7"/>
  <c r="L177" i="7"/>
  <c r="N178" i="7" l="1"/>
  <c r="O178" i="7"/>
  <c r="K178" i="7"/>
  <c r="H179" i="7"/>
  <c r="J179" i="7" s="1"/>
  <c r="F180" i="7"/>
  <c r="G179" i="7"/>
  <c r="I179" i="7" s="1"/>
  <c r="L178" i="7"/>
  <c r="O179" i="7" l="1"/>
  <c r="K179" i="7"/>
  <c r="H180" i="7"/>
  <c r="J180" i="7" s="1"/>
  <c r="F181" i="7"/>
  <c r="G180" i="7"/>
  <c r="I180" i="7" s="1"/>
  <c r="N179" i="7"/>
  <c r="L179" i="7"/>
  <c r="K180" i="7" l="1"/>
  <c r="L180" i="7"/>
  <c r="O180" i="7"/>
  <c r="N180" i="7"/>
  <c r="F182" i="7"/>
  <c r="G181" i="7"/>
  <c r="I181" i="7" s="1"/>
  <c r="H181" i="7"/>
  <c r="J181" i="7" s="1"/>
  <c r="N181" i="7" l="1"/>
  <c r="O181" i="7"/>
  <c r="L181" i="7"/>
  <c r="H182" i="7"/>
  <c r="J182" i="7" s="1"/>
  <c r="G182" i="7"/>
  <c r="I182" i="7" s="1"/>
  <c r="L182" i="7" s="1"/>
  <c r="F183" i="7"/>
  <c r="K181" i="7"/>
  <c r="K182" i="7" l="1"/>
  <c r="H183" i="7"/>
  <c r="J183" i="7" s="1"/>
  <c r="F184" i="7"/>
  <c r="G183" i="7"/>
  <c r="I183" i="7" s="1"/>
  <c r="N182" i="7"/>
  <c r="O182" i="7"/>
  <c r="N183" i="7" l="1"/>
  <c r="O183" i="7"/>
  <c r="K183" i="7"/>
  <c r="H184" i="7"/>
  <c r="J184" i="7" s="1"/>
  <c r="F185" i="7"/>
  <c r="G184" i="7"/>
  <c r="I184" i="7" s="1"/>
  <c r="L183" i="7"/>
  <c r="O184" i="7" l="1"/>
  <c r="K184" i="7"/>
  <c r="N184" i="7"/>
  <c r="O185" i="7"/>
  <c r="F186" i="7"/>
  <c r="H185" i="7"/>
  <c r="J185" i="7" s="1"/>
  <c r="G185" i="7"/>
  <c r="I185" i="7" s="1"/>
  <c r="N185" i="7"/>
  <c r="L184" i="7"/>
  <c r="L185" i="7" l="1"/>
  <c r="K185" i="7"/>
  <c r="H186" i="7"/>
  <c r="J186" i="7" s="1"/>
  <c r="F187" i="7"/>
  <c r="G186" i="7"/>
  <c r="I186" i="7" s="1"/>
  <c r="O186" i="7" s="1"/>
  <c r="K186" i="7" l="1"/>
  <c r="N186" i="7"/>
  <c r="L186" i="7"/>
  <c r="O187" i="7"/>
  <c r="H187" i="7"/>
  <c r="J187" i="7" s="1"/>
  <c r="G187" i="7"/>
  <c r="I187" i="7" s="1"/>
  <c r="F188" i="7"/>
  <c r="F189" i="7" l="1"/>
  <c r="H188" i="7"/>
  <c r="J188" i="7" s="1"/>
  <c r="G188" i="7"/>
  <c r="I188" i="7" s="1"/>
  <c r="K187" i="7"/>
  <c r="L187" i="7"/>
  <c r="N187" i="7"/>
  <c r="O188" i="7"/>
  <c r="L188" i="7" l="1"/>
  <c r="N188" i="7"/>
  <c r="K188" i="7"/>
  <c r="O189" i="7"/>
  <c r="G189" i="7"/>
  <c r="I189" i="7" s="1"/>
  <c r="H189" i="7"/>
  <c r="J189" i="7" s="1"/>
  <c r="F190" i="7"/>
  <c r="F191" i="7" l="1"/>
  <c r="G190" i="7"/>
  <c r="I190" i="7" s="1"/>
  <c r="H190" i="7"/>
  <c r="J190" i="7" s="1"/>
  <c r="L189" i="7"/>
  <c r="K189" i="7"/>
  <c r="N189" i="7"/>
  <c r="K190" i="7" l="1"/>
  <c r="O190" i="7"/>
  <c r="L190" i="7"/>
  <c r="N190" i="7"/>
  <c r="H191" i="7"/>
  <c r="J191" i="7" s="1"/>
  <c r="F192" i="7"/>
  <c r="G191" i="7"/>
  <c r="I191" i="7" s="1"/>
  <c r="O191" i="7" l="1"/>
  <c r="N191" i="7"/>
  <c r="K191" i="7"/>
  <c r="K192" i="7"/>
  <c r="F193" i="7"/>
  <c r="G192" i="7"/>
  <c r="I192" i="7" s="1"/>
  <c r="H192" i="7"/>
  <c r="J192" i="7" s="1"/>
  <c r="L192" i="7"/>
  <c r="L191" i="7"/>
  <c r="O192" i="7" l="1"/>
  <c r="N192" i="7"/>
  <c r="G193" i="7"/>
  <c r="I193" i="7" s="1"/>
  <c r="H193" i="7"/>
  <c r="J193" i="7" s="1"/>
  <c r="F194" i="7"/>
  <c r="K193" i="7" l="1"/>
  <c r="O193" i="7"/>
  <c r="K194" i="7"/>
  <c r="H194" i="7"/>
  <c r="J194" i="7" s="1"/>
  <c r="N194" i="7" s="1"/>
  <c r="G194" i="7"/>
  <c r="I194" i="7" s="1"/>
  <c r="F195" i="7"/>
  <c r="L193" i="7"/>
  <c r="N193" i="7"/>
  <c r="O194" i="7" l="1"/>
  <c r="L194" i="7"/>
  <c r="H195" i="7"/>
  <c r="J195" i="7" s="1"/>
  <c r="F196" i="7"/>
  <c r="G195" i="7"/>
  <c r="I195" i="7" s="1"/>
  <c r="F197" i="7" l="1"/>
  <c r="G196" i="7"/>
  <c r="I196" i="7" s="1"/>
  <c r="H196" i="7"/>
  <c r="J196" i="7" s="1"/>
  <c r="O195" i="7"/>
  <c r="K195" i="7"/>
  <c r="L195" i="7"/>
  <c r="N195" i="7"/>
  <c r="O196" i="7" l="1"/>
  <c r="K196" i="7"/>
  <c r="F198" i="7"/>
  <c r="G197" i="7"/>
  <c r="I197" i="7" s="1"/>
  <c r="O197" i="7" s="1"/>
  <c r="H197" i="7"/>
  <c r="J197" i="7" s="1"/>
  <c r="L196" i="7"/>
  <c r="N196" i="7"/>
  <c r="N197" i="7" l="1"/>
  <c r="K197" i="7"/>
  <c r="H198" i="7"/>
  <c r="J198" i="7" s="1"/>
  <c r="G198" i="7"/>
  <c r="I198" i="7" s="1"/>
  <c r="F199" i="7"/>
  <c r="L197" i="7"/>
  <c r="H199" i="7" l="1"/>
  <c r="J199" i="7" s="1"/>
  <c r="F200" i="7"/>
  <c r="G199" i="7"/>
  <c r="I199" i="7" s="1"/>
  <c r="O198" i="7"/>
  <c r="K198" i="7"/>
  <c r="L198" i="7"/>
  <c r="N198" i="7"/>
  <c r="K199" i="7" l="1"/>
  <c r="N199" i="7"/>
  <c r="L199" i="7"/>
  <c r="F201" i="7"/>
  <c r="H200" i="7"/>
  <c r="J200" i="7" s="1"/>
  <c r="G200" i="7"/>
  <c r="I200" i="7" s="1"/>
  <c r="O199" i="7"/>
  <c r="O200" i="7" l="1"/>
  <c r="N200" i="7"/>
  <c r="H201" i="7"/>
  <c r="J201" i="7" s="1"/>
  <c r="G201" i="7"/>
  <c r="I201" i="7" s="1"/>
  <c r="O201" i="7" s="1"/>
  <c r="F202" i="7"/>
  <c r="L200" i="7"/>
  <c r="K200" i="7"/>
  <c r="L201" i="7" l="1"/>
  <c r="H202" i="7"/>
  <c r="J202" i="7" s="1"/>
  <c r="F203" i="7"/>
  <c r="G202" i="7"/>
  <c r="I202" i="7" s="1"/>
  <c r="O202" i="7" s="1"/>
  <c r="N201" i="7"/>
  <c r="K201" i="7"/>
  <c r="F204" i="7" l="1"/>
  <c r="G203" i="7"/>
  <c r="I203" i="7" s="1"/>
  <c r="H203" i="7"/>
  <c r="J203" i="7" s="1"/>
  <c r="N202" i="7"/>
  <c r="K202" i="7"/>
  <c r="L202" i="7"/>
  <c r="K203" i="7"/>
  <c r="L203" i="7" l="1"/>
  <c r="O203" i="7"/>
  <c r="G204" i="7"/>
  <c r="I204" i="7" s="1"/>
  <c r="L204" i="7" s="1"/>
  <c r="H204" i="7"/>
  <c r="J204" i="7" s="1"/>
  <c r="F205" i="7"/>
  <c r="N203" i="7"/>
  <c r="G205" i="7" l="1"/>
  <c r="I205" i="7" s="1"/>
  <c r="K205" i="7" s="1"/>
  <c r="H205" i="7"/>
  <c r="J205" i="7" s="1"/>
  <c r="F206" i="7"/>
  <c r="N204" i="7"/>
  <c r="O204" i="7"/>
  <c r="K204" i="7"/>
  <c r="L205" i="7"/>
  <c r="O205" i="7"/>
  <c r="N205" i="7"/>
  <c r="F207" i="7" l="1"/>
  <c r="G206" i="7"/>
  <c r="I206" i="7" s="1"/>
  <c r="H206" i="7"/>
  <c r="J206" i="7" s="1"/>
  <c r="K206" i="7" s="1"/>
  <c r="O206" i="7" l="1"/>
  <c r="N206" i="7"/>
  <c r="L206" i="7"/>
  <c r="F208" i="7"/>
  <c r="G207" i="7"/>
  <c r="I207" i="7" s="1"/>
  <c r="H207" i="7"/>
  <c r="J207" i="7" s="1"/>
  <c r="O207" i="7" l="1"/>
  <c r="N207" i="7"/>
  <c r="N208" i="7"/>
  <c r="F209" i="7"/>
  <c r="G208" i="7"/>
  <c r="I208" i="7" s="1"/>
  <c r="H208" i="7"/>
  <c r="J208" i="7" s="1"/>
  <c r="L207" i="7"/>
  <c r="K207" i="7"/>
  <c r="O208" i="7" l="1"/>
  <c r="K208" i="7"/>
  <c r="F210" i="7"/>
  <c r="G209" i="7"/>
  <c r="I209" i="7" s="1"/>
  <c r="H209" i="7"/>
  <c r="J209" i="7" s="1"/>
  <c r="L208" i="7"/>
  <c r="H210" i="7" l="1"/>
  <c r="J210" i="7" s="1"/>
  <c r="G210" i="7"/>
  <c r="I210" i="7" s="1"/>
  <c r="F211" i="7"/>
  <c r="K209" i="7"/>
  <c r="L209" i="7"/>
  <c r="O209" i="7"/>
  <c r="N209" i="7"/>
  <c r="F212" i="7" l="1"/>
  <c r="G211" i="7"/>
  <c r="I211" i="7" s="1"/>
  <c r="H211" i="7"/>
  <c r="J211" i="7" s="1"/>
  <c r="O210" i="7"/>
  <c r="K210" i="7"/>
  <c r="L210" i="7"/>
  <c r="N211" i="7"/>
  <c r="N210" i="7"/>
  <c r="K211" i="7" l="1"/>
  <c r="O211" i="7"/>
  <c r="L211" i="7"/>
  <c r="F213" i="7"/>
  <c r="G212" i="7"/>
  <c r="I212" i="7" s="1"/>
  <c r="H212" i="7"/>
  <c r="J212" i="7" s="1"/>
  <c r="O212" i="7" l="1"/>
  <c r="L212" i="7"/>
  <c r="N212" i="7"/>
  <c r="F214" i="7"/>
  <c r="G213" i="7"/>
  <c r="I213" i="7" s="1"/>
  <c r="H213" i="7"/>
  <c r="J213" i="7" s="1"/>
  <c r="K212" i="7"/>
  <c r="O213" i="7" l="1"/>
  <c r="L213" i="7"/>
  <c r="G214" i="7"/>
  <c r="I214" i="7" s="1"/>
  <c r="L214" i="7" s="1"/>
  <c r="H214" i="7"/>
  <c r="J214" i="7" s="1"/>
  <c r="F215" i="7"/>
  <c r="N213" i="7"/>
  <c r="K213" i="7"/>
  <c r="H215" i="7" l="1"/>
  <c r="J215" i="7" s="1"/>
  <c r="F216" i="7"/>
  <c r="G215" i="7"/>
  <c r="I215" i="7" s="1"/>
  <c r="K214" i="7"/>
  <c r="O214" i="7"/>
  <c r="N214" i="7"/>
  <c r="L215" i="7" l="1"/>
  <c r="N215" i="7"/>
  <c r="O215" i="7"/>
  <c r="N216" i="7"/>
  <c r="H216" i="7"/>
  <c r="J216" i="7" s="1"/>
  <c r="F217" i="7"/>
  <c r="G216" i="7"/>
  <c r="I216" i="7" s="1"/>
  <c r="L216" i="7"/>
  <c r="K215" i="7"/>
  <c r="K216" i="7" l="1"/>
  <c r="O216" i="7"/>
  <c r="H217" i="7"/>
  <c r="J217" i="7" s="1"/>
  <c r="F218" i="7"/>
  <c r="G217" i="7"/>
  <c r="I217" i="7" s="1"/>
  <c r="O217" i="7" s="1"/>
  <c r="K217" i="7" l="1"/>
  <c r="L217" i="7"/>
  <c r="N217" i="7"/>
  <c r="H218" i="7"/>
  <c r="J218" i="7" s="1"/>
  <c r="F219" i="7"/>
  <c r="G218" i="7"/>
  <c r="I218" i="7" s="1"/>
  <c r="G219" i="7" l="1"/>
  <c r="I219" i="7" s="1"/>
  <c r="O219" i="7" s="1"/>
  <c r="H219" i="7"/>
  <c r="J219" i="7" s="1"/>
  <c r="N219" i="7" s="1"/>
  <c r="F220" i="7"/>
  <c r="L218" i="7"/>
  <c r="O218" i="7"/>
  <c r="K219" i="7"/>
  <c r="K218" i="7"/>
  <c r="N218" i="7"/>
  <c r="L219" i="7" l="1"/>
  <c r="H220" i="7"/>
  <c r="J220" i="7" s="1"/>
  <c r="F221" i="7"/>
  <c r="G220" i="7"/>
  <c r="I220" i="7" s="1"/>
  <c r="H221" i="7" l="1"/>
  <c r="J221" i="7" s="1"/>
  <c r="F222" i="7"/>
  <c r="G221" i="7"/>
  <c r="I221" i="7" s="1"/>
  <c r="N220" i="7"/>
  <c r="L220" i="7"/>
  <c r="O220" i="7"/>
  <c r="K220" i="7"/>
  <c r="O221" i="7" l="1"/>
  <c r="K221" i="7"/>
  <c r="L221" i="7"/>
  <c r="O222" i="7"/>
  <c r="G222" i="7"/>
  <c r="I222" i="7" s="1"/>
  <c r="H222" i="7"/>
  <c r="J222" i="7" s="1"/>
  <c r="F223" i="7"/>
  <c r="K222" i="7"/>
  <c r="N221" i="7"/>
  <c r="F224" i="7" l="1"/>
  <c r="G223" i="7"/>
  <c r="I223" i="7" s="1"/>
  <c r="H223" i="7"/>
  <c r="J223" i="7" s="1"/>
  <c r="L222" i="7"/>
  <c r="N222" i="7"/>
  <c r="O223" i="7" l="1"/>
  <c r="N223" i="7"/>
  <c r="L223" i="7"/>
  <c r="K223" i="7"/>
  <c r="H224" i="7"/>
  <c r="J224" i="7" s="1"/>
  <c r="F225" i="7"/>
  <c r="G224" i="7"/>
  <c r="I224" i="7" s="1"/>
  <c r="L224" i="7" l="1"/>
  <c r="N224" i="7"/>
  <c r="O224" i="7"/>
  <c r="N225" i="7"/>
  <c r="F226" i="7"/>
  <c r="H225" i="7"/>
  <c r="J225" i="7" s="1"/>
  <c r="G225" i="7"/>
  <c r="I225" i="7" s="1"/>
  <c r="K225" i="7"/>
  <c r="K224" i="7"/>
  <c r="O225" i="7" l="1"/>
  <c r="L225" i="7"/>
  <c r="K226" i="7"/>
  <c r="F227" i="7"/>
  <c r="H226" i="7"/>
  <c r="J226" i="7" s="1"/>
  <c r="G226" i="7"/>
  <c r="I226" i="7" s="1"/>
  <c r="F228" i="7" l="1"/>
  <c r="G227" i="7"/>
  <c r="I227" i="7" s="1"/>
  <c r="H227" i="7"/>
  <c r="J227" i="7" s="1"/>
  <c r="L226" i="7"/>
  <c r="O226" i="7"/>
  <c r="N226" i="7"/>
  <c r="O227" i="7"/>
  <c r="N227" i="7" l="1"/>
  <c r="L227" i="7"/>
  <c r="K227" i="7"/>
  <c r="G228" i="7"/>
  <c r="I228" i="7" s="1"/>
  <c r="F229" i="7"/>
  <c r="H228" i="7"/>
  <c r="J228" i="7" s="1"/>
  <c r="F230" i="7" l="1"/>
  <c r="H229" i="7"/>
  <c r="J229" i="7" s="1"/>
  <c r="G229" i="7"/>
  <c r="I229" i="7" s="1"/>
  <c r="L228" i="7"/>
  <c r="O228" i="7"/>
  <c r="K228" i="7"/>
  <c r="N228" i="7"/>
  <c r="O229" i="7" l="1"/>
  <c r="K229" i="7"/>
  <c r="N229" i="7"/>
  <c r="O230" i="7"/>
  <c r="G230" i="7"/>
  <c r="I230" i="7" s="1"/>
  <c r="H230" i="7"/>
  <c r="J230" i="7" s="1"/>
  <c r="K230" i="7" s="1"/>
  <c r="F231" i="7"/>
  <c r="L230" i="7"/>
  <c r="L229" i="7"/>
  <c r="H231" i="7" l="1"/>
  <c r="J231" i="7" s="1"/>
  <c r="F232" i="7"/>
  <c r="G231" i="7"/>
  <c r="I231" i="7" s="1"/>
  <c r="K231" i="7"/>
  <c r="N230" i="7"/>
  <c r="N231" i="7" l="1"/>
  <c r="O231" i="7"/>
  <c r="L231" i="7"/>
  <c r="L232" i="7"/>
  <c r="G232" i="7"/>
  <c r="I232" i="7" s="1"/>
  <c r="H232" i="7"/>
  <c r="J232" i="7" s="1"/>
  <c r="F233" i="7"/>
  <c r="H233" i="7" l="1"/>
  <c r="J233" i="7" s="1"/>
  <c r="F234" i="7"/>
  <c r="G233" i="7"/>
  <c r="I233" i="7" s="1"/>
  <c r="K232" i="7"/>
  <c r="O232" i="7"/>
  <c r="N232" i="7"/>
  <c r="N233" i="7" l="1"/>
  <c r="K233" i="7"/>
  <c r="O233" i="7"/>
  <c r="G234" i="7"/>
  <c r="I234" i="7" s="1"/>
  <c r="K234" i="7" s="1"/>
  <c r="H234" i="7"/>
  <c r="J234" i="7" s="1"/>
  <c r="F235" i="7"/>
  <c r="O234" i="7"/>
  <c r="L233" i="7"/>
  <c r="H235" i="7" l="1"/>
  <c r="J235" i="7" s="1"/>
  <c r="F236" i="7"/>
  <c r="G235" i="7"/>
  <c r="I235" i="7" s="1"/>
  <c r="N234" i="7"/>
  <c r="L234" i="7"/>
  <c r="O235" i="7" l="1"/>
  <c r="L235" i="7"/>
  <c r="K235" i="7"/>
  <c r="O236" i="7"/>
  <c r="H236" i="7"/>
  <c r="J236" i="7" s="1"/>
  <c r="F237" i="7"/>
  <c r="G236" i="7"/>
  <c r="I236" i="7" s="1"/>
  <c r="K236" i="7"/>
  <c r="N235" i="7"/>
  <c r="L236" i="7" l="1"/>
  <c r="N236" i="7"/>
  <c r="H237" i="7"/>
  <c r="J237" i="7" s="1"/>
  <c r="K237" i="7" s="1"/>
  <c r="F238" i="7"/>
  <c r="G237" i="7"/>
  <c r="I237" i="7" s="1"/>
  <c r="L237" i="7" l="1"/>
  <c r="N237" i="7"/>
  <c r="O237" i="7"/>
  <c r="F239" i="7"/>
  <c r="H238" i="7"/>
  <c r="J238" i="7" s="1"/>
  <c r="G238" i="7"/>
  <c r="I238" i="7" s="1"/>
  <c r="H239" i="7" l="1"/>
  <c r="J239" i="7" s="1"/>
  <c r="F240" i="7"/>
  <c r="G239" i="7"/>
  <c r="I239" i="7" s="1"/>
  <c r="O239" i="7" s="1"/>
  <c r="L238" i="7"/>
  <c r="N238" i="7"/>
  <c r="K238" i="7"/>
  <c r="O238" i="7"/>
  <c r="K239" i="7" l="1"/>
  <c r="G240" i="7"/>
  <c r="I240" i="7" s="1"/>
  <c r="H240" i="7"/>
  <c r="J240" i="7" s="1"/>
  <c r="F241" i="7"/>
  <c r="L239" i="7"/>
  <c r="N239" i="7"/>
  <c r="K240" i="7" l="1"/>
  <c r="O240" i="7"/>
  <c r="N240" i="7"/>
  <c r="H241" i="7"/>
  <c r="J241" i="7" s="1"/>
  <c r="F242" i="7"/>
  <c r="G241" i="7"/>
  <c r="I241" i="7" s="1"/>
  <c r="L240" i="7"/>
  <c r="N241" i="7" l="1"/>
  <c r="L241" i="7"/>
  <c r="F243" i="7"/>
  <c r="G242" i="7"/>
  <c r="I242" i="7" s="1"/>
  <c r="O242" i="7" s="1"/>
  <c r="H242" i="7"/>
  <c r="J242" i="7" s="1"/>
  <c r="K241" i="7"/>
  <c r="O241" i="7"/>
  <c r="K242" i="7" l="1"/>
  <c r="N242" i="7"/>
  <c r="F244" i="7"/>
  <c r="H243" i="7"/>
  <c r="J243" i="7" s="1"/>
  <c r="O243" i="7" s="1"/>
  <c r="G243" i="7"/>
  <c r="I243" i="7" s="1"/>
  <c r="L242" i="7"/>
  <c r="H244" i="7" l="1"/>
  <c r="J244" i="7" s="1"/>
  <c r="F245" i="7"/>
  <c r="G244" i="7"/>
  <c r="I244" i="7" s="1"/>
  <c r="L243" i="7"/>
  <c r="K243" i="7"/>
  <c r="N243" i="7"/>
  <c r="H245" i="7" l="1"/>
  <c r="J245" i="7" s="1"/>
  <c r="F246" i="7"/>
  <c r="G245" i="7"/>
  <c r="I245" i="7" s="1"/>
  <c r="L244" i="7"/>
  <c r="O244" i="7"/>
  <c r="N244" i="7"/>
  <c r="K244" i="7"/>
  <c r="L245" i="7" l="1"/>
  <c r="O245" i="7"/>
  <c r="K246" i="7"/>
  <c r="F247" i="7"/>
  <c r="G246" i="7"/>
  <c r="I246" i="7" s="1"/>
  <c r="H246" i="7"/>
  <c r="J246" i="7" s="1"/>
  <c r="O246" i="7"/>
  <c r="L246" i="7"/>
  <c r="N245" i="7"/>
  <c r="K245" i="7"/>
  <c r="H247" i="7" l="1"/>
  <c r="J247" i="7" s="1"/>
  <c r="F248" i="7"/>
  <c r="G247" i="7"/>
  <c r="I247" i="7" s="1"/>
  <c r="N246" i="7"/>
  <c r="O247" i="7" l="1"/>
  <c r="K247" i="7"/>
  <c r="L247" i="7"/>
  <c r="N247" i="7"/>
  <c r="G248" i="7"/>
  <c r="I248" i="7" s="1"/>
  <c r="H248" i="7"/>
  <c r="J248" i="7" s="1"/>
  <c r="F249" i="7"/>
  <c r="H249" i="7" l="1"/>
  <c r="J249" i="7" s="1"/>
  <c r="F250" i="7"/>
  <c r="G249" i="7"/>
  <c r="I249" i="7" s="1"/>
  <c r="O248" i="7"/>
  <c r="L248" i="7"/>
  <c r="K248" i="7"/>
  <c r="N248" i="7"/>
  <c r="N249" i="7" l="1"/>
  <c r="O249" i="7"/>
  <c r="L249" i="7"/>
  <c r="F251" i="7"/>
  <c r="G250" i="7"/>
  <c r="I250" i="7" s="1"/>
  <c r="H250" i="7"/>
  <c r="J250" i="7" s="1"/>
  <c r="K250" i="7" s="1"/>
  <c r="K249" i="7"/>
  <c r="F252" i="7" l="1"/>
  <c r="G251" i="7"/>
  <c r="I251" i="7" s="1"/>
  <c r="H251" i="7"/>
  <c r="J251" i="7" s="1"/>
  <c r="L250" i="7"/>
  <c r="N250" i="7"/>
  <c r="O250" i="7"/>
  <c r="L251" i="7" l="1"/>
  <c r="F253" i="7"/>
  <c r="H252" i="7"/>
  <c r="J252" i="7" s="1"/>
  <c r="G252" i="7"/>
  <c r="I252" i="7" s="1"/>
  <c r="O252" i="7" s="1"/>
  <c r="K251" i="7"/>
  <c r="N251" i="7"/>
  <c r="O251" i="7"/>
  <c r="K252" i="7" l="1"/>
  <c r="H253" i="7"/>
  <c r="J253" i="7" s="1"/>
  <c r="F254" i="7"/>
  <c r="G253" i="7"/>
  <c r="I253" i="7" s="1"/>
  <c r="O253" i="7" s="1"/>
  <c r="N252" i="7"/>
  <c r="L252" i="7"/>
  <c r="L253" i="7" l="1"/>
  <c r="G254" i="7"/>
  <c r="I254" i="7" s="1"/>
  <c r="F255" i="7"/>
  <c r="H254" i="7"/>
  <c r="J254" i="7" s="1"/>
  <c r="N253" i="7"/>
  <c r="K253" i="7"/>
  <c r="O254" i="7" l="1"/>
  <c r="L254" i="7"/>
  <c r="G255" i="7"/>
  <c r="I255" i="7" s="1"/>
  <c r="N255" i="7" s="1"/>
  <c r="F256" i="7"/>
  <c r="H255" i="7"/>
  <c r="J255" i="7" s="1"/>
  <c r="K254" i="7"/>
  <c r="N254" i="7"/>
  <c r="H256" i="7" l="1"/>
  <c r="J256" i="7" s="1"/>
  <c r="G256" i="7"/>
  <c r="I256" i="7" s="1"/>
  <c r="N256" i="7" s="1"/>
  <c r="F257" i="7"/>
  <c r="K255" i="7"/>
  <c r="O255" i="7"/>
  <c r="L255" i="7"/>
  <c r="O256" i="7" l="1"/>
  <c r="K256" i="7"/>
  <c r="G257" i="7"/>
  <c r="I257" i="7" s="1"/>
  <c r="O257" i="7" s="1"/>
  <c r="H257" i="7"/>
  <c r="J257" i="7" s="1"/>
  <c r="F258" i="7"/>
  <c r="L256" i="7"/>
  <c r="F259" i="7" l="1"/>
  <c r="H258" i="7"/>
  <c r="J258" i="7" s="1"/>
  <c r="G258" i="7"/>
  <c r="I258" i="7" s="1"/>
  <c r="N257" i="7"/>
  <c r="L257" i="7"/>
  <c r="K257" i="7"/>
  <c r="L258" i="7" l="1"/>
  <c r="O258" i="7"/>
  <c r="K258" i="7"/>
  <c r="F260" i="7"/>
  <c r="H259" i="7"/>
  <c r="J259" i="7" s="1"/>
  <c r="G259" i="7"/>
  <c r="I259" i="7" s="1"/>
  <c r="O259" i="7" s="1"/>
  <c r="N258" i="7"/>
  <c r="K259" i="7" l="1"/>
  <c r="F261" i="7"/>
  <c r="G260" i="7"/>
  <c r="I260" i="7" s="1"/>
  <c r="K260" i="7" s="1"/>
  <c r="H260" i="7"/>
  <c r="J260" i="7" s="1"/>
  <c r="L260" i="7" s="1"/>
  <c r="L259" i="7"/>
  <c r="N259" i="7"/>
  <c r="O260" i="7" l="1"/>
  <c r="G261" i="7"/>
  <c r="I261" i="7" s="1"/>
  <c r="H261" i="7"/>
  <c r="J261" i="7" s="1"/>
  <c r="F262" i="7"/>
  <c r="N260" i="7"/>
  <c r="G262" i="7" l="1"/>
  <c r="I262" i="7" s="1"/>
  <c r="H262" i="7"/>
  <c r="J262" i="7" s="1"/>
  <c r="F263" i="7"/>
  <c r="N261" i="7"/>
  <c r="L261" i="7"/>
  <c r="O261" i="7"/>
  <c r="K261" i="7"/>
  <c r="H263" i="7" l="1"/>
  <c r="J263" i="7" s="1"/>
  <c r="F264" i="7"/>
  <c r="G263" i="7"/>
  <c r="I263" i="7" s="1"/>
  <c r="K262" i="7"/>
  <c r="O262" i="7"/>
  <c r="L262" i="7"/>
  <c r="N262" i="7"/>
  <c r="L263" i="7" l="1"/>
  <c r="K263" i="7"/>
  <c r="O263" i="7"/>
  <c r="N263" i="7"/>
  <c r="F265" i="7"/>
  <c r="G264" i="7"/>
  <c r="I264" i="7" s="1"/>
  <c r="H264" i="7"/>
  <c r="J264" i="7" s="1"/>
  <c r="O264" i="7" l="1"/>
  <c r="L264" i="7"/>
  <c r="K264" i="7"/>
  <c r="N264" i="7"/>
  <c r="F266" i="7"/>
  <c r="G265" i="7"/>
  <c r="I265" i="7" s="1"/>
  <c r="H265" i="7"/>
  <c r="J265" i="7" s="1"/>
  <c r="L265" i="7" l="1"/>
  <c r="N265" i="7"/>
  <c r="K265" i="7"/>
  <c r="H266" i="7"/>
  <c r="J266" i="7" s="1"/>
  <c r="G266" i="7"/>
  <c r="I266" i="7" s="1"/>
  <c r="O266" i="7" s="1"/>
  <c r="F267" i="7"/>
  <c r="L266" i="7"/>
  <c r="O265" i="7"/>
  <c r="K266" i="7" l="1"/>
  <c r="H267" i="7"/>
  <c r="J267" i="7" s="1"/>
  <c r="F268" i="7"/>
  <c r="G267" i="7"/>
  <c r="I267" i="7" s="1"/>
  <c r="K267" i="7" s="1"/>
  <c r="N266" i="7"/>
  <c r="G268" i="7" l="1"/>
  <c r="I268" i="7" s="1"/>
  <c r="F269" i="7"/>
  <c r="H268" i="7"/>
  <c r="J268" i="7" s="1"/>
  <c r="L268" i="7"/>
  <c r="L267" i="7"/>
  <c r="N267" i="7"/>
  <c r="O267" i="7"/>
  <c r="F270" i="7" l="1"/>
  <c r="H269" i="7"/>
  <c r="J269" i="7" s="1"/>
  <c r="G269" i="7"/>
  <c r="I269" i="7" s="1"/>
  <c r="K268" i="7"/>
  <c r="N268" i="7"/>
  <c r="O268" i="7"/>
  <c r="L269" i="7" l="1"/>
  <c r="O269" i="7"/>
  <c r="K269" i="7"/>
  <c r="N269" i="7"/>
  <c r="H270" i="7"/>
  <c r="J270" i="7" s="1"/>
  <c r="F271" i="7"/>
  <c r="G270" i="7"/>
  <c r="I270" i="7" s="1"/>
  <c r="N270" i="7" l="1"/>
  <c r="K270" i="7"/>
  <c r="O270" i="7"/>
  <c r="L270" i="7"/>
  <c r="F272" i="7"/>
  <c r="H271" i="7"/>
  <c r="J271" i="7" s="1"/>
  <c r="G271" i="7"/>
  <c r="I271" i="7" s="1"/>
  <c r="L271" i="7" s="1"/>
  <c r="G272" i="7" l="1"/>
  <c r="I272" i="7" s="1"/>
  <c r="H272" i="7"/>
  <c r="J272" i="7" s="1"/>
  <c r="N272" i="7" s="1"/>
  <c r="F273" i="7"/>
  <c r="K271" i="7"/>
  <c r="O271" i="7"/>
  <c r="N271" i="7"/>
  <c r="K272" i="7" l="1"/>
  <c r="O272" i="7"/>
  <c r="H273" i="7"/>
  <c r="J273" i="7" s="1"/>
  <c r="F274" i="7"/>
  <c r="G273" i="7"/>
  <c r="I273" i="7" s="1"/>
  <c r="L272" i="7"/>
  <c r="O273" i="7" l="1"/>
  <c r="K273" i="7"/>
  <c r="N273" i="7"/>
  <c r="L273" i="7"/>
  <c r="G274" i="7"/>
  <c r="I274" i="7" s="1"/>
  <c r="F275" i="7"/>
  <c r="H274" i="7"/>
  <c r="J274" i="7" s="1"/>
  <c r="L274" i="7" s="1"/>
  <c r="G275" i="7" l="1"/>
  <c r="I275" i="7" s="1"/>
  <c r="L275" i="7" s="1"/>
  <c r="H275" i="7"/>
  <c r="J275" i="7" s="1"/>
  <c r="F276" i="7"/>
  <c r="N274" i="7"/>
  <c r="O275" i="7"/>
  <c r="K274" i="7"/>
  <c r="O274" i="7"/>
  <c r="H276" i="7" l="1"/>
  <c r="J276" i="7" s="1"/>
  <c r="F277" i="7"/>
  <c r="G276" i="7"/>
  <c r="I276" i="7" s="1"/>
  <c r="N275" i="7"/>
  <c r="K275" i="7"/>
  <c r="L276" i="7" l="1"/>
  <c r="K276" i="7"/>
  <c r="N276" i="7"/>
  <c r="O276" i="7"/>
  <c r="F278" i="7"/>
  <c r="G277" i="7"/>
  <c r="I277" i="7" s="1"/>
  <c r="H277" i="7"/>
  <c r="J277" i="7" s="1"/>
  <c r="N277" i="7" l="1"/>
  <c r="L277" i="7"/>
  <c r="O277" i="7"/>
  <c r="K277" i="7"/>
  <c r="F279" i="7"/>
  <c r="G278" i="7"/>
  <c r="I278" i="7" s="1"/>
  <c r="H278" i="7"/>
  <c r="J278" i="7" s="1"/>
  <c r="K278" i="7" l="1"/>
  <c r="L278" i="7"/>
  <c r="O278" i="7"/>
  <c r="G279" i="7"/>
  <c r="I279" i="7" s="1"/>
  <c r="K279" i="7" s="1"/>
  <c r="F280" i="7"/>
  <c r="H279" i="7"/>
  <c r="J279" i="7" s="1"/>
  <c r="N278" i="7"/>
  <c r="N279" i="7" l="1"/>
  <c r="L279" i="7"/>
  <c r="F281" i="7"/>
  <c r="G280" i="7"/>
  <c r="I280" i="7" s="1"/>
  <c r="H280" i="7"/>
  <c r="J280" i="7" s="1"/>
  <c r="O279" i="7"/>
  <c r="O280" i="7" l="1"/>
  <c r="N280" i="7"/>
  <c r="K280" i="7"/>
  <c r="H281" i="7"/>
  <c r="J281" i="7" s="1"/>
  <c r="F282" i="7"/>
  <c r="G281" i="7"/>
  <c r="I281" i="7" s="1"/>
  <c r="L280" i="7"/>
  <c r="F283" i="7" l="1"/>
  <c r="G282" i="7"/>
  <c r="I282" i="7" s="1"/>
  <c r="H282" i="7"/>
  <c r="J282" i="7" s="1"/>
  <c r="N281" i="7"/>
  <c r="O281" i="7"/>
  <c r="L281" i="7"/>
  <c r="O282" i="7"/>
  <c r="K281" i="7"/>
  <c r="L282" i="7" l="1"/>
  <c r="N282" i="7"/>
  <c r="H283" i="7"/>
  <c r="J283" i="7" s="1"/>
  <c r="G283" i="7"/>
  <c r="I283" i="7" s="1"/>
  <c r="F284" i="7"/>
  <c r="K282" i="7"/>
  <c r="H284" i="7" l="1"/>
  <c r="J284" i="7" s="1"/>
  <c r="F285" i="7"/>
  <c r="G284" i="7"/>
  <c r="I284" i="7" s="1"/>
  <c r="O283" i="7"/>
  <c r="K283" i="7"/>
  <c r="N283" i="7"/>
  <c r="L283" i="7"/>
  <c r="L284" i="7" l="1"/>
  <c r="O284" i="7"/>
  <c r="K284" i="7"/>
  <c r="F286" i="7"/>
  <c r="G285" i="7"/>
  <c r="I285" i="7" s="1"/>
  <c r="H285" i="7"/>
  <c r="J285" i="7" s="1"/>
  <c r="N284" i="7"/>
  <c r="O285" i="7" l="1"/>
  <c r="K285" i="7"/>
  <c r="N285" i="7"/>
  <c r="L285" i="7"/>
  <c r="G286" i="7"/>
  <c r="I286" i="7" s="1"/>
  <c r="F287" i="7"/>
  <c r="H286" i="7"/>
  <c r="J286" i="7" s="1"/>
  <c r="L286" i="7" s="1"/>
  <c r="G287" i="7" l="1"/>
  <c r="I287" i="7" s="1"/>
  <c r="F288" i="7"/>
  <c r="H287" i="7"/>
  <c r="J287" i="7" s="1"/>
  <c r="L287" i="7" s="1"/>
  <c r="N286" i="7"/>
  <c r="O286" i="7"/>
  <c r="K286" i="7"/>
  <c r="O287" i="7" l="1"/>
  <c r="G288" i="7"/>
  <c r="I288" i="7" s="1"/>
  <c r="F289" i="7"/>
  <c r="H288" i="7"/>
  <c r="J288" i="7" s="1"/>
  <c r="L288" i="7" s="1"/>
  <c r="N287" i="7"/>
  <c r="K287" i="7"/>
  <c r="N288" i="7" l="1"/>
  <c r="H289" i="7"/>
  <c r="J289" i="7" s="1"/>
  <c r="F290" i="7"/>
  <c r="G289" i="7"/>
  <c r="I289" i="7" s="1"/>
  <c r="O288" i="7"/>
  <c r="K288" i="7"/>
  <c r="F291" i="7" l="1"/>
  <c r="G290" i="7"/>
  <c r="I290" i="7" s="1"/>
  <c r="O290" i="7" s="1"/>
  <c r="H290" i="7"/>
  <c r="J290" i="7" s="1"/>
  <c r="L289" i="7"/>
  <c r="O289" i="7"/>
  <c r="K289" i="7"/>
  <c r="N289" i="7"/>
  <c r="G291" i="7" l="1"/>
  <c r="I291" i="7" s="1"/>
  <c r="H291" i="7"/>
  <c r="J291" i="7" s="1"/>
  <c r="F292" i="7"/>
  <c r="K291" i="7"/>
  <c r="N290" i="7"/>
  <c r="K290" i="7"/>
  <c r="L291" i="7"/>
  <c r="L290" i="7"/>
  <c r="G292" i="7" l="1"/>
  <c r="I292" i="7" s="1"/>
  <c r="H292" i="7"/>
  <c r="J292" i="7" s="1"/>
  <c r="F293" i="7"/>
  <c r="O291" i="7"/>
  <c r="N291" i="7"/>
  <c r="H293" i="7" l="1"/>
  <c r="J293" i="7" s="1"/>
  <c r="F294" i="7"/>
  <c r="G293" i="7"/>
  <c r="I293" i="7" s="1"/>
  <c r="K292" i="7"/>
  <c r="N292" i="7"/>
  <c r="L292" i="7"/>
  <c r="O292" i="7"/>
  <c r="K293" i="7" l="1"/>
  <c r="N293" i="7"/>
  <c r="O293" i="7"/>
  <c r="L293" i="7"/>
  <c r="F295" i="7"/>
  <c r="G294" i="7"/>
  <c r="I294" i="7" s="1"/>
  <c r="H294" i="7"/>
  <c r="J294" i="7" s="1"/>
  <c r="L294" i="7" l="1"/>
  <c r="O294" i="7"/>
  <c r="F296" i="7"/>
  <c r="G295" i="7"/>
  <c r="I295" i="7" s="1"/>
  <c r="K295" i="7" s="1"/>
  <c r="H295" i="7"/>
  <c r="J295" i="7" s="1"/>
  <c r="K294" i="7"/>
  <c r="N294" i="7"/>
  <c r="H296" i="7" l="1"/>
  <c r="J296" i="7" s="1"/>
  <c r="F297" i="7"/>
  <c r="G296" i="7"/>
  <c r="I296" i="7" s="1"/>
  <c r="O295" i="7"/>
  <c r="N295" i="7"/>
  <c r="L295" i="7"/>
  <c r="K296" i="7" l="1"/>
  <c r="O296" i="7"/>
  <c r="L296" i="7"/>
  <c r="H297" i="7"/>
  <c r="J297" i="7" s="1"/>
  <c r="F298" i="7"/>
  <c r="G297" i="7"/>
  <c r="I297" i="7" s="1"/>
  <c r="N296" i="7"/>
  <c r="N297" i="7" l="1"/>
  <c r="L297" i="7"/>
  <c r="O297" i="7"/>
  <c r="K297" i="7"/>
  <c r="F299" i="7"/>
  <c r="G298" i="7"/>
  <c r="I298" i="7" s="1"/>
  <c r="N298" i="7" s="1"/>
  <c r="H298" i="7"/>
  <c r="J298" i="7" s="1"/>
  <c r="O298" i="7" l="1"/>
  <c r="K298" i="7"/>
  <c r="G299" i="7"/>
  <c r="I299" i="7" s="1"/>
  <c r="N299" i="7" s="1"/>
  <c r="H299" i="7"/>
  <c r="J299" i="7" s="1"/>
  <c r="F300" i="7"/>
  <c r="L298" i="7"/>
  <c r="F301" i="7" l="1"/>
  <c r="H300" i="7"/>
  <c r="J300" i="7" s="1"/>
  <c r="G300" i="7"/>
  <c r="I300" i="7" s="1"/>
  <c r="O299" i="7"/>
  <c r="L299" i="7"/>
  <c r="K299" i="7"/>
  <c r="L300" i="7" l="1"/>
  <c r="K300" i="7"/>
  <c r="N300" i="7"/>
  <c r="O300" i="7"/>
  <c r="H301" i="7"/>
  <c r="J301" i="7" s="1"/>
  <c r="G301" i="7"/>
  <c r="I301" i="7" s="1"/>
  <c r="F302" i="7"/>
  <c r="H302" i="7" l="1"/>
  <c r="J302" i="7" s="1"/>
  <c r="G302" i="7"/>
  <c r="I302" i="7" s="1"/>
  <c r="F303" i="7"/>
  <c r="N301" i="7"/>
  <c r="O301" i="7"/>
  <c r="L301" i="7"/>
  <c r="K301" i="7"/>
  <c r="O302" i="7"/>
  <c r="F304" i="7" l="1"/>
  <c r="G303" i="7"/>
  <c r="I303" i="7" s="1"/>
  <c r="H303" i="7"/>
  <c r="J303" i="7" s="1"/>
  <c r="N302" i="7"/>
  <c r="K302" i="7"/>
  <c r="L302" i="7"/>
  <c r="K303" i="7" l="1"/>
  <c r="L303" i="7"/>
  <c r="O303" i="7"/>
  <c r="N303" i="7"/>
  <c r="H304" i="7"/>
  <c r="J304" i="7" s="1"/>
  <c r="F305" i="7"/>
  <c r="G304" i="7"/>
  <c r="I304" i="7" s="1"/>
  <c r="O304" i="7" l="1"/>
  <c r="K304" i="7"/>
  <c r="L304" i="7"/>
  <c r="N304" i="7"/>
  <c r="G305" i="7"/>
  <c r="I305" i="7" s="1"/>
  <c r="F306" i="7"/>
  <c r="H305" i="7"/>
  <c r="J305" i="7" s="1"/>
  <c r="G306" i="7" l="1"/>
  <c r="I306" i="7" s="1"/>
  <c r="F307" i="7"/>
  <c r="H306" i="7"/>
  <c r="J306" i="7" s="1"/>
  <c r="L306" i="7" s="1"/>
  <c r="L305" i="7"/>
  <c r="O305" i="7"/>
  <c r="K305" i="7"/>
  <c r="N305" i="7"/>
  <c r="H307" i="7" l="1"/>
  <c r="J307" i="7" s="1"/>
  <c r="F308" i="7"/>
  <c r="G307" i="7"/>
  <c r="I307" i="7" s="1"/>
  <c r="O306" i="7"/>
  <c r="K306" i="7"/>
  <c r="N306" i="7"/>
  <c r="N307" i="7" l="1"/>
  <c r="K307" i="7"/>
  <c r="O307" i="7"/>
  <c r="H308" i="7"/>
  <c r="J308" i="7" s="1"/>
  <c r="G308" i="7"/>
  <c r="I308" i="7" s="1"/>
  <c r="F309" i="7"/>
  <c r="O308" i="7"/>
  <c r="L307" i="7"/>
  <c r="K308" i="7" l="1"/>
  <c r="F310" i="7"/>
  <c r="G309" i="7"/>
  <c r="I309" i="7" s="1"/>
  <c r="H309" i="7"/>
  <c r="J309" i="7" s="1"/>
  <c r="L308" i="7"/>
  <c r="N308" i="7"/>
  <c r="O309" i="7" l="1"/>
  <c r="K309" i="7"/>
  <c r="N309" i="7"/>
  <c r="L309" i="7"/>
  <c r="F311" i="7"/>
  <c r="H310" i="7"/>
  <c r="J310" i="7" s="1"/>
  <c r="G310" i="7"/>
  <c r="I310" i="7" s="1"/>
  <c r="L310" i="7" l="1"/>
  <c r="K310" i="7"/>
  <c r="N310" i="7"/>
  <c r="O310" i="7"/>
  <c r="G311" i="7"/>
  <c r="I311" i="7" s="1"/>
  <c r="H311" i="7"/>
  <c r="J311" i="7" s="1"/>
  <c r="F312" i="7"/>
  <c r="F313" i="7" l="1"/>
  <c r="H312" i="7"/>
  <c r="J312" i="7" s="1"/>
  <c r="G312" i="7"/>
  <c r="I312" i="7" s="1"/>
  <c r="O311" i="7"/>
  <c r="L311" i="7"/>
  <c r="N311" i="7"/>
  <c r="K311" i="7"/>
  <c r="N312" i="7" l="1"/>
  <c r="O312" i="7"/>
  <c r="K312" i="7"/>
  <c r="G313" i="7"/>
  <c r="I313" i="7" s="1"/>
  <c r="H313" i="7"/>
  <c r="J313" i="7" s="1"/>
  <c r="F314" i="7"/>
  <c r="L312" i="7"/>
  <c r="G314" i="7" l="1"/>
  <c r="I314" i="7" s="1"/>
  <c r="F315" i="7"/>
  <c r="H314" i="7"/>
  <c r="J314" i="7" s="1"/>
  <c r="L313" i="7"/>
  <c r="O313" i="7"/>
  <c r="N313" i="7"/>
  <c r="K313" i="7"/>
  <c r="K314" i="7" l="1"/>
  <c r="H315" i="7"/>
  <c r="J315" i="7" s="1"/>
  <c r="F316" i="7"/>
  <c r="G315" i="7"/>
  <c r="I315" i="7" s="1"/>
  <c r="O314" i="7"/>
  <c r="N314" i="7"/>
  <c r="L314" i="7"/>
  <c r="H316" i="7" l="1"/>
  <c r="J316" i="7" s="1"/>
  <c r="F317" i="7"/>
  <c r="G316" i="7"/>
  <c r="I316" i="7" s="1"/>
  <c r="L315" i="7"/>
  <c r="O315" i="7"/>
  <c r="N315" i="7"/>
  <c r="K315" i="7"/>
  <c r="G317" i="7" l="1"/>
  <c r="I317" i="7" s="1"/>
  <c r="N317" i="7" s="1"/>
  <c r="H317" i="7"/>
  <c r="J317" i="7" s="1"/>
  <c r="K317" i="7" s="1"/>
  <c r="F318" i="7"/>
  <c r="K316" i="7"/>
  <c r="L316" i="7"/>
  <c r="O316" i="7"/>
  <c r="L317" i="7"/>
  <c r="N316" i="7"/>
  <c r="O317" i="7" l="1"/>
  <c r="G318" i="7"/>
  <c r="I318" i="7" s="1"/>
  <c r="H318" i="7"/>
  <c r="J318" i="7" s="1"/>
  <c r="F319" i="7"/>
  <c r="H319" i="7" l="1"/>
  <c r="J319" i="7" s="1"/>
  <c r="G319" i="7"/>
  <c r="I319" i="7" s="1"/>
  <c r="F320" i="7"/>
  <c r="O318" i="7"/>
  <c r="K318" i="7"/>
  <c r="N318" i="7"/>
  <c r="L318" i="7"/>
  <c r="F321" i="7" l="1"/>
  <c r="H320" i="7"/>
  <c r="J320" i="7" s="1"/>
  <c r="G320" i="7"/>
  <c r="I320" i="7" s="1"/>
  <c r="K319" i="7"/>
  <c r="N319" i="7"/>
  <c r="L319" i="7"/>
  <c r="O319" i="7"/>
  <c r="O320" i="7" l="1"/>
  <c r="K320" i="7"/>
  <c r="N320" i="7"/>
  <c r="L320" i="7"/>
  <c r="G321" i="7"/>
  <c r="I321" i="7" s="1"/>
  <c r="H321" i="7"/>
  <c r="J321" i="7" s="1"/>
  <c r="F322" i="7"/>
  <c r="H322" i="7" l="1"/>
  <c r="J322" i="7" s="1"/>
  <c r="G322" i="7"/>
  <c r="I322" i="7" s="1"/>
  <c r="F323" i="7"/>
  <c r="L321" i="7"/>
  <c r="O321" i="7"/>
  <c r="K321" i="7"/>
  <c r="N321" i="7"/>
  <c r="G323" i="7" l="1"/>
  <c r="I323" i="7" s="1"/>
  <c r="F324" i="7"/>
  <c r="H323" i="7"/>
  <c r="J323" i="7" s="1"/>
  <c r="O322" i="7"/>
  <c r="N322" i="7"/>
  <c r="K322" i="7"/>
  <c r="L322" i="7"/>
  <c r="F325" i="7" l="1"/>
  <c r="G324" i="7"/>
  <c r="I324" i="7" s="1"/>
  <c r="H324" i="7"/>
  <c r="J324" i="7" s="1"/>
  <c r="K324" i="7" s="1"/>
  <c r="L323" i="7"/>
  <c r="K323" i="7"/>
  <c r="O323" i="7"/>
  <c r="N323" i="7"/>
  <c r="O324" i="7" l="1"/>
  <c r="N324" i="7"/>
  <c r="G325" i="7"/>
  <c r="I325" i="7" s="1"/>
  <c r="H325" i="7"/>
  <c r="J325" i="7" s="1"/>
  <c r="F326" i="7"/>
  <c r="L324" i="7"/>
  <c r="O325" i="7" l="1"/>
  <c r="N325" i="7"/>
  <c r="K325" i="7"/>
  <c r="H326" i="7"/>
  <c r="J326" i="7" s="1"/>
  <c r="G326" i="7"/>
  <c r="I326" i="7" s="1"/>
  <c r="F327" i="7"/>
  <c r="L325" i="7"/>
  <c r="L326" i="7" l="1"/>
  <c r="O326" i="7"/>
  <c r="K326" i="7"/>
  <c r="K327" i="7"/>
  <c r="F328" i="7"/>
  <c r="G327" i="7"/>
  <c r="I327" i="7" s="1"/>
  <c r="N327" i="7" s="1"/>
  <c r="H327" i="7"/>
  <c r="J327" i="7" s="1"/>
  <c r="N326" i="7"/>
  <c r="O327" i="7" l="1"/>
  <c r="F329" i="7"/>
  <c r="G328" i="7"/>
  <c r="I328" i="7" s="1"/>
  <c r="H328" i="7"/>
  <c r="J328" i="7" s="1"/>
  <c r="L327" i="7"/>
  <c r="O328" i="7" l="1"/>
  <c r="K328" i="7"/>
  <c r="G329" i="7"/>
  <c r="I329" i="7" s="1"/>
  <c r="H329" i="7"/>
  <c r="J329" i="7" s="1"/>
  <c r="F330" i="7"/>
  <c r="N328" i="7"/>
  <c r="L328" i="7"/>
  <c r="N329" i="7" l="1"/>
  <c r="O329" i="7"/>
  <c r="K329" i="7"/>
  <c r="L329" i="7"/>
  <c r="F331" i="7"/>
  <c r="H330" i="7"/>
  <c r="J330" i="7" s="1"/>
  <c r="G330" i="7"/>
  <c r="I330" i="7" s="1"/>
  <c r="K330" i="7" s="1"/>
  <c r="O330" i="7" l="1"/>
  <c r="H331" i="7"/>
  <c r="J331" i="7" s="1"/>
  <c r="F332" i="7"/>
  <c r="G331" i="7"/>
  <c r="I331" i="7" s="1"/>
  <c r="L330" i="7"/>
  <c r="N330" i="7"/>
  <c r="G332" i="7" l="1"/>
  <c r="I332" i="7" s="1"/>
  <c r="N332" i="7" s="1"/>
  <c r="H332" i="7"/>
  <c r="J332" i="7" s="1"/>
  <c r="K332" i="7" s="1"/>
  <c r="F333" i="7"/>
  <c r="O331" i="7"/>
  <c r="L331" i="7"/>
  <c r="O332" i="7"/>
  <c r="K331" i="7"/>
  <c r="N331" i="7"/>
  <c r="L332" i="7" l="1"/>
  <c r="G333" i="7"/>
  <c r="I333" i="7" s="1"/>
  <c r="H333" i="7"/>
  <c r="J333" i="7" s="1"/>
  <c r="F334" i="7"/>
  <c r="D12" i="6"/>
  <c r="D15" i="6"/>
  <c r="D17" i="6" s="1"/>
  <c r="D18" i="6" s="1"/>
  <c r="D20" i="6" s="1"/>
  <c r="D22" i="6" s="1"/>
  <c r="C10" i="6"/>
  <c r="N333" i="7" l="1"/>
  <c r="L333" i="7"/>
  <c r="O333" i="7"/>
  <c r="K333" i="7"/>
  <c r="F335" i="7"/>
  <c r="G334" i="7"/>
  <c r="I334" i="7" s="1"/>
  <c r="H334" i="7"/>
  <c r="J334" i="7" s="1"/>
  <c r="D13" i="6"/>
  <c r="D24" i="6" s="1"/>
  <c r="D152" i="3" s="1"/>
  <c r="N334" i="7" l="1"/>
  <c r="O334" i="7"/>
  <c r="L334" i="7"/>
  <c r="H335" i="7"/>
  <c r="J335" i="7" s="1"/>
  <c r="G335" i="7"/>
  <c r="I335" i="7" s="1"/>
  <c r="F336" i="7"/>
  <c r="K334" i="7"/>
  <c r="H336" i="7" l="1"/>
  <c r="J336" i="7" s="1"/>
  <c r="F337" i="7"/>
  <c r="G336" i="7"/>
  <c r="I336" i="7" s="1"/>
  <c r="O335" i="7"/>
  <c r="N335" i="7"/>
  <c r="K335" i="7"/>
  <c r="L335" i="7"/>
  <c r="K336" i="7" l="1"/>
  <c r="O336" i="7"/>
  <c r="F338" i="7"/>
  <c r="H337" i="7"/>
  <c r="J337" i="7" s="1"/>
  <c r="G337" i="7"/>
  <c r="I337" i="7" s="1"/>
  <c r="L337" i="7" s="1"/>
  <c r="L336" i="7"/>
  <c r="N336" i="7"/>
  <c r="F339" i="7" l="1"/>
  <c r="G338" i="7"/>
  <c r="I338" i="7" s="1"/>
  <c r="H338" i="7"/>
  <c r="J338" i="7" s="1"/>
  <c r="N338" i="7"/>
  <c r="N337" i="7"/>
  <c r="K337" i="7"/>
  <c r="O337" i="7"/>
  <c r="O338" i="7" l="1"/>
  <c r="L338" i="7"/>
  <c r="K338" i="7"/>
  <c r="G339" i="7"/>
  <c r="I339" i="7" s="1"/>
  <c r="F340" i="7"/>
  <c r="H339" i="7"/>
  <c r="J339" i="7" s="1"/>
  <c r="O339" i="7" l="1"/>
  <c r="K339" i="7"/>
  <c r="N339" i="7"/>
  <c r="L339" i="7"/>
  <c r="F341" i="7"/>
  <c r="G340" i="7"/>
  <c r="I340" i="7" s="1"/>
  <c r="O340" i="7" s="1"/>
  <c r="H340" i="7"/>
  <c r="J340" i="7" s="1"/>
  <c r="G341" i="7" l="1"/>
  <c r="I341" i="7" s="1"/>
  <c r="F342" i="7"/>
  <c r="H341" i="7"/>
  <c r="J341" i="7" s="1"/>
  <c r="K341" i="7" s="1"/>
  <c r="K340" i="7"/>
  <c r="L340" i="7"/>
  <c r="N340" i="7"/>
  <c r="H342" i="7" l="1"/>
  <c r="J342" i="7" s="1"/>
  <c r="F343" i="7"/>
  <c r="G342" i="7"/>
  <c r="I342" i="7" s="1"/>
  <c r="L341" i="7"/>
  <c r="O341" i="7"/>
  <c r="L342" i="7"/>
  <c r="N342" i="7"/>
  <c r="N341" i="7"/>
  <c r="K342" i="7" l="1"/>
  <c r="O342" i="7"/>
  <c r="H343" i="7"/>
  <c r="J343" i="7" s="1"/>
  <c r="G343" i="7"/>
  <c r="I343" i="7" s="1"/>
  <c r="F344" i="7"/>
  <c r="O343" i="7" l="1"/>
  <c r="N343" i="7"/>
  <c r="L343" i="7"/>
  <c r="K343" i="7"/>
  <c r="H344" i="7"/>
  <c r="J344" i="7" s="1"/>
  <c r="F345" i="7"/>
  <c r="G344" i="7"/>
  <c r="I344" i="7" s="1"/>
  <c r="H345" i="7" l="1"/>
  <c r="J345" i="7" s="1"/>
  <c r="F346" i="7"/>
  <c r="G345" i="7"/>
  <c r="I345" i="7" s="1"/>
  <c r="O345" i="7" s="1"/>
  <c r="L344" i="7"/>
  <c r="O344" i="7"/>
  <c r="K344" i="7"/>
  <c r="N345" i="7"/>
  <c r="L345" i="7"/>
  <c r="N344" i="7"/>
  <c r="G346" i="7" l="1"/>
  <c r="I346" i="7" s="1"/>
  <c r="H346" i="7"/>
  <c r="J346" i="7" s="1"/>
  <c r="F347" i="7"/>
  <c r="K345" i="7"/>
  <c r="G347" i="7" l="1"/>
  <c r="I347" i="7" s="1"/>
  <c r="F348" i="7"/>
  <c r="H347" i="7"/>
  <c r="J347" i="7" s="1"/>
  <c r="O346" i="7"/>
  <c r="K346" i="7"/>
  <c r="L346" i="7"/>
  <c r="N346" i="7"/>
  <c r="H348" i="7" l="1"/>
  <c r="J348" i="7" s="1"/>
  <c r="F349" i="7"/>
  <c r="G348" i="7"/>
  <c r="I348" i="7" s="1"/>
  <c r="N348" i="7" s="1"/>
  <c r="K347" i="7"/>
  <c r="N347" i="7"/>
  <c r="L347" i="7"/>
  <c r="O347" i="7"/>
  <c r="F350" i="7" l="1"/>
  <c r="G349" i="7"/>
  <c r="I349" i="7" s="1"/>
  <c r="H349" i="7"/>
  <c r="J349" i="7" s="1"/>
  <c r="L348" i="7"/>
  <c r="O348" i="7"/>
  <c r="K348" i="7"/>
  <c r="G350" i="7" l="1"/>
  <c r="I350" i="7" s="1"/>
  <c r="H350" i="7"/>
  <c r="J350" i="7" s="1"/>
  <c r="O350" i="7" s="1"/>
  <c r="F351" i="7"/>
  <c r="O349" i="7"/>
  <c r="L349" i="7"/>
  <c r="K349" i="7"/>
  <c r="K350" i="7"/>
  <c r="N349" i="7"/>
  <c r="L350" i="7" l="1"/>
  <c r="F352" i="7"/>
  <c r="G351" i="7"/>
  <c r="I351" i="7" s="1"/>
  <c r="H351" i="7"/>
  <c r="J351" i="7" s="1"/>
  <c r="N350" i="7"/>
  <c r="O351" i="7" l="1"/>
  <c r="N351" i="7"/>
  <c r="L351" i="7"/>
  <c r="N352" i="7"/>
  <c r="G352" i="7"/>
  <c r="I352" i="7" s="1"/>
  <c r="H352" i="7"/>
  <c r="J352" i="7" s="1"/>
  <c r="F353" i="7"/>
  <c r="K351" i="7"/>
  <c r="H353" i="7" l="1"/>
  <c r="J353" i="7" s="1"/>
  <c r="F354" i="7"/>
  <c r="G353" i="7"/>
  <c r="I353" i="7" s="1"/>
  <c r="L352" i="7"/>
  <c r="O352" i="7"/>
  <c r="K352" i="7"/>
  <c r="F355" i="7" l="1"/>
  <c r="G354" i="7"/>
  <c r="I354" i="7" s="1"/>
  <c r="H354" i="7"/>
  <c r="J354" i="7" s="1"/>
  <c r="L353" i="7"/>
  <c r="K353" i="7"/>
  <c r="O353" i="7"/>
  <c r="K354" i="7"/>
  <c r="N353" i="7"/>
  <c r="L354" i="7" l="1"/>
  <c r="F356" i="7"/>
  <c r="G355" i="7"/>
  <c r="I355" i="7" s="1"/>
  <c r="O355" i="7" s="1"/>
  <c r="H355" i="7"/>
  <c r="J355" i="7" s="1"/>
  <c r="N354" i="7"/>
  <c r="O354" i="7"/>
  <c r="L355" i="7" l="1"/>
  <c r="G356" i="7"/>
  <c r="I356" i="7" s="1"/>
  <c r="H356" i="7"/>
  <c r="J356" i="7" s="1"/>
  <c r="F357" i="7"/>
  <c r="K355" i="7"/>
  <c r="N355" i="7"/>
  <c r="H357" i="7" l="1"/>
  <c r="J357" i="7" s="1"/>
  <c r="F358" i="7"/>
  <c r="G357" i="7"/>
  <c r="I357" i="7" s="1"/>
  <c r="K356" i="7"/>
  <c r="N356" i="7"/>
  <c r="O356" i="7"/>
  <c r="L356" i="7"/>
  <c r="N357" i="7" l="1"/>
  <c r="K357" i="7"/>
  <c r="O357" i="7"/>
  <c r="L357" i="7"/>
  <c r="F359" i="7"/>
  <c r="G358" i="7"/>
  <c r="I358" i="7" s="1"/>
  <c r="H358" i="7"/>
  <c r="J358" i="7" s="1"/>
  <c r="K358" i="7"/>
  <c r="N358" i="7" l="1"/>
  <c r="O358" i="7"/>
  <c r="L358" i="7"/>
  <c r="G359" i="7"/>
  <c r="I359" i="7" s="1"/>
  <c r="H359" i="7"/>
  <c r="J359" i="7" s="1"/>
  <c r="F360" i="7"/>
  <c r="H360" i="7" l="1"/>
  <c r="J360" i="7" s="1"/>
  <c r="F361" i="7"/>
  <c r="G360" i="7"/>
  <c r="I360" i="7" s="1"/>
  <c r="O360" i="7" s="1"/>
  <c r="L359" i="7"/>
  <c r="N359" i="7"/>
  <c r="O359" i="7"/>
  <c r="K359" i="7"/>
  <c r="F362" i="7" l="1"/>
  <c r="G361" i="7"/>
  <c r="I361" i="7" s="1"/>
  <c r="H361" i="7"/>
  <c r="J361" i="7" s="1"/>
  <c r="K360" i="7"/>
  <c r="N360" i="7"/>
  <c r="L361" i="7"/>
  <c r="L360" i="7"/>
  <c r="N361" i="7" l="1"/>
  <c r="K361" i="7"/>
  <c r="G362" i="7"/>
  <c r="I362" i="7" s="1"/>
  <c r="F363" i="7"/>
  <c r="H362" i="7"/>
  <c r="J362" i="7" s="1"/>
  <c r="O361" i="7"/>
  <c r="F364" i="7" l="1"/>
  <c r="H363" i="7"/>
  <c r="J363" i="7" s="1"/>
  <c r="G363" i="7"/>
  <c r="I363" i="7" s="1"/>
  <c r="K363" i="7" s="1"/>
  <c r="L362" i="7"/>
  <c r="K362" i="7"/>
  <c r="O362" i="7"/>
  <c r="N362" i="7"/>
  <c r="H364" i="7" l="1"/>
  <c r="J364" i="7" s="1"/>
  <c r="F365" i="7"/>
  <c r="G364" i="7"/>
  <c r="I364" i="7" s="1"/>
  <c r="L363" i="7"/>
  <c r="O363" i="7"/>
  <c r="N363" i="7"/>
  <c r="K364" i="7" l="1"/>
  <c r="L364" i="7"/>
  <c r="O364" i="7"/>
  <c r="G365" i="7"/>
  <c r="I365" i="7" s="1"/>
  <c r="L365" i="7" s="1"/>
  <c r="H365" i="7"/>
  <c r="J365" i="7" s="1"/>
  <c r="F366" i="7"/>
  <c r="N364" i="7"/>
  <c r="O365" i="7" l="1"/>
  <c r="G366" i="7"/>
  <c r="I366" i="7" s="1"/>
  <c r="H366" i="7"/>
  <c r="J366" i="7" s="1"/>
  <c r="K365" i="7"/>
  <c r="N365" i="7"/>
  <c r="L366" i="7" l="1"/>
  <c r="K366" i="7"/>
  <c r="O366" i="7"/>
  <c r="N366" i="7"/>
  <c r="F1" i="7" l="1"/>
  <c r="D29" i="6"/>
  <c r="D30" i="6" s="1"/>
  <c r="AC265" i="3" l="1"/>
  <c r="AD265" i="3"/>
  <c r="AE265" i="3"/>
  <c r="AF265" i="3"/>
  <c r="AG265" i="3"/>
  <c r="AH96" i="3"/>
  <c r="AC96" i="3" s="1"/>
  <c r="AD96" i="3" s="1"/>
  <c r="AE96" i="3" s="1"/>
  <c r="AF96" i="3" s="1"/>
  <c r="AG96" i="3" s="1"/>
  <c r="Q22" i="3"/>
  <c r="Q227" i="3" s="1"/>
  <c r="R22" i="3"/>
  <c r="Q221" i="3"/>
  <c r="F258" i="3"/>
  <c r="G258" i="3"/>
  <c r="E258" i="3"/>
  <c r="D280" i="3"/>
  <c r="S265" i="3"/>
  <c r="T265" i="3"/>
  <c r="U265" i="3"/>
  <c r="V265" i="3"/>
  <c r="W265" i="3"/>
  <c r="X265" i="3"/>
  <c r="Y265" i="3"/>
  <c r="Z265" i="3"/>
  <c r="AA265" i="3"/>
  <c r="AB265" i="3"/>
  <c r="I172" i="3"/>
  <c r="J172" i="3" s="1"/>
  <c r="K172" i="3" s="1"/>
  <c r="L172" i="3" s="1"/>
  <c r="M172" i="3" s="1"/>
  <c r="N172" i="3" s="1"/>
  <c r="O172" i="3" s="1"/>
  <c r="P172" i="3" s="1"/>
  <c r="R172" i="3" s="1"/>
  <c r="Q172" i="3" l="1"/>
  <c r="H221" i="3"/>
  <c r="I221" i="3"/>
  <c r="J221" i="3"/>
  <c r="K221" i="3"/>
  <c r="L221" i="3"/>
  <c r="M221" i="3"/>
  <c r="N221" i="3"/>
  <c r="O221" i="3"/>
  <c r="P221" i="3"/>
  <c r="R221" i="3"/>
  <c r="H176" i="3"/>
  <c r="H72" i="3"/>
  <c r="I72" i="3" s="1"/>
  <c r="J72" i="3" s="1"/>
  <c r="K72" i="3" s="1"/>
  <c r="L72" i="3" s="1"/>
  <c r="M72" i="3" s="1"/>
  <c r="N72" i="3" s="1"/>
  <c r="O72" i="3" s="1"/>
  <c r="P72" i="3" s="1"/>
  <c r="F137" i="3"/>
  <c r="G137" i="3"/>
  <c r="I137" i="3" s="1"/>
  <c r="J137" i="3" s="1"/>
  <c r="K137" i="3" s="1"/>
  <c r="L137" i="3" s="1"/>
  <c r="M137" i="3" s="1"/>
  <c r="N137" i="3" s="1"/>
  <c r="O137" i="3" s="1"/>
  <c r="P137" i="3" s="1"/>
  <c r="E137" i="3"/>
  <c r="F135" i="3"/>
  <c r="G135" i="3"/>
  <c r="H135" i="3" s="1"/>
  <c r="I135" i="3" s="1"/>
  <c r="J135" i="3" s="1"/>
  <c r="K135" i="3" s="1"/>
  <c r="L135" i="3" s="1"/>
  <c r="M135" i="3" s="1"/>
  <c r="N135" i="3" s="1"/>
  <c r="O135" i="3" s="1"/>
  <c r="P135" i="3" s="1"/>
  <c r="E135" i="3"/>
  <c r="G128" i="3"/>
  <c r="I139" i="3"/>
  <c r="J139" i="3" s="1"/>
  <c r="K139" i="3" s="1"/>
  <c r="L139" i="3" s="1"/>
  <c r="M139" i="3" s="1"/>
  <c r="N139" i="3" s="1"/>
  <c r="O139" i="3" s="1"/>
  <c r="P139" i="3" s="1"/>
  <c r="F131" i="3"/>
  <c r="G131" i="3"/>
  <c r="E131" i="3"/>
  <c r="F122" i="3"/>
  <c r="G122" i="3" s="1"/>
  <c r="H122" i="3" s="1"/>
  <c r="I122" i="3" s="1"/>
  <c r="J122" i="3" s="1"/>
  <c r="K122" i="3" s="1"/>
  <c r="L122" i="3" s="1"/>
  <c r="M122" i="3" s="1"/>
  <c r="N122" i="3" s="1"/>
  <c r="O122" i="3" s="1"/>
  <c r="P122" i="3" s="1"/>
  <c r="F123" i="3"/>
  <c r="G123" i="3"/>
  <c r="I123" i="3" s="1"/>
  <c r="J123" i="3" s="1"/>
  <c r="K123" i="3" s="1"/>
  <c r="L123" i="3" s="1"/>
  <c r="M123" i="3" s="1"/>
  <c r="N123" i="3" s="1"/>
  <c r="O123" i="3" s="1"/>
  <c r="P123" i="3" s="1"/>
  <c r="E123" i="3"/>
  <c r="H60" i="3"/>
  <c r="I60" i="3" s="1"/>
  <c r="J60" i="3" s="1"/>
  <c r="K60" i="3" s="1"/>
  <c r="L60" i="3" s="1"/>
  <c r="M60" i="3" s="1"/>
  <c r="N60" i="3" s="1"/>
  <c r="O60" i="3" s="1"/>
  <c r="P60" i="3" s="1"/>
  <c r="G55" i="3"/>
  <c r="I57" i="3"/>
  <c r="J57" i="3" s="1"/>
  <c r="K57" i="3" s="1"/>
  <c r="L57" i="3" s="1"/>
  <c r="M57" i="3" s="1"/>
  <c r="N57" i="3" s="1"/>
  <c r="O57" i="3" s="1"/>
  <c r="P57" i="3" s="1"/>
  <c r="I56" i="3"/>
  <c r="J56" i="3" s="1"/>
  <c r="K56" i="3" s="1"/>
  <c r="L56" i="3" s="1"/>
  <c r="M56" i="3" s="1"/>
  <c r="N56" i="3" s="1"/>
  <c r="O56" i="3" s="1"/>
  <c r="P56" i="3" s="1"/>
  <c r="H83" i="3"/>
  <c r="I83" i="3" s="1"/>
  <c r="J83" i="3" s="1"/>
  <c r="K83" i="3" s="1"/>
  <c r="L83" i="3" s="1"/>
  <c r="M83" i="3" s="1"/>
  <c r="N83" i="3" s="1"/>
  <c r="O83" i="3" s="1"/>
  <c r="P83" i="3" s="1"/>
  <c r="I78" i="3"/>
  <c r="J78" i="3" s="1"/>
  <c r="K78" i="3" s="1"/>
  <c r="L78" i="3" s="1"/>
  <c r="M78" i="3" s="1"/>
  <c r="N78" i="3" s="1"/>
  <c r="O78" i="3" s="1"/>
  <c r="P78" i="3" s="1"/>
  <c r="H79" i="3"/>
  <c r="I79" i="3" s="1"/>
  <c r="J79" i="3" s="1"/>
  <c r="K79" i="3" s="1"/>
  <c r="L79" i="3" s="1"/>
  <c r="M79" i="3" s="1"/>
  <c r="N79" i="3" s="1"/>
  <c r="O79" i="3" s="1"/>
  <c r="P79" i="3" s="1"/>
  <c r="H80" i="3"/>
  <c r="I80" i="3" s="1"/>
  <c r="J80" i="3" s="1"/>
  <c r="K80" i="3" s="1"/>
  <c r="L80" i="3" s="1"/>
  <c r="M80" i="3" s="1"/>
  <c r="N80" i="3" s="1"/>
  <c r="O80" i="3" s="1"/>
  <c r="P80" i="3" s="1"/>
  <c r="H81" i="3"/>
  <c r="I81" i="3" s="1"/>
  <c r="J81" i="3" s="1"/>
  <c r="K81" i="3" s="1"/>
  <c r="L81" i="3" s="1"/>
  <c r="M81" i="3" s="1"/>
  <c r="N81" i="3" s="1"/>
  <c r="O81" i="3" s="1"/>
  <c r="P81" i="3" s="1"/>
  <c r="I77" i="3"/>
  <c r="J77" i="3" s="1"/>
  <c r="K77" i="3" s="1"/>
  <c r="L77" i="3" s="1"/>
  <c r="M77" i="3" s="1"/>
  <c r="N77" i="3" s="1"/>
  <c r="O77" i="3" s="1"/>
  <c r="P77" i="3" s="1"/>
  <c r="I125" i="3"/>
  <c r="J125" i="3" s="1"/>
  <c r="K125" i="3" s="1"/>
  <c r="L125" i="3" s="1"/>
  <c r="M125" i="3" s="1"/>
  <c r="N125" i="3" s="1"/>
  <c r="O125" i="3" s="1"/>
  <c r="P125" i="3" s="1"/>
  <c r="F125" i="3"/>
  <c r="G125" i="3"/>
  <c r="E125" i="3"/>
  <c r="I109" i="3"/>
  <c r="H32" i="3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I111" i="3"/>
  <c r="I86" i="3" l="1"/>
  <c r="J86" i="3" s="1"/>
  <c r="K86" i="3" s="1"/>
  <c r="L86" i="3" s="1"/>
  <c r="M86" i="3" s="1"/>
  <c r="N86" i="3" s="1"/>
  <c r="O86" i="3" s="1"/>
  <c r="P86" i="3" s="1"/>
  <c r="Q86" i="3" s="1"/>
  <c r="D294" i="3"/>
  <c r="I59" i="3"/>
  <c r="J59" i="3" s="1"/>
  <c r="K59" i="3" s="1"/>
  <c r="L59" i="3" s="1"/>
  <c r="M59" i="3" s="1"/>
  <c r="N59" i="3" s="1"/>
  <c r="O59" i="3" s="1"/>
  <c r="P59" i="3" s="1"/>
  <c r="R59" i="3" s="1"/>
  <c r="C284" i="3"/>
  <c r="D284" i="3" s="1"/>
  <c r="R83" i="3"/>
  <c r="Q83" i="3"/>
  <c r="R56" i="3"/>
  <c r="Q56" i="3"/>
  <c r="R139" i="3"/>
  <c r="Q139" i="3"/>
  <c r="R125" i="3"/>
  <c r="Q125" i="3"/>
  <c r="R72" i="3"/>
  <c r="Q72" i="3"/>
  <c r="R81" i="3"/>
  <c r="Q81" i="3"/>
  <c r="R137" i="3"/>
  <c r="Q137" i="3"/>
  <c r="R80" i="3"/>
  <c r="Q80" i="3"/>
  <c r="R60" i="3"/>
  <c r="Q60" i="3"/>
  <c r="R122" i="3"/>
  <c r="Q122" i="3"/>
  <c r="R135" i="3"/>
  <c r="Q135" i="3"/>
  <c r="R79" i="3"/>
  <c r="Q79" i="3"/>
  <c r="R57" i="3"/>
  <c r="Q57" i="3"/>
  <c r="R77" i="3"/>
  <c r="Q77" i="3"/>
  <c r="R78" i="3"/>
  <c r="Q78" i="3"/>
  <c r="R123" i="3"/>
  <c r="Q123" i="3"/>
  <c r="R86" i="3"/>
  <c r="J109" i="3"/>
  <c r="K109" i="3" s="1"/>
  <c r="L109" i="3" s="1"/>
  <c r="M109" i="3" s="1"/>
  <c r="N109" i="3" s="1"/>
  <c r="O109" i="3" s="1"/>
  <c r="P109" i="3" s="1"/>
  <c r="H31" i="3"/>
  <c r="J111" i="3"/>
  <c r="Q59" i="3" l="1"/>
  <c r="I31" i="3"/>
  <c r="R109" i="3"/>
  <c r="Q109" i="3"/>
  <c r="K111" i="3"/>
  <c r="J31" i="3"/>
  <c r="L111" i="3" l="1"/>
  <c r="K31" i="3"/>
  <c r="H8" i="3"/>
  <c r="H22" i="3"/>
  <c r="H227" i="3" s="1"/>
  <c r="I22" i="3"/>
  <c r="I227" i="3" s="1"/>
  <c r="J22" i="3"/>
  <c r="J227" i="3" s="1"/>
  <c r="K22" i="3"/>
  <c r="K227" i="3" s="1"/>
  <c r="L22" i="3"/>
  <c r="L227" i="3" s="1"/>
  <c r="M22" i="3"/>
  <c r="M227" i="3" s="1"/>
  <c r="N22" i="3"/>
  <c r="N227" i="3" s="1"/>
  <c r="O22" i="3"/>
  <c r="O227" i="3" s="1"/>
  <c r="P22" i="3"/>
  <c r="P227" i="3" s="1"/>
  <c r="R227" i="3"/>
  <c r="H4" i="3"/>
  <c r="I4" i="3" s="1"/>
  <c r="I275" i="3" s="1"/>
  <c r="E138" i="3"/>
  <c r="F246" i="3"/>
  <c r="E246" i="3"/>
  <c r="G245" i="3"/>
  <c r="F245" i="3"/>
  <c r="E245" i="3"/>
  <c r="G243" i="3"/>
  <c r="F243" i="3"/>
  <c r="E243" i="3"/>
  <c r="F240" i="3"/>
  <c r="G239" i="3"/>
  <c r="F239" i="3"/>
  <c r="F221" i="3"/>
  <c r="E221" i="3"/>
  <c r="G220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190" i="3"/>
  <c r="G187" i="3"/>
  <c r="F187" i="3"/>
  <c r="E187" i="3"/>
  <c r="G206" i="3"/>
  <c r="G208" i="3" s="1"/>
  <c r="F206" i="3"/>
  <c r="F208" i="3" s="1"/>
  <c r="E206" i="3"/>
  <c r="E208" i="3" s="1"/>
  <c r="G199" i="3"/>
  <c r="C289" i="3" s="1"/>
  <c r="D289" i="3" s="1"/>
  <c r="F199" i="3"/>
  <c r="E199" i="3"/>
  <c r="G185" i="3"/>
  <c r="F185" i="3"/>
  <c r="E185" i="3"/>
  <c r="E144" i="3"/>
  <c r="D162" i="3"/>
  <c r="F140" i="3"/>
  <c r="E140" i="3"/>
  <c r="F128" i="3"/>
  <c r="E128" i="3"/>
  <c r="F139" i="3"/>
  <c r="G138" i="3"/>
  <c r="F138" i="3"/>
  <c r="G134" i="3"/>
  <c r="F134" i="3"/>
  <c r="E134" i="3"/>
  <c r="G129" i="3"/>
  <c r="G130" i="3" s="1"/>
  <c r="F129" i="3"/>
  <c r="F130" i="3" s="1"/>
  <c r="E129" i="3"/>
  <c r="E130" i="3" s="1"/>
  <c r="G127" i="3"/>
  <c r="H127" i="3" s="1"/>
  <c r="I127" i="3" s="1"/>
  <c r="J127" i="3" s="1"/>
  <c r="K127" i="3" s="1"/>
  <c r="L127" i="3" s="1"/>
  <c r="M127" i="3" s="1"/>
  <c r="N127" i="3" s="1"/>
  <c r="O127" i="3" s="1"/>
  <c r="P127" i="3" s="1"/>
  <c r="F127" i="3"/>
  <c r="G126" i="3"/>
  <c r="F126" i="3"/>
  <c r="E126" i="3"/>
  <c r="G124" i="3"/>
  <c r="F124" i="3"/>
  <c r="E124" i="3"/>
  <c r="F84" i="3"/>
  <c r="E84" i="3"/>
  <c r="G82" i="3"/>
  <c r="G246" i="3" s="1"/>
  <c r="F73" i="3"/>
  <c r="G71" i="3"/>
  <c r="G139" i="3" s="1"/>
  <c r="E71" i="3"/>
  <c r="E139" i="3" s="1"/>
  <c r="G64" i="3"/>
  <c r="I64" i="3" s="1"/>
  <c r="J64" i="3" s="1"/>
  <c r="K64" i="3" s="1"/>
  <c r="L64" i="3" s="1"/>
  <c r="M64" i="3" s="1"/>
  <c r="N64" i="3" s="1"/>
  <c r="O64" i="3" s="1"/>
  <c r="P64" i="3" s="1"/>
  <c r="F64" i="3"/>
  <c r="E64" i="3"/>
  <c r="G62" i="3"/>
  <c r="H62" i="3" s="1"/>
  <c r="I62" i="3" s="1"/>
  <c r="J62" i="3" s="1"/>
  <c r="K62" i="3" s="1"/>
  <c r="L62" i="3" s="1"/>
  <c r="M62" i="3" s="1"/>
  <c r="N62" i="3" s="1"/>
  <c r="O62" i="3" s="1"/>
  <c r="P62" i="3" s="1"/>
  <c r="F62" i="3"/>
  <c r="E62" i="3"/>
  <c r="G244" i="3"/>
  <c r="F55" i="3"/>
  <c r="F244" i="3" s="1"/>
  <c r="E55" i="3"/>
  <c r="E244" i="3" s="1"/>
  <c r="G51" i="3"/>
  <c r="F51" i="3"/>
  <c r="F52" i="3" s="1"/>
  <c r="E51" i="3"/>
  <c r="E50" i="3"/>
  <c r="E239" i="3" s="1"/>
  <c r="G44" i="3"/>
  <c r="G45" i="3" s="1"/>
  <c r="F44" i="3"/>
  <c r="F238" i="3" s="1"/>
  <c r="E44" i="3"/>
  <c r="E238" i="3" s="1"/>
  <c r="F118" i="3"/>
  <c r="E118" i="3"/>
  <c r="G118" i="3"/>
  <c r="G108" i="3"/>
  <c r="F108" i="3"/>
  <c r="G102" i="3"/>
  <c r="F102" i="3"/>
  <c r="E102" i="3"/>
  <c r="B102" i="3"/>
  <c r="G101" i="3"/>
  <c r="H101" i="3" s="1"/>
  <c r="I101" i="3" s="1"/>
  <c r="J101" i="3" s="1"/>
  <c r="F101" i="3"/>
  <c r="E101" i="3"/>
  <c r="B101" i="3"/>
  <c r="G100" i="3"/>
  <c r="H100" i="3" s="1"/>
  <c r="F100" i="3"/>
  <c r="E100" i="3"/>
  <c r="B100" i="3"/>
  <c r="G99" i="3"/>
  <c r="F99" i="3"/>
  <c r="E99" i="3"/>
  <c r="B99" i="3"/>
  <c r="G98" i="3"/>
  <c r="H98" i="3" s="1"/>
  <c r="I98" i="3" s="1"/>
  <c r="J98" i="3" s="1"/>
  <c r="F98" i="3"/>
  <c r="E98" i="3"/>
  <c r="B98" i="3"/>
  <c r="G97" i="3"/>
  <c r="F97" i="3"/>
  <c r="E97" i="3"/>
  <c r="B97" i="3"/>
  <c r="G96" i="3"/>
  <c r="F96" i="3"/>
  <c r="G38" i="3"/>
  <c r="G144" i="3" s="1"/>
  <c r="F38" i="3"/>
  <c r="F144" i="3" s="1"/>
  <c r="F27" i="3"/>
  <c r="E27" i="3"/>
  <c r="F22" i="3"/>
  <c r="E22" i="3"/>
  <c r="E227" i="3" s="1"/>
  <c r="G21" i="3"/>
  <c r="G106" i="3" s="1"/>
  <c r="H106" i="3" s="1"/>
  <c r="F16" i="3"/>
  <c r="F220" i="3" s="1"/>
  <c r="E16" i="3"/>
  <c r="E220" i="3" s="1"/>
  <c r="F4" i="3"/>
  <c r="E4" i="3" s="1"/>
  <c r="H129" i="3" l="1"/>
  <c r="H208" i="3"/>
  <c r="H222" i="3" s="1"/>
  <c r="E209" i="3"/>
  <c r="E222" i="3"/>
  <c r="G222" i="3"/>
  <c r="G209" i="3"/>
  <c r="F222" i="3"/>
  <c r="F209" i="3"/>
  <c r="H99" i="3"/>
  <c r="I99" i="3" s="1"/>
  <c r="J99" i="3" s="1"/>
  <c r="K99" i="3" s="1"/>
  <c r="H108" i="3"/>
  <c r="H25" i="3" s="1"/>
  <c r="H213" i="3"/>
  <c r="R127" i="3"/>
  <c r="Q127" i="3"/>
  <c r="R62" i="3"/>
  <c r="Q62" i="3"/>
  <c r="R64" i="3"/>
  <c r="Q64" i="3"/>
  <c r="J4" i="3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I106" i="3"/>
  <c r="H16" i="3"/>
  <c r="H71" i="3"/>
  <c r="H63" i="3"/>
  <c r="H50" i="3"/>
  <c r="H70" i="3"/>
  <c r="G84" i="3"/>
  <c r="H27" i="3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G52" i="3"/>
  <c r="E15" i="3"/>
  <c r="E20" i="3" s="1"/>
  <c r="E225" i="3" s="1"/>
  <c r="H44" i="3"/>
  <c r="H238" i="3" s="1"/>
  <c r="H48" i="3"/>
  <c r="H49" i="3"/>
  <c r="H26" i="3"/>
  <c r="M111" i="3"/>
  <c r="L31" i="3"/>
  <c r="I118" i="3"/>
  <c r="I100" i="3"/>
  <c r="J100" i="3" s="1"/>
  <c r="K100" i="3" s="1"/>
  <c r="H12" i="3"/>
  <c r="H217" i="3" s="1"/>
  <c r="H9" i="3"/>
  <c r="H214" i="3" s="1"/>
  <c r="H11" i="3"/>
  <c r="H216" i="3" s="1"/>
  <c r="I8" i="3"/>
  <c r="H14" i="3"/>
  <c r="H10" i="3"/>
  <c r="H215" i="3" s="1"/>
  <c r="F241" i="3"/>
  <c r="H13" i="3"/>
  <c r="H218" i="3" s="1"/>
  <c r="L99" i="3"/>
  <c r="K101" i="3"/>
  <c r="K98" i="3"/>
  <c r="G238" i="3"/>
  <c r="F65" i="3"/>
  <c r="F67" i="3" s="1"/>
  <c r="G226" i="3"/>
  <c r="E45" i="3"/>
  <c r="G65" i="3"/>
  <c r="G240" i="3"/>
  <c r="G221" i="3"/>
  <c r="G140" i="3"/>
  <c r="H140" i="3" s="1"/>
  <c r="I140" i="3" s="1"/>
  <c r="J140" i="3" s="1"/>
  <c r="K140" i="3" s="1"/>
  <c r="L140" i="3" s="1"/>
  <c r="M140" i="3" s="1"/>
  <c r="N140" i="3" s="1"/>
  <c r="O140" i="3" s="1"/>
  <c r="P140" i="3" s="1"/>
  <c r="F15" i="3"/>
  <c r="E21" i="3"/>
  <c r="E226" i="3" s="1"/>
  <c r="F227" i="3"/>
  <c r="F45" i="3"/>
  <c r="E65" i="3"/>
  <c r="G73" i="3"/>
  <c r="E190" i="3"/>
  <c r="E191" i="3" s="1"/>
  <c r="G191" i="3"/>
  <c r="F21" i="3"/>
  <c r="G22" i="3"/>
  <c r="E73" i="3"/>
  <c r="E240" i="3"/>
  <c r="E241" i="3" s="1"/>
  <c r="F190" i="3"/>
  <c r="F191" i="3" s="1"/>
  <c r="E52" i="3"/>
  <c r="E127" i="3"/>
  <c r="I129" i="3" l="1"/>
  <c r="I208" i="3"/>
  <c r="I222" i="3" s="1"/>
  <c r="I133" i="3"/>
  <c r="I270" i="3" s="1"/>
  <c r="H58" i="3"/>
  <c r="I108" i="3"/>
  <c r="J108" i="3" s="1"/>
  <c r="I51" i="3"/>
  <c r="J51" i="3" s="1"/>
  <c r="K51" i="3" s="1"/>
  <c r="L51" i="3" s="1"/>
  <c r="M51" i="3" s="1"/>
  <c r="N51" i="3" s="1"/>
  <c r="O51" i="3" s="1"/>
  <c r="P51" i="3" s="1"/>
  <c r="R51" i="3" s="1"/>
  <c r="C285" i="3"/>
  <c r="D285" i="3" s="1"/>
  <c r="J275" i="3"/>
  <c r="I213" i="3"/>
  <c r="R140" i="3"/>
  <c r="Q140" i="3"/>
  <c r="H130" i="3"/>
  <c r="H245" i="3"/>
  <c r="H239" i="3"/>
  <c r="H124" i="3"/>
  <c r="H73" i="3"/>
  <c r="H240" i="3"/>
  <c r="H21" i="3"/>
  <c r="H226" i="3" s="1"/>
  <c r="H220" i="3"/>
  <c r="E219" i="3"/>
  <c r="E223" i="3" s="1"/>
  <c r="J106" i="3"/>
  <c r="I16" i="3"/>
  <c r="J133" i="3" s="1"/>
  <c r="J270" i="3" s="1"/>
  <c r="E18" i="3"/>
  <c r="H82" i="3"/>
  <c r="I82" i="3"/>
  <c r="I70" i="3"/>
  <c r="I63" i="3"/>
  <c r="I50" i="3"/>
  <c r="I71" i="3"/>
  <c r="G67" i="3"/>
  <c r="H126" i="3"/>
  <c r="H138" i="3"/>
  <c r="I48" i="3"/>
  <c r="I49" i="3"/>
  <c r="G241" i="3"/>
  <c r="N111" i="3"/>
  <c r="M31" i="3"/>
  <c r="J118" i="3"/>
  <c r="F247" i="3"/>
  <c r="J8" i="3"/>
  <c r="I11" i="3"/>
  <c r="I216" i="3" s="1"/>
  <c r="I14" i="3"/>
  <c r="I9" i="3"/>
  <c r="I214" i="3" s="1"/>
  <c r="I12" i="3"/>
  <c r="I217" i="3" s="1"/>
  <c r="I10" i="3"/>
  <c r="I215" i="3" s="1"/>
  <c r="I13" i="3"/>
  <c r="I218" i="3" s="1"/>
  <c r="I44" i="3"/>
  <c r="I238" i="3" s="1"/>
  <c r="L100" i="3"/>
  <c r="L101" i="3"/>
  <c r="L98" i="3"/>
  <c r="M99" i="3"/>
  <c r="F109" i="3"/>
  <c r="F192" i="3"/>
  <c r="F193" i="3" s="1"/>
  <c r="E247" i="3"/>
  <c r="E156" i="3" s="1"/>
  <c r="E192" i="3"/>
  <c r="E193" i="3" s="1"/>
  <c r="G227" i="3"/>
  <c r="F219" i="3"/>
  <c r="F223" i="3" s="1"/>
  <c r="F20" i="3"/>
  <c r="F18" i="3"/>
  <c r="F259" i="3" s="1"/>
  <c r="F260" i="3" s="1"/>
  <c r="F106" i="3"/>
  <c r="F226" i="3"/>
  <c r="G192" i="3"/>
  <c r="G193" i="3" s="1"/>
  <c r="E67" i="3"/>
  <c r="G18" i="3"/>
  <c r="G259" i="3" s="1"/>
  <c r="G260" i="3" s="1"/>
  <c r="G20" i="3"/>
  <c r="G219" i="3"/>
  <c r="G223" i="3" s="1"/>
  <c r="G109" i="3"/>
  <c r="J129" i="3" l="1"/>
  <c r="J208" i="3"/>
  <c r="J222" i="3" s="1"/>
  <c r="I58" i="3"/>
  <c r="H134" i="3"/>
  <c r="H55" i="3"/>
  <c r="H244" i="3" s="1"/>
  <c r="Q51" i="3"/>
  <c r="K275" i="3"/>
  <c r="J213" i="3"/>
  <c r="F254" i="3"/>
  <c r="F156" i="3"/>
  <c r="E23" i="3"/>
  <c r="E103" i="3" s="1"/>
  <c r="E259" i="3"/>
  <c r="E260" i="3" s="1"/>
  <c r="I130" i="3"/>
  <c r="I269" i="3"/>
  <c r="H246" i="3"/>
  <c r="I245" i="3"/>
  <c r="I271" i="3"/>
  <c r="I246" i="3"/>
  <c r="I272" i="3"/>
  <c r="I240" i="3"/>
  <c r="H241" i="3"/>
  <c r="I124" i="3"/>
  <c r="I239" i="3"/>
  <c r="I21" i="3"/>
  <c r="I226" i="3" s="1"/>
  <c r="I220" i="3"/>
  <c r="E228" i="3"/>
  <c r="I73" i="3"/>
  <c r="K106" i="3"/>
  <c r="J16" i="3"/>
  <c r="K133" i="3" s="1"/>
  <c r="K270" i="3" s="1"/>
  <c r="J71" i="3"/>
  <c r="J50" i="3"/>
  <c r="J82" i="3"/>
  <c r="J70" i="3"/>
  <c r="J63" i="3"/>
  <c r="J48" i="3"/>
  <c r="J49" i="3"/>
  <c r="I126" i="3"/>
  <c r="I138" i="3"/>
  <c r="K108" i="3"/>
  <c r="G247" i="3"/>
  <c r="O111" i="3"/>
  <c r="N31" i="3"/>
  <c r="K118" i="3"/>
  <c r="J11" i="3"/>
  <c r="J216" i="3" s="1"/>
  <c r="J14" i="3"/>
  <c r="J13" i="3"/>
  <c r="J218" i="3" s="1"/>
  <c r="J12" i="3"/>
  <c r="J217" i="3" s="1"/>
  <c r="J44" i="3"/>
  <c r="J238" i="3" s="1"/>
  <c r="K8" i="3"/>
  <c r="J10" i="3"/>
  <c r="J215" i="3" s="1"/>
  <c r="J9" i="3"/>
  <c r="J214" i="3" s="1"/>
  <c r="M98" i="3"/>
  <c r="M100" i="3"/>
  <c r="N99" i="3"/>
  <c r="M101" i="3"/>
  <c r="M97" i="3"/>
  <c r="G23" i="3"/>
  <c r="E254" i="3"/>
  <c r="F23" i="3"/>
  <c r="G225" i="3"/>
  <c r="G105" i="3"/>
  <c r="H105" i="3" s="1"/>
  <c r="F105" i="3"/>
  <c r="F225" i="3"/>
  <c r="K129" i="3" l="1"/>
  <c r="K208" i="3"/>
  <c r="K222" i="3" s="1"/>
  <c r="J58" i="3"/>
  <c r="I134" i="3"/>
  <c r="I55" i="3"/>
  <c r="I244" i="3" s="1"/>
  <c r="L275" i="3"/>
  <c r="J245" i="3"/>
  <c r="K213" i="3"/>
  <c r="G254" i="3"/>
  <c r="G156" i="3"/>
  <c r="E28" i="3"/>
  <c r="E171" i="3" s="1"/>
  <c r="E230" i="3" s="1"/>
  <c r="E231" i="3" s="1"/>
  <c r="E155" i="3"/>
  <c r="E157" i="3" s="1"/>
  <c r="J271" i="3"/>
  <c r="J130" i="3"/>
  <c r="J269" i="3"/>
  <c r="J246" i="3"/>
  <c r="J272" i="3"/>
  <c r="I241" i="3"/>
  <c r="E252" i="3"/>
  <c r="J124" i="3"/>
  <c r="J239" i="3"/>
  <c r="J240" i="3"/>
  <c r="J21" i="3"/>
  <c r="J226" i="3" s="1"/>
  <c r="J220" i="3"/>
  <c r="J73" i="3"/>
  <c r="L106" i="3"/>
  <c r="K16" i="3"/>
  <c r="L133" i="3" s="1"/>
  <c r="L270" i="3" s="1"/>
  <c r="K71" i="3"/>
  <c r="K50" i="3"/>
  <c r="K82" i="3"/>
  <c r="K70" i="3"/>
  <c r="K63" i="3"/>
  <c r="K49" i="3"/>
  <c r="K48" i="3"/>
  <c r="J126" i="3"/>
  <c r="J138" i="3"/>
  <c r="L108" i="3"/>
  <c r="P111" i="3"/>
  <c r="Q111" i="3" s="1"/>
  <c r="Q31" i="3" s="1"/>
  <c r="O31" i="3"/>
  <c r="L118" i="3"/>
  <c r="K14" i="3"/>
  <c r="K11" i="3"/>
  <c r="K216" i="3" s="1"/>
  <c r="K9" i="3"/>
  <c r="K214" i="3" s="1"/>
  <c r="K13" i="3"/>
  <c r="K218" i="3" s="1"/>
  <c r="K44" i="3"/>
  <c r="K238" i="3" s="1"/>
  <c r="L8" i="3"/>
  <c r="K12" i="3"/>
  <c r="K217" i="3" s="1"/>
  <c r="K10" i="3"/>
  <c r="K215" i="3" s="1"/>
  <c r="I105" i="3"/>
  <c r="H15" i="3"/>
  <c r="N100" i="3"/>
  <c r="N101" i="3"/>
  <c r="N97" i="3"/>
  <c r="O99" i="3"/>
  <c r="N98" i="3"/>
  <c r="G228" i="3"/>
  <c r="F228" i="3"/>
  <c r="G103" i="3"/>
  <c r="F103" i="3"/>
  <c r="L129" i="3" l="1"/>
  <c r="L208" i="3"/>
  <c r="L222" i="3" s="1"/>
  <c r="K58" i="3"/>
  <c r="J134" i="3"/>
  <c r="J55" i="3"/>
  <c r="J244" i="3" s="1"/>
  <c r="E33" i="3"/>
  <c r="E36" i="3" s="1"/>
  <c r="M275" i="3"/>
  <c r="K245" i="3"/>
  <c r="K271" i="3"/>
  <c r="L213" i="3"/>
  <c r="F28" i="3"/>
  <c r="F171" i="3" s="1"/>
  <c r="F230" i="3" s="1"/>
  <c r="F231" i="3" s="1"/>
  <c r="F253" i="3" s="1"/>
  <c r="F155" i="3"/>
  <c r="F157" i="3" s="1"/>
  <c r="G28" i="3"/>
  <c r="G171" i="3" s="1"/>
  <c r="G230" i="3" s="1"/>
  <c r="G231" i="3" s="1"/>
  <c r="G233" i="3" s="1"/>
  <c r="G155" i="3"/>
  <c r="G157" i="3" s="1"/>
  <c r="K130" i="3"/>
  <c r="K269" i="3"/>
  <c r="K246" i="3"/>
  <c r="K272" i="3"/>
  <c r="I268" i="3"/>
  <c r="E253" i="3"/>
  <c r="E233" i="3"/>
  <c r="J241" i="3"/>
  <c r="H54" i="3"/>
  <c r="H243" i="3" s="1"/>
  <c r="H247" i="3" s="1"/>
  <c r="H219" i="3"/>
  <c r="H223" i="3" s="1"/>
  <c r="K124" i="3"/>
  <c r="K239" i="3"/>
  <c r="K240" i="3"/>
  <c r="K21" i="3"/>
  <c r="K226" i="3" s="1"/>
  <c r="K220" i="3"/>
  <c r="M106" i="3"/>
  <c r="L16" i="3"/>
  <c r="M133" i="3" s="1"/>
  <c r="M270" i="3" s="1"/>
  <c r="K73" i="3"/>
  <c r="L50" i="3"/>
  <c r="L82" i="3"/>
  <c r="L70" i="3"/>
  <c r="L63" i="3"/>
  <c r="L71" i="3"/>
  <c r="K126" i="3"/>
  <c r="K138" i="3"/>
  <c r="M108" i="3"/>
  <c r="L49" i="3"/>
  <c r="L48" i="3"/>
  <c r="R111" i="3"/>
  <c r="R31" i="3" s="1"/>
  <c r="P31" i="3"/>
  <c r="F252" i="3"/>
  <c r="M118" i="3"/>
  <c r="L14" i="3"/>
  <c r="L11" i="3"/>
  <c r="L216" i="3" s="1"/>
  <c r="L44" i="3"/>
  <c r="L238" i="3" s="1"/>
  <c r="L10" i="3"/>
  <c r="L215" i="3" s="1"/>
  <c r="L9" i="3"/>
  <c r="L214" i="3" s="1"/>
  <c r="M8" i="3"/>
  <c r="L12" i="3"/>
  <c r="L217" i="3" s="1"/>
  <c r="L13" i="3"/>
  <c r="L218" i="3" s="1"/>
  <c r="G252" i="3"/>
  <c r="H20" i="3"/>
  <c r="H225" i="3" s="1"/>
  <c r="H18" i="3"/>
  <c r="H259" i="3" s="1"/>
  <c r="J105" i="3"/>
  <c r="P99" i="3"/>
  <c r="Q99" i="3" s="1"/>
  <c r="O101" i="3"/>
  <c r="O98" i="3"/>
  <c r="O97" i="3"/>
  <c r="O100" i="3"/>
  <c r="M129" i="3" l="1"/>
  <c r="M208" i="3"/>
  <c r="M222" i="3" s="1"/>
  <c r="L58" i="3"/>
  <c r="K134" i="3"/>
  <c r="K55" i="3"/>
  <c r="K244" i="3" s="1"/>
  <c r="F33" i="3"/>
  <c r="F113" i="3" s="1"/>
  <c r="E113" i="3"/>
  <c r="N275" i="3"/>
  <c r="I171" i="3"/>
  <c r="J171" i="3" s="1"/>
  <c r="K171" i="3" s="1"/>
  <c r="L171" i="3" s="1"/>
  <c r="M171" i="3" s="1"/>
  <c r="N171" i="3" s="1"/>
  <c r="O171" i="3" s="1"/>
  <c r="P171" i="3" s="1"/>
  <c r="R171" i="3" s="1"/>
  <c r="S171" i="3" s="1"/>
  <c r="T171" i="3" s="1"/>
  <c r="M213" i="3"/>
  <c r="L245" i="3"/>
  <c r="L271" i="3"/>
  <c r="G33" i="3"/>
  <c r="G113" i="3" s="1"/>
  <c r="H113" i="3" s="1"/>
  <c r="I113" i="3" s="1"/>
  <c r="J113" i="3" s="1"/>
  <c r="K113" i="3" s="1"/>
  <c r="L113" i="3" s="1"/>
  <c r="M113" i="3" s="1"/>
  <c r="N113" i="3" s="1"/>
  <c r="O113" i="3" s="1"/>
  <c r="P113" i="3" s="1"/>
  <c r="H254" i="3"/>
  <c r="H156" i="3"/>
  <c r="L130" i="3"/>
  <c r="L269" i="3"/>
  <c r="J268" i="3"/>
  <c r="L246" i="3"/>
  <c r="L272" i="3"/>
  <c r="I15" i="3"/>
  <c r="I54" i="3" s="1"/>
  <c r="I243" i="3" s="1"/>
  <c r="I247" i="3" s="1"/>
  <c r="F233" i="3"/>
  <c r="E255" i="3"/>
  <c r="E256" i="3" s="1"/>
  <c r="G253" i="3"/>
  <c r="G255" i="3" s="1"/>
  <c r="G256" i="3" s="1"/>
  <c r="L240" i="3"/>
  <c r="H228" i="3"/>
  <c r="H252" i="3" s="1"/>
  <c r="K241" i="3"/>
  <c r="L21" i="3"/>
  <c r="L226" i="3" s="1"/>
  <c r="L220" i="3"/>
  <c r="L124" i="3"/>
  <c r="L239" i="3"/>
  <c r="H131" i="3"/>
  <c r="N106" i="3"/>
  <c r="M16" i="3"/>
  <c r="N133" i="3" s="1"/>
  <c r="N270" i="3" s="1"/>
  <c r="L73" i="3"/>
  <c r="M50" i="3"/>
  <c r="M82" i="3"/>
  <c r="M70" i="3"/>
  <c r="M63" i="3"/>
  <c r="M71" i="3"/>
  <c r="N108" i="3"/>
  <c r="M49" i="3"/>
  <c r="M48" i="3"/>
  <c r="L126" i="3"/>
  <c r="L138" i="3"/>
  <c r="F255" i="3"/>
  <c r="N118" i="3"/>
  <c r="M14" i="3"/>
  <c r="M11" i="3"/>
  <c r="M216" i="3" s="1"/>
  <c r="M44" i="3"/>
  <c r="M238" i="3" s="1"/>
  <c r="M13" i="3"/>
  <c r="M218" i="3" s="1"/>
  <c r="M12" i="3"/>
  <c r="M217" i="3" s="1"/>
  <c r="M9" i="3"/>
  <c r="M214" i="3" s="1"/>
  <c r="M10" i="3"/>
  <c r="M215" i="3" s="1"/>
  <c r="N8" i="3"/>
  <c r="H23" i="3"/>
  <c r="H103" i="3" s="1"/>
  <c r="K105" i="3"/>
  <c r="P97" i="3"/>
  <c r="Q97" i="3" s="1"/>
  <c r="P101" i="3"/>
  <c r="Q101" i="3" s="1"/>
  <c r="P100" i="3"/>
  <c r="Q100" i="3" s="1"/>
  <c r="P98" i="3"/>
  <c r="Q98" i="3" s="1"/>
  <c r="R99" i="3"/>
  <c r="E39" i="3"/>
  <c r="E143" i="3"/>
  <c r="E148" i="3" s="1"/>
  <c r="E116" i="3"/>
  <c r="N129" i="3" l="1"/>
  <c r="N208" i="3"/>
  <c r="N222" i="3" s="1"/>
  <c r="F36" i="3"/>
  <c r="M58" i="3"/>
  <c r="L134" i="3"/>
  <c r="L55" i="3"/>
  <c r="L244" i="3" s="1"/>
  <c r="O275" i="3"/>
  <c r="Q171" i="3"/>
  <c r="S174" i="3"/>
  <c r="S230" i="3" s="1"/>
  <c r="N213" i="3"/>
  <c r="M245" i="3"/>
  <c r="M271" i="3"/>
  <c r="R113" i="3"/>
  <c r="Q113" i="3"/>
  <c r="G36" i="3"/>
  <c r="G39" i="3" s="1"/>
  <c r="U171" i="3"/>
  <c r="T174" i="3"/>
  <c r="T230" i="3" s="1"/>
  <c r="I254" i="3"/>
  <c r="I156" i="3"/>
  <c r="H28" i="3"/>
  <c r="H169" i="3" s="1"/>
  <c r="H170" i="3" s="1"/>
  <c r="H155" i="3"/>
  <c r="H157" i="3" s="1"/>
  <c r="F256" i="3"/>
  <c r="L241" i="3"/>
  <c r="L268" i="3" s="1"/>
  <c r="I18" i="3"/>
  <c r="I259" i="3" s="1"/>
  <c r="I219" i="3"/>
  <c r="I223" i="3" s="1"/>
  <c r="I20" i="3"/>
  <c r="I225" i="3" s="1"/>
  <c r="I265" i="3" s="1"/>
  <c r="M130" i="3"/>
  <c r="M269" i="3"/>
  <c r="K268" i="3"/>
  <c r="M246" i="3"/>
  <c r="M272" i="3"/>
  <c r="I131" i="3"/>
  <c r="J15" i="3"/>
  <c r="J219" i="3" s="1"/>
  <c r="J223" i="3" s="1"/>
  <c r="M240" i="3"/>
  <c r="M21" i="3"/>
  <c r="M226" i="3" s="1"/>
  <c r="M220" i="3"/>
  <c r="M124" i="3"/>
  <c r="M239" i="3"/>
  <c r="M73" i="3"/>
  <c r="O106" i="3"/>
  <c r="N16" i="3"/>
  <c r="O133" i="3" s="1"/>
  <c r="O270" i="3" s="1"/>
  <c r="N71" i="3"/>
  <c r="N50" i="3"/>
  <c r="N82" i="3"/>
  <c r="N70" i="3"/>
  <c r="N63" i="3"/>
  <c r="M126" i="3"/>
  <c r="M138" i="3"/>
  <c r="O108" i="3"/>
  <c r="N48" i="3"/>
  <c r="N49" i="3"/>
  <c r="O118" i="3"/>
  <c r="N14" i="3"/>
  <c r="N11" i="3"/>
  <c r="N216" i="3" s="1"/>
  <c r="N12" i="3"/>
  <c r="N217" i="3" s="1"/>
  <c r="N13" i="3"/>
  <c r="N218" i="3" s="1"/>
  <c r="N9" i="3"/>
  <c r="N214" i="3" s="1"/>
  <c r="N44" i="3"/>
  <c r="N238" i="3" s="1"/>
  <c r="N10" i="3"/>
  <c r="N215" i="3" s="1"/>
  <c r="O8" i="3"/>
  <c r="L105" i="3"/>
  <c r="R98" i="3"/>
  <c r="R101" i="3"/>
  <c r="R100" i="3"/>
  <c r="R97" i="3"/>
  <c r="F116" i="3"/>
  <c r="F39" i="3"/>
  <c r="F143" i="3"/>
  <c r="F142" i="3"/>
  <c r="E88" i="3"/>
  <c r="E90" i="3" s="1"/>
  <c r="E92" i="3" s="1"/>
  <c r="O129" i="3" l="1"/>
  <c r="O208" i="3"/>
  <c r="O222" i="3" s="1"/>
  <c r="N58" i="3"/>
  <c r="M134" i="3"/>
  <c r="M55" i="3"/>
  <c r="M244" i="3" s="1"/>
  <c r="P275" i="3"/>
  <c r="N245" i="3"/>
  <c r="O213" i="3"/>
  <c r="N271" i="3"/>
  <c r="G143" i="3"/>
  <c r="V171" i="3"/>
  <c r="U174" i="3"/>
  <c r="U230" i="3" s="1"/>
  <c r="I23" i="3"/>
  <c r="I103" i="3" s="1"/>
  <c r="I155" i="3" s="1"/>
  <c r="I157" i="3" s="1"/>
  <c r="I228" i="3"/>
  <c r="I252" i="3" s="1"/>
  <c r="N130" i="3"/>
  <c r="N269" i="3"/>
  <c r="N246" i="3"/>
  <c r="N272" i="3"/>
  <c r="J18" i="3"/>
  <c r="J259" i="3" s="1"/>
  <c r="J20" i="3"/>
  <c r="J225" i="3" s="1"/>
  <c r="J265" i="3" s="1"/>
  <c r="J54" i="3"/>
  <c r="J131" i="3" s="1"/>
  <c r="H177" i="3"/>
  <c r="H178" i="3" s="1"/>
  <c r="M241" i="3"/>
  <c r="N124" i="3"/>
  <c r="N239" i="3"/>
  <c r="N240" i="3"/>
  <c r="N21" i="3"/>
  <c r="N226" i="3" s="1"/>
  <c r="N220" i="3"/>
  <c r="N73" i="3"/>
  <c r="P106" i="3"/>
  <c r="Q106" i="3" s="1"/>
  <c r="Q16" i="3" s="1"/>
  <c r="O16" i="3"/>
  <c r="P133" i="3" s="1"/>
  <c r="P270" i="3" s="1"/>
  <c r="O71" i="3"/>
  <c r="O50" i="3"/>
  <c r="O82" i="3"/>
  <c r="O70" i="3"/>
  <c r="O63" i="3"/>
  <c r="O271" i="3" s="1"/>
  <c r="N126" i="3"/>
  <c r="N138" i="3"/>
  <c r="P108" i="3"/>
  <c r="Q108" i="3" s="1"/>
  <c r="O48" i="3"/>
  <c r="O49" i="3"/>
  <c r="P118" i="3"/>
  <c r="Q118" i="3" s="1"/>
  <c r="O14" i="3"/>
  <c r="O11" i="3"/>
  <c r="O216" i="3" s="1"/>
  <c r="O13" i="3"/>
  <c r="O218" i="3" s="1"/>
  <c r="O10" i="3"/>
  <c r="O215" i="3" s="1"/>
  <c r="O44" i="3"/>
  <c r="O238" i="3" s="1"/>
  <c r="O9" i="3"/>
  <c r="O214" i="3" s="1"/>
  <c r="O12" i="3"/>
  <c r="O217" i="3" s="1"/>
  <c r="P8" i="3"/>
  <c r="F148" i="3"/>
  <c r="G142" i="3" s="1"/>
  <c r="M105" i="3"/>
  <c r="G116" i="3"/>
  <c r="H38" i="3"/>
  <c r="H144" i="3" s="1"/>
  <c r="F88" i="3"/>
  <c r="F90" i="3" s="1"/>
  <c r="F92" i="3" s="1"/>
  <c r="P129" i="3" l="1"/>
  <c r="P208" i="3"/>
  <c r="P222" i="3" s="1"/>
  <c r="Q21" i="3"/>
  <c r="Q226" i="3" s="1"/>
  <c r="R133" i="3"/>
  <c r="R270" i="3" s="1"/>
  <c r="O58" i="3"/>
  <c r="N134" i="3"/>
  <c r="N55" i="3"/>
  <c r="N244" i="3" s="1"/>
  <c r="G148" i="3"/>
  <c r="H142" i="3" s="1"/>
  <c r="R275" i="3"/>
  <c r="Q275" i="3"/>
  <c r="O245" i="3"/>
  <c r="Q8" i="3"/>
  <c r="Q220" i="3"/>
  <c r="J228" i="3"/>
  <c r="J252" i="3" s="1"/>
  <c r="P213" i="3"/>
  <c r="W171" i="3"/>
  <c r="V174" i="3"/>
  <c r="V230" i="3" s="1"/>
  <c r="J243" i="3"/>
  <c r="J247" i="3" s="1"/>
  <c r="K15" i="3"/>
  <c r="K18" i="3" s="1"/>
  <c r="K259" i="3" s="1"/>
  <c r="J23" i="3"/>
  <c r="J103" i="3" s="1"/>
  <c r="J155" i="3" s="1"/>
  <c r="O130" i="3"/>
  <c r="O269" i="3"/>
  <c r="O246" i="3"/>
  <c r="O272" i="3"/>
  <c r="M268" i="3"/>
  <c r="H173" i="3"/>
  <c r="H61" i="3"/>
  <c r="H65" i="3" s="1"/>
  <c r="I176" i="3"/>
  <c r="N241" i="3"/>
  <c r="N268" i="3" s="1"/>
  <c r="O124" i="3"/>
  <c r="O239" i="3"/>
  <c r="O240" i="3"/>
  <c r="O21" i="3"/>
  <c r="O226" i="3" s="1"/>
  <c r="O220" i="3"/>
  <c r="R106" i="3"/>
  <c r="R16" i="3" s="1"/>
  <c r="R21" i="3" s="1"/>
  <c r="P16" i="3"/>
  <c r="Q133" i="3" s="1"/>
  <c r="Q270" i="3" s="1"/>
  <c r="O73" i="3"/>
  <c r="P50" i="3"/>
  <c r="P82" i="3"/>
  <c r="P70" i="3"/>
  <c r="P63" i="3"/>
  <c r="P271" i="3" s="1"/>
  <c r="P71" i="3"/>
  <c r="P49" i="3"/>
  <c r="P48" i="3"/>
  <c r="R108" i="3"/>
  <c r="O126" i="3"/>
  <c r="O138" i="3"/>
  <c r="G88" i="3"/>
  <c r="G90" i="3" s="1"/>
  <c r="G92" i="3" s="1"/>
  <c r="R118" i="3"/>
  <c r="P14" i="3"/>
  <c r="P11" i="3"/>
  <c r="P216" i="3" s="1"/>
  <c r="P13" i="3"/>
  <c r="P218" i="3" s="1"/>
  <c r="P9" i="3"/>
  <c r="P214" i="3" s="1"/>
  <c r="P10" i="3"/>
  <c r="P215" i="3" s="1"/>
  <c r="P12" i="3"/>
  <c r="P217" i="3" s="1"/>
  <c r="P44" i="3"/>
  <c r="P238" i="3" s="1"/>
  <c r="N105" i="3"/>
  <c r="Q129" i="3" l="1"/>
  <c r="Q208" i="3"/>
  <c r="Q222" i="3" s="1"/>
  <c r="P58" i="3"/>
  <c r="O134" i="3"/>
  <c r="O55" i="3"/>
  <c r="O244" i="3" s="1"/>
  <c r="Q14" i="3"/>
  <c r="S275" i="3"/>
  <c r="Q11" i="3"/>
  <c r="Q216" i="3" s="1"/>
  <c r="Q12" i="3"/>
  <c r="Q217" i="3" s="1"/>
  <c r="Q13" i="3"/>
  <c r="Q218" i="3" s="1"/>
  <c r="R8" i="3"/>
  <c r="P245" i="3"/>
  <c r="Q10" i="3"/>
  <c r="Q215" i="3" s="1"/>
  <c r="Q9" i="3"/>
  <c r="Q214" i="3" s="1"/>
  <c r="K20" i="3"/>
  <c r="K225" i="3" s="1"/>
  <c r="K265" i="3" s="1"/>
  <c r="Q49" i="3"/>
  <c r="Q63" i="3"/>
  <c r="Q271" i="3" s="1"/>
  <c r="Q213" i="3"/>
  <c r="Q70" i="3"/>
  <c r="Q44" i="3"/>
  <c r="Q71" i="3"/>
  <c r="Q48" i="3"/>
  <c r="Q50" i="3"/>
  <c r="Q82" i="3"/>
  <c r="X171" i="3"/>
  <c r="W174" i="3"/>
  <c r="W230" i="3" s="1"/>
  <c r="J254" i="3"/>
  <c r="J156" i="3"/>
  <c r="J157" i="3" s="1"/>
  <c r="K219" i="3"/>
  <c r="K223" i="3" s="1"/>
  <c r="K54" i="3"/>
  <c r="K131" i="3" s="1"/>
  <c r="P130" i="3"/>
  <c r="P269" i="3"/>
  <c r="P246" i="3"/>
  <c r="P272" i="3"/>
  <c r="H30" i="3"/>
  <c r="H33" i="3" s="1"/>
  <c r="H174" i="3"/>
  <c r="H230" i="3" s="1"/>
  <c r="H231" i="3" s="1"/>
  <c r="O241" i="3"/>
  <c r="P240" i="3"/>
  <c r="P21" i="3"/>
  <c r="P226" i="3" s="1"/>
  <c r="P220" i="3"/>
  <c r="R226" i="3"/>
  <c r="R220" i="3"/>
  <c r="P124" i="3"/>
  <c r="P239" i="3"/>
  <c r="P73" i="3"/>
  <c r="P126" i="3"/>
  <c r="P138" i="3"/>
  <c r="O105" i="3"/>
  <c r="R129" i="3" l="1"/>
  <c r="R208" i="3"/>
  <c r="R222" i="3" s="1"/>
  <c r="Q58" i="3"/>
  <c r="P134" i="3"/>
  <c r="P55" i="3"/>
  <c r="P244" i="3" s="1"/>
  <c r="R63" i="3"/>
  <c r="R245" i="3" s="1"/>
  <c r="R48" i="3"/>
  <c r="R124" i="3" s="1"/>
  <c r="R213" i="3"/>
  <c r="T275" i="3"/>
  <c r="R70" i="3"/>
  <c r="R82" i="3"/>
  <c r="R246" i="3" s="1"/>
  <c r="Q126" i="3"/>
  <c r="R9" i="3"/>
  <c r="R214" i="3" s="1"/>
  <c r="R44" i="3"/>
  <c r="R238" i="3" s="1"/>
  <c r="R49" i="3"/>
  <c r="R71" i="3"/>
  <c r="R50" i="3"/>
  <c r="S8" i="3"/>
  <c r="S213" i="3" s="1"/>
  <c r="R11" i="3"/>
  <c r="R216" i="3" s="1"/>
  <c r="K228" i="3"/>
  <c r="K252" i="3" s="1"/>
  <c r="R12" i="3"/>
  <c r="R217" i="3" s="1"/>
  <c r="K23" i="3"/>
  <c r="K103" i="3" s="1"/>
  <c r="K155" i="3" s="1"/>
  <c r="R14" i="3"/>
  <c r="R10" i="3"/>
  <c r="R215" i="3" s="1"/>
  <c r="Q245" i="3"/>
  <c r="R13" i="3"/>
  <c r="R218" i="3" s="1"/>
  <c r="Q238" i="3"/>
  <c r="Q272" i="3"/>
  <c r="Q246" i="3"/>
  <c r="Q239" i="3"/>
  <c r="Q124" i="3"/>
  <c r="Q138" i="3"/>
  <c r="Q73" i="3"/>
  <c r="Q240" i="3"/>
  <c r="Q130" i="3"/>
  <c r="Q269" i="3"/>
  <c r="Y171" i="3"/>
  <c r="X174" i="3"/>
  <c r="X230" i="3" s="1"/>
  <c r="L15" i="3"/>
  <c r="L18" i="3" s="1"/>
  <c r="L259" i="3" s="1"/>
  <c r="K243" i="3"/>
  <c r="K247" i="3" s="1"/>
  <c r="H233" i="3"/>
  <c r="H253" i="3"/>
  <c r="H255" i="3" s="1"/>
  <c r="R130" i="3"/>
  <c r="R269" i="3"/>
  <c r="O268" i="3"/>
  <c r="R272" i="3"/>
  <c r="P241" i="3"/>
  <c r="H35" i="3"/>
  <c r="H117" i="3" s="1"/>
  <c r="P105" i="3"/>
  <c r="Q105" i="3" s="1"/>
  <c r="T8" i="3" l="1"/>
  <c r="T213" i="3" s="1"/>
  <c r="R58" i="3"/>
  <c r="Q134" i="3"/>
  <c r="Q55" i="3"/>
  <c r="Q244" i="3" s="1"/>
  <c r="R73" i="3"/>
  <c r="R239" i="3"/>
  <c r="R271" i="3"/>
  <c r="R240" i="3"/>
  <c r="U275" i="3"/>
  <c r="R126" i="3"/>
  <c r="R138" i="3"/>
  <c r="H256" i="3"/>
  <c r="Q241" i="3"/>
  <c r="L20" i="3"/>
  <c r="L225" i="3" s="1"/>
  <c r="L265" i="3" s="1"/>
  <c r="L219" i="3"/>
  <c r="L223" i="3" s="1"/>
  <c r="Z171" i="3"/>
  <c r="Y174" i="3"/>
  <c r="Y230" i="3" s="1"/>
  <c r="K254" i="3"/>
  <c r="K156" i="3"/>
  <c r="K157" i="3" s="1"/>
  <c r="L54" i="3"/>
  <c r="L243" i="3" s="1"/>
  <c r="L247" i="3" s="1"/>
  <c r="P268" i="3"/>
  <c r="H36" i="3"/>
  <c r="H39" i="3" s="1"/>
  <c r="U8" i="3"/>
  <c r="U213" i="3" s="1"/>
  <c r="R105" i="3"/>
  <c r="R241" i="3" l="1"/>
  <c r="R134" i="3"/>
  <c r="R55" i="3"/>
  <c r="R244" i="3" s="1"/>
  <c r="V275" i="3"/>
  <c r="L23" i="3"/>
  <c r="L103" i="3" s="1"/>
  <c r="L155" i="3" s="1"/>
  <c r="L131" i="3"/>
  <c r="L228" i="3"/>
  <c r="L252" i="3" s="1"/>
  <c r="Q268" i="3"/>
  <c r="AA171" i="3"/>
  <c r="Z174" i="3"/>
  <c r="Z230" i="3" s="1"/>
  <c r="L254" i="3"/>
  <c r="L156" i="3"/>
  <c r="M15" i="3"/>
  <c r="M219" i="3" s="1"/>
  <c r="M223" i="3" s="1"/>
  <c r="H143" i="3"/>
  <c r="H148" i="3" s="1"/>
  <c r="H87" i="3" s="1"/>
  <c r="R268" i="3"/>
  <c r="H115" i="3"/>
  <c r="I38" i="3" s="1"/>
  <c r="I144" i="3" s="1"/>
  <c r="V8" i="3"/>
  <c r="V213" i="3" s="1"/>
  <c r="M54" i="3" l="1"/>
  <c r="N15" i="3" s="1"/>
  <c r="L157" i="3"/>
  <c r="W275" i="3"/>
  <c r="M18" i="3"/>
  <c r="M259" i="3" s="1"/>
  <c r="AB171" i="3"/>
  <c r="AA174" i="3"/>
  <c r="AA230" i="3" s="1"/>
  <c r="I142" i="3"/>
  <c r="M20" i="3"/>
  <c r="M225" i="3" s="1"/>
  <c r="M265" i="3" s="1"/>
  <c r="H76" i="3"/>
  <c r="H88" i="3"/>
  <c r="H45" i="3"/>
  <c r="W8" i="3"/>
  <c r="W213" i="3" s="1"/>
  <c r="C288" i="3" l="1"/>
  <c r="D288" i="3" s="1"/>
  <c r="M131" i="3"/>
  <c r="M243" i="3"/>
  <c r="M247" i="3" s="1"/>
  <c r="M254" i="3" s="1"/>
  <c r="I26" i="3"/>
  <c r="X275" i="3"/>
  <c r="AB174" i="3"/>
  <c r="AB230" i="3" s="1"/>
  <c r="AC171" i="3"/>
  <c r="M228" i="3"/>
  <c r="M252" i="3" s="1"/>
  <c r="M23" i="3"/>
  <c r="M103" i="3" s="1"/>
  <c r="M155" i="3" s="1"/>
  <c r="H84" i="3"/>
  <c r="H90" i="3" s="1"/>
  <c r="I25" i="3"/>
  <c r="N54" i="3"/>
  <c r="N219" i="3"/>
  <c r="N223" i="3" s="1"/>
  <c r="N20" i="3"/>
  <c r="N225" i="3" s="1"/>
  <c r="N265" i="3" s="1"/>
  <c r="N18" i="3"/>
  <c r="N259" i="3" s="1"/>
  <c r="X8" i="3"/>
  <c r="X213" i="3" s="1"/>
  <c r="M156" i="3" l="1"/>
  <c r="I28" i="3"/>
  <c r="I169" i="3" s="1"/>
  <c r="I170" i="3" s="1"/>
  <c r="I177" i="3" s="1"/>
  <c r="I178" i="3" s="1"/>
  <c r="J176" i="3" s="1"/>
  <c r="Y275" i="3"/>
  <c r="AD171" i="3"/>
  <c r="AC174" i="3"/>
  <c r="AC230" i="3" s="1"/>
  <c r="M157" i="3"/>
  <c r="N23" i="3"/>
  <c r="N103" i="3" s="1"/>
  <c r="N155" i="3" s="1"/>
  <c r="N228" i="3"/>
  <c r="N252" i="3" s="1"/>
  <c r="N131" i="3"/>
  <c r="N243" i="3"/>
  <c r="N247" i="3" s="1"/>
  <c r="O15" i="3"/>
  <c r="Q116" i="3"/>
  <c r="Y8" i="3"/>
  <c r="Y213" i="3" s="1"/>
  <c r="I173" i="3" l="1"/>
  <c r="I174" i="3" s="1"/>
  <c r="I230" i="3" s="1"/>
  <c r="I231" i="3" s="1"/>
  <c r="I61" i="3"/>
  <c r="I65" i="3" s="1"/>
  <c r="Z275" i="3"/>
  <c r="AE171" i="3"/>
  <c r="AD174" i="3"/>
  <c r="AD230" i="3" s="1"/>
  <c r="N254" i="3"/>
  <c r="N156" i="3"/>
  <c r="N157" i="3" s="1"/>
  <c r="O54" i="3"/>
  <c r="O219" i="3"/>
  <c r="O223" i="3" s="1"/>
  <c r="O20" i="3"/>
  <c r="O225" i="3" s="1"/>
  <c r="O265" i="3" s="1"/>
  <c r="O18" i="3"/>
  <c r="O259" i="3" s="1"/>
  <c r="R116" i="3"/>
  <c r="Z8" i="3"/>
  <c r="Z213" i="3" s="1"/>
  <c r="H46" i="3"/>
  <c r="I30" i="3" l="1"/>
  <c r="I33" i="3" s="1"/>
  <c r="I35" i="3" s="1"/>
  <c r="I117" i="3" s="1"/>
  <c r="AA275" i="3"/>
  <c r="AE174" i="3"/>
  <c r="AE230" i="3" s="1"/>
  <c r="AF171" i="3"/>
  <c r="H52" i="3"/>
  <c r="H67" i="3" s="1"/>
  <c r="H92" i="3" s="1"/>
  <c r="H258" i="3"/>
  <c r="H260" i="3" s="1"/>
  <c r="I233" i="3"/>
  <c r="I264" i="3" s="1"/>
  <c r="I266" i="3" s="1"/>
  <c r="I273" i="3" s="1"/>
  <c r="I276" i="3" s="1"/>
  <c r="I253" i="3"/>
  <c r="I255" i="3" s="1"/>
  <c r="O23" i="3"/>
  <c r="O103" i="3" s="1"/>
  <c r="O155" i="3" s="1"/>
  <c r="O228" i="3"/>
  <c r="O252" i="3" s="1"/>
  <c r="O131" i="3"/>
  <c r="O243" i="3"/>
  <c r="O247" i="3" s="1"/>
  <c r="P15" i="3"/>
  <c r="AA8" i="3"/>
  <c r="AA213" i="3" s="1"/>
  <c r="I36" i="3" l="1"/>
  <c r="I39" i="3" s="1"/>
  <c r="AB275" i="3"/>
  <c r="AG171" i="3"/>
  <c r="AF174" i="3"/>
  <c r="AF230" i="3" s="1"/>
  <c r="O254" i="3"/>
  <c r="O156" i="3"/>
  <c r="O157" i="3" s="1"/>
  <c r="I256" i="3"/>
  <c r="I143" i="3"/>
  <c r="I148" i="3" s="1"/>
  <c r="I115" i="3"/>
  <c r="J38" i="3" s="1"/>
  <c r="J144" i="3" s="1"/>
  <c r="P54" i="3"/>
  <c r="Q15" i="3" s="1"/>
  <c r="P219" i="3"/>
  <c r="P223" i="3" s="1"/>
  <c r="P20" i="3"/>
  <c r="P225" i="3" s="1"/>
  <c r="P265" i="3" s="1"/>
  <c r="P18" i="3"/>
  <c r="P259" i="3" s="1"/>
  <c r="AB8" i="3"/>
  <c r="AC275" i="3" l="1"/>
  <c r="AH171" i="3"/>
  <c r="AH174" i="3" s="1"/>
  <c r="AH230" i="3" s="1"/>
  <c r="AG174" i="3"/>
  <c r="AG230" i="3" s="1"/>
  <c r="AB213" i="3"/>
  <c r="AC8" i="3"/>
  <c r="Q20" i="3"/>
  <c r="Q18" i="3"/>
  <c r="P23" i="3"/>
  <c r="P103" i="3" s="1"/>
  <c r="P155" i="3" s="1"/>
  <c r="J142" i="3"/>
  <c r="I87" i="3"/>
  <c r="P228" i="3"/>
  <c r="P252" i="3" s="1"/>
  <c r="P131" i="3"/>
  <c r="P243" i="3"/>
  <c r="P247" i="3" s="1"/>
  <c r="AD275" i="3" l="1"/>
  <c r="Q23" i="3"/>
  <c r="AD8" i="3"/>
  <c r="AC213" i="3"/>
  <c r="Q225" i="3"/>
  <c r="Q265" i="3" s="1"/>
  <c r="Q219" i="3"/>
  <c r="Q223" i="3" s="1"/>
  <c r="Q54" i="3"/>
  <c r="R15" i="3" s="1"/>
  <c r="P254" i="3"/>
  <c r="P156" i="3"/>
  <c r="P157" i="3" s="1"/>
  <c r="I76" i="3"/>
  <c r="I88" i="3"/>
  <c r="I45" i="3"/>
  <c r="AE275" i="3" l="1"/>
  <c r="AE8" i="3"/>
  <c r="AD213" i="3"/>
  <c r="Q228" i="3"/>
  <c r="Q252" i="3" s="1"/>
  <c r="R20" i="3"/>
  <c r="R225" i="3" s="1"/>
  <c r="R265" i="3" s="1"/>
  <c r="R18" i="3"/>
  <c r="R219" i="3"/>
  <c r="R223" i="3" s="1"/>
  <c r="R54" i="3"/>
  <c r="R243" i="3" s="1"/>
  <c r="R247" i="3" s="1"/>
  <c r="Q243" i="3"/>
  <c r="Q247" i="3" s="1"/>
  <c r="Q131" i="3"/>
  <c r="Q259" i="3"/>
  <c r="I46" i="3"/>
  <c r="I52" i="3" s="1"/>
  <c r="I67" i="3" s="1"/>
  <c r="J26" i="3"/>
  <c r="I84" i="3"/>
  <c r="I90" i="3" s="1"/>
  <c r="J25" i="3"/>
  <c r="AF275" i="3" l="1"/>
  <c r="R228" i="3"/>
  <c r="R252" i="3" s="1"/>
  <c r="AF8" i="3"/>
  <c r="AE213" i="3"/>
  <c r="R131" i="3"/>
  <c r="R23" i="3"/>
  <c r="R259" i="3"/>
  <c r="Q254" i="3"/>
  <c r="Q156" i="3"/>
  <c r="Q103" i="3"/>
  <c r="Q155" i="3" s="1"/>
  <c r="R254" i="3"/>
  <c r="R156" i="3"/>
  <c r="S156" i="3" s="1"/>
  <c r="I258" i="3"/>
  <c r="I260" i="3" s="1"/>
  <c r="J28" i="3"/>
  <c r="J169" i="3" s="1"/>
  <c r="J170" i="3" s="1"/>
  <c r="J177" i="3" s="1"/>
  <c r="J178" i="3" s="1"/>
  <c r="I92" i="3"/>
  <c r="AG275" i="3" l="1"/>
  <c r="AG8" i="3"/>
  <c r="AF213" i="3"/>
  <c r="Q157" i="3"/>
  <c r="R103" i="3"/>
  <c r="R155" i="3" s="1"/>
  <c r="S155" i="3" s="1"/>
  <c r="S228" i="3" s="1"/>
  <c r="S231" i="3" s="1"/>
  <c r="S233" i="3" s="1"/>
  <c r="S264" i="3" s="1"/>
  <c r="S266" i="3" s="1"/>
  <c r="J61" i="3"/>
  <c r="K176" i="3"/>
  <c r="J173" i="3"/>
  <c r="AH275" i="3" l="1"/>
  <c r="S157" i="3"/>
  <c r="AH8" i="3"/>
  <c r="AH213" i="3" s="1"/>
  <c r="AG213" i="3"/>
  <c r="T155" i="3"/>
  <c r="T228" i="3" s="1"/>
  <c r="T231" i="3" s="1"/>
  <c r="T233" i="3" s="1"/>
  <c r="T264" i="3" s="1"/>
  <c r="T266" i="3" s="1"/>
  <c r="R157" i="3"/>
  <c r="J30" i="3"/>
  <c r="J33" i="3" s="1"/>
  <c r="J35" i="3" s="1"/>
  <c r="J117" i="3" s="1"/>
  <c r="J174" i="3"/>
  <c r="J230" i="3" s="1"/>
  <c r="J231" i="3" s="1"/>
  <c r="J65" i="3"/>
  <c r="U155" i="3" l="1"/>
  <c r="V155" i="3" s="1"/>
  <c r="J233" i="3"/>
  <c r="J264" i="3" s="1"/>
  <c r="J266" i="3" s="1"/>
  <c r="J273" i="3" s="1"/>
  <c r="J276" i="3" s="1"/>
  <c r="J253" i="3"/>
  <c r="J255" i="3" s="1"/>
  <c r="J36" i="3"/>
  <c r="U228" i="3" l="1"/>
  <c r="U231" i="3" s="1"/>
  <c r="U233" i="3" s="1"/>
  <c r="U264" i="3" s="1"/>
  <c r="U266" i="3" s="1"/>
  <c r="W155" i="3"/>
  <c r="V228" i="3"/>
  <c r="V231" i="3" s="1"/>
  <c r="V233" i="3" s="1"/>
  <c r="V264" i="3" s="1"/>
  <c r="V266" i="3" s="1"/>
  <c r="J256" i="3"/>
  <c r="J143" i="3"/>
  <c r="J148" i="3" s="1"/>
  <c r="J115" i="3"/>
  <c r="K38" i="3" s="1"/>
  <c r="K144" i="3" s="1"/>
  <c r="J39" i="3"/>
  <c r="W228" i="3" l="1"/>
  <c r="X155" i="3"/>
  <c r="J87" i="3"/>
  <c r="K142" i="3"/>
  <c r="Y155" i="3" l="1"/>
  <c r="X228" i="3"/>
  <c r="W231" i="3"/>
  <c r="W233" i="3" s="1"/>
  <c r="W264" i="3" s="1"/>
  <c r="W266" i="3" s="1"/>
  <c r="J45" i="3"/>
  <c r="J88" i="3"/>
  <c r="J76" i="3"/>
  <c r="X231" i="3" l="1"/>
  <c r="X233" i="3" s="1"/>
  <c r="X264" i="3" s="1"/>
  <c r="X266" i="3" s="1"/>
  <c r="Z155" i="3"/>
  <c r="Y228" i="3"/>
  <c r="K25" i="3"/>
  <c r="J84" i="3"/>
  <c r="J90" i="3" s="1"/>
  <c r="K26" i="3"/>
  <c r="J46" i="3"/>
  <c r="J52" i="3" s="1"/>
  <c r="J67" i="3" s="1"/>
  <c r="Y231" i="3" l="1"/>
  <c r="Y233" i="3" s="1"/>
  <c r="Y264" i="3" s="1"/>
  <c r="Y266" i="3" s="1"/>
  <c r="AA155" i="3"/>
  <c r="Z228" i="3"/>
  <c r="Z231" i="3" s="1"/>
  <c r="Z233" i="3" s="1"/>
  <c r="Z264" i="3" s="1"/>
  <c r="Z266" i="3" s="1"/>
  <c r="J258" i="3"/>
  <c r="J260" i="3" s="1"/>
  <c r="K28" i="3"/>
  <c r="K169" i="3" s="1"/>
  <c r="K170" i="3" s="1"/>
  <c r="K177" i="3" s="1"/>
  <c r="K178" i="3" s="1"/>
  <c r="J92" i="3"/>
  <c r="AB155" i="3" l="1"/>
  <c r="AA228" i="3"/>
  <c r="AA231" i="3" s="1"/>
  <c r="AA233" i="3" s="1"/>
  <c r="AA264" i="3" s="1"/>
  <c r="AA266" i="3" s="1"/>
  <c r="K173" i="3"/>
  <c r="K61" i="3"/>
  <c r="K65" i="3" s="1"/>
  <c r="L176" i="3"/>
  <c r="AB228" i="3" l="1"/>
  <c r="AB231" i="3" s="1"/>
  <c r="AB233" i="3" s="1"/>
  <c r="AB264" i="3" s="1"/>
  <c r="AB266" i="3" s="1"/>
  <c r="K30" i="3"/>
  <c r="K33" i="3" s="1"/>
  <c r="K35" i="3" s="1"/>
  <c r="K117" i="3" s="1"/>
  <c r="K174" i="3"/>
  <c r="K230" i="3" s="1"/>
  <c r="K231" i="3" s="1"/>
  <c r="AC228" i="3" l="1"/>
  <c r="K233" i="3"/>
  <c r="K264" i="3" s="1"/>
  <c r="K266" i="3" s="1"/>
  <c r="K273" i="3" s="1"/>
  <c r="K276" i="3" s="1"/>
  <c r="K253" i="3"/>
  <c r="K255" i="3" s="1"/>
  <c r="K36" i="3"/>
  <c r="K39" i="3" s="1"/>
  <c r="AC231" i="3" l="1"/>
  <c r="AC233" i="3" s="1"/>
  <c r="AC264" i="3" s="1"/>
  <c r="AC266" i="3" s="1"/>
  <c r="AD228" i="3"/>
  <c r="K256" i="3"/>
  <c r="K115" i="3"/>
  <c r="L38" i="3" s="1"/>
  <c r="L144" i="3" s="1"/>
  <c r="K143" i="3"/>
  <c r="K148" i="3" s="1"/>
  <c r="K87" i="3" s="1"/>
  <c r="AD231" i="3" l="1"/>
  <c r="AD233" i="3" s="1"/>
  <c r="AD264" i="3" s="1"/>
  <c r="AD266" i="3" s="1"/>
  <c r="AE228" i="3"/>
  <c r="L142" i="3"/>
  <c r="K45" i="3"/>
  <c r="K76" i="3"/>
  <c r="K88" i="3"/>
  <c r="AE231" i="3" l="1"/>
  <c r="AE233" i="3" s="1"/>
  <c r="AE264" i="3" s="1"/>
  <c r="AE266" i="3" s="1"/>
  <c r="AF228" i="3"/>
  <c r="AF231" i="3" s="1"/>
  <c r="AF233" i="3" s="1"/>
  <c r="AF264" i="3" s="1"/>
  <c r="AF266" i="3" s="1"/>
  <c r="K84" i="3"/>
  <c r="K90" i="3" s="1"/>
  <c r="L25" i="3"/>
  <c r="L26" i="3"/>
  <c r="K46" i="3"/>
  <c r="K52" i="3" s="1"/>
  <c r="K67" i="3" s="1"/>
  <c r="AH155" i="3" l="1"/>
  <c r="AH228" i="3" s="1"/>
  <c r="AH231" i="3" s="1"/>
  <c r="AH233" i="3" s="1"/>
  <c r="AH274" i="3" s="1"/>
  <c r="AH276" i="3" s="1"/>
  <c r="AG228" i="3"/>
  <c r="K258" i="3"/>
  <c r="K260" i="3" s="1"/>
  <c r="L28" i="3"/>
  <c r="L169" i="3" s="1"/>
  <c r="L170" i="3" s="1"/>
  <c r="K92" i="3"/>
  <c r="AG231" i="3" l="1"/>
  <c r="AG233" i="3" s="1"/>
  <c r="AG264" i="3" s="1"/>
  <c r="AG266" i="3" s="1"/>
  <c r="L177" i="3"/>
  <c r="L178" i="3" s="1"/>
  <c r="L173" i="3" l="1"/>
  <c r="L61" i="3"/>
  <c r="L65" i="3" s="1"/>
  <c r="M176" i="3"/>
  <c r="L30" i="3" l="1"/>
  <c r="L33" i="3" s="1"/>
  <c r="L35" i="3" s="1"/>
  <c r="L117" i="3" s="1"/>
  <c r="L174" i="3"/>
  <c r="L230" i="3" s="1"/>
  <c r="L231" i="3" s="1"/>
  <c r="L233" i="3" l="1"/>
  <c r="L264" i="3" s="1"/>
  <c r="L266" i="3" s="1"/>
  <c r="L273" i="3" s="1"/>
  <c r="L276" i="3" s="1"/>
  <c r="L253" i="3"/>
  <c r="L255" i="3" s="1"/>
  <c r="L36" i="3"/>
  <c r="L256" i="3" l="1"/>
  <c r="L115" i="3"/>
  <c r="M38" i="3" s="1"/>
  <c r="M144" i="3" s="1"/>
  <c r="L143" i="3"/>
  <c r="L148" i="3" s="1"/>
  <c r="L39" i="3"/>
  <c r="M142" i="3" l="1"/>
  <c r="L87" i="3"/>
  <c r="L76" i="3" l="1"/>
  <c r="L88" i="3"/>
  <c r="L45" i="3"/>
  <c r="L46" i="3" l="1"/>
  <c r="L52" i="3" s="1"/>
  <c r="L67" i="3" s="1"/>
  <c r="M26" i="3"/>
  <c r="L84" i="3"/>
  <c r="L90" i="3" s="1"/>
  <c r="M25" i="3"/>
  <c r="L258" i="3" l="1"/>
  <c r="L260" i="3" s="1"/>
  <c r="M28" i="3"/>
  <c r="M169" i="3" s="1"/>
  <c r="M170" i="3" s="1"/>
  <c r="M177" i="3" s="1"/>
  <c r="M178" i="3" s="1"/>
  <c r="M61" i="3" s="1"/>
  <c r="L92" i="3"/>
  <c r="M173" i="3" l="1"/>
  <c r="M174" i="3" s="1"/>
  <c r="M230" i="3" s="1"/>
  <c r="M231" i="3" s="1"/>
  <c r="N176" i="3"/>
  <c r="M65" i="3"/>
  <c r="M233" i="3" l="1"/>
  <c r="M264" i="3" s="1"/>
  <c r="M266" i="3" s="1"/>
  <c r="M273" i="3" s="1"/>
  <c r="M276" i="3" s="1"/>
  <c r="M253" i="3"/>
  <c r="M255" i="3" s="1"/>
  <c r="M30" i="3"/>
  <c r="M33" i="3" s="1"/>
  <c r="M35" i="3" s="1"/>
  <c r="M117" i="3" s="1"/>
  <c r="M256" i="3" l="1"/>
  <c r="M36" i="3"/>
  <c r="M115" i="3" s="1"/>
  <c r="N38" i="3" s="1"/>
  <c r="N144" i="3" s="1"/>
  <c r="M39" i="3" l="1"/>
  <c r="M143" i="3"/>
  <c r="M148" i="3" s="1"/>
  <c r="M87" i="3" s="1"/>
  <c r="M76" i="3" s="1"/>
  <c r="M45" i="3" l="1"/>
  <c r="M46" i="3" s="1"/>
  <c r="M52" i="3" s="1"/>
  <c r="M67" i="3" s="1"/>
  <c r="M88" i="3"/>
  <c r="N142" i="3"/>
  <c r="N25" i="3"/>
  <c r="M84" i="3"/>
  <c r="N26" i="3" l="1"/>
  <c r="N28" i="3" s="1"/>
  <c r="M90" i="3"/>
  <c r="M92" i="3" s="1"/>
  <c r="M258" i="3"/>
  <c r="M260" i="3" s="1"/>
  <c r="N169" i="3" l="1"/>
  <c r="N170" i="3" s="1"/>
  <c r="N177" i="3" l="1"/>
  <c r="N178" i="3" s="1"/>
  <c r="O176" i="3" l="1"/>
  <c r="N61" i="3"/>
  <c r="N65" i="3" s="1"/>
  <c r="N173" i="3"/>
  <c r="N30" i="3" l="1"/>
  <c r="N33" i="3" s="1"/>
  <c r="N35" i="3" s="1"/>
  <c r="N117" i="3" s="1"/>
  <c r="N174" i="3"/>
  <c r="N230" i="3" s="1"/>
  <c r="N231" i="3" s="1"/>
  <c r="N233" i="3" l="1"/>
  <c r="N264" i="3" s="1"/>
  <c r="N266" i="3" s="1"/>
  <c r="N273" i="3" s="1"/>
  <c r="N276" i="3" s="1"/>
  <c r="N253" i="3"/>
  <c r="N255" i="3" s="1"/>
  <c r="N36" i="3"/>
  <c r="N256" i="3" l="1"/>
  <c r="N115" i="3"/>
  <c r="O38" i="3" s="1"/>
  <c r="O144" i="3" s="1"/>
  <c r="N39" i="3"/>
  <c r="N143" i="3"/>
  <c r="N148" i="3" s="1"/>
  <c r="O142" i="3" l="1"/>
  <c r="N87" i="3"/>
  <c r="N76" i="3" l="1"/>
  <c r="N88" i="3"/>
  <c r="N45" i="3"/>
  <c r="O26" i="3" l="1"/>
  <c r="N46" i="3"/>
  <c r="N52" i="3" s="1"/>
  <c r="N67" i="3" s="1"/>
  <c r="N84" i="3"/>
  <c r="N90" i="3" s="1"/>
  <c r="O25" i="3"/>
  <c r="N258" i="3" l="1"/>
  <c r="N260" i="3" s="1"/>
  <c r="O28" i="3"/>
  <c r="O169" i="3" s="1"/>
  <c r="O170" i="3" s="1"/>
  <c r="N92" i="3"/>
  <c r="O177" i="3" l="1"/>
  <c r="O178" i="3" s="1"/>
  <c r="O61" i="3" l="1"/>
  <c r="P176" i="3"/>
  <c r="O173" i="3"/>
  <c r="O30" i="3" l="1"/>
  <c r="O33" i="3" s="1"/>
  <c r="O35" i="3" s="1"/>
  <c r="O117" i="3" s="1"/>
  <c r="O174" i="3"/>
  <c r="O230" i="3" s="1"/>
  <c r="O231" i="3" s="1"/>
  <c r="O65" i="3"/>
  <c r="O233" i="3" l="1"/>
  <c r="O264" i="3" s="1"/>
  <c r="O266" i="3" s="1"/>
  <c r="O273" i="3" s="1"/>
  <c r="O276" i="3" s="1"/>
  <c r="O253" i="3"/>
  <c r="O255" i="3" s="1"/>
  <c r="O36" i="3"/>
  <c r="O39" i="3" s="1"/>
  <c r="O256" i="3" l="1"/>
  <c r="O115" i="3"/>
  <c r="P38" i="3" s="1"/>
  <c r="P144" i="3" s="1"/>
  <c r="O143" i="3"/>
  <c r="O148" i="3" s="1"/>
  <c r="P142" i="3" s="1"/>
  <c r="O87" i="3" l="1"/>
  <c r="O76" i="3" s="1"/>
  <c r="O45" i="3" l="1"/>
  <c r="P26" i="3" s="1"/>
  <c r="O88" i="3"/>
  <c r="O84" i="3"/>
  <c r="O90" i="3" s="1"/>
  <c r="P25" i="3"/>
  <c r="O46" i="3" l="1"/>
  <c r="O52" i="3" s="1"/>
  <c r="O67" i="3" s="1"/>
  <c r="O92" i="3" s="1"/>
  <c r="P28" i="3"/>
  <c r="O258" i="3" l="1"/>
  <c r="O260" i="3" s="1"/>
  <c r="P169" i="3"/>
  <c r="P170" i="3" s="1"/>
  <c r="P177" i="3" l="1"/>
  <c r="P178" i="3" s="1"/>
  <c r="Q176" i="3" s="1"/>
  <c r="P61" i="3" l="1"/>
  <c r="R176" i="3"/>
  <c r="P173" i="3"/>
  <c r="P30" i="3" l="1"/>
  <c r="P33" i="3" s="1"/>
  <c r="P35" i="3" s="1"/>
  <c r="P117" i="3" s="1"/>
  <c r="P174" i="3"/>
  <c r="P230" i="3" s="1"/>
  <c r="P231" i="3" s="1"/>
  <c r="P65" i="3"/>
  <c r="P233" i="3" l="1"/>
  <c r="P264" i="3" s="1"/>
  <c r="P266" i="3" s="1"/>
  <c r="P273" i="3" s="1"/>
  <c r="P276" i="3" s="1"/>
  <c r="P253" i="3"/>
  <c r="P255" i="3" s="1"/>
  <c r="P36" i="3"/>
  <c r="P39" i="3" s="1"/>
  <c r="P256" i="3" l="1"/>
  <c r="P143" i="3"/>
  <c r="P148" i="3" s="1"/>
  <c r="P115" i="3"/>
  <c r="Q38" i="3" s="1"/>
  <c r="Q144" i="3" l="1"/>
  <c r="R142" i="3"/>
  <c r="Q142" i="3"/>
  <c r="P87" i="3"/>
  <c r="P45" i="3" s="1"/>
  <c r="Q26" i="3" s="1"/>
  <c r="P88" i="3" l="1"/>
  <c r="P76" i="3"/>
  <c r="P46" i="3"/>
  <c r="P52" i="3" s="1"/>
  <c r="P67" i="3" s="1"/>
  <c r="Q25" i="3" l="1"/>
  <c r="Q28" i="3" s="1"/>
  <c r="Q169" i="3" s="1"/>
  <c r="Q170" i="3" s="1"/>
  <c r="Q177" i="3" s="1"/>
  <c r="Q178" i="3" s="1"/>
  <c r="Q61" i="3" s="1"/>
  <c r="P84" i="3"/>
  <c r="P90" i="3" s="1"/>
  <c r="P92" i="3" s="1"/>
  <c r="P258" i="3"/>
  <c r="P260" i="3" s="1"/>
  <c r="Q65" i="3" l="1"/>
  <c r="Q173" i="3"/>
  <c r="Q30" i="3" s="1"/>
  <c r="Q33" i="3" s="1"/>
  <c r="Q35" i="3" l="1"/>
  <c r="Q36" i="3" s="1"/>
  <c r="Q39" i="3" s="1"/>
  <c r="Q174" i="3"/>
  <c r="Q230" i="3" s="1"/>
  <c r="Q231" i="3" s="1"/>
  <c r="Q117" i="3" l="1"/>
  <c r="Q253" i="3"/>
  <c r="Q255" i="3" s="1"/>
  <c r="Q233" i="3"/>
  <c r="Q264" i="3" s="1"/>
  <c r="Q266" i="3" s="1"/>
  <c r="Q273" i="3" s="1"/>
  <c r="Q276" i="3" s="1"/>
  <c r="Q256" i="3" l="1"/>
  <c r="Q115" i="3" l="1"/>
  <c r="R38" i="3" s="1"/>
  <c r="R144" i="3" s="1"/>
  <c r="Q143" i="3"/>
  <c r="Q148" i="3" s="1"/>
  <c r="Q87" i="3" s="1"/>
  <c r="Q88" i="3" l="1"/>
  <c r="Q45" i="3"/>
  <c r="Q76" i="3"/>
  <c r="R25" i="3" s="1"/>
  <c r="T156" i="3"/>
  <c r="T157" i="3" s="1"/>
  <c r="S247" i="3"/>
  <c r="S268" i="3" s="1"/>
  <c r="S273" i="3" l="1"/>
  <c r="S276" i="3" s="1"/>
  <c r="Q46" i="3"/>
  <c r="Q52" i="3" s="1"/>
  <c r="Q67" i="3" s="1"/>
  <c r="R26" i="3"/>
  <c r="R28" i="3" s="1"/>
  <c r="Q84" i="3"/>
  <c r="Q90" i="3" s="1"/>
  <c r="U156" i="3"/>
  <c r="T247" i="3"/>
  <c r="Q92" i="3" l="1"/>
  <c r="R169" i="3"/>
  <c r="R170" i="3" s="1"/>
  <c r="Q258" i="3"/>
  <c r="Q260" i="3" s="1"/>
  <c r="U247" i="3"/>
  <c r="U157" i="3"/>
  <c r="V156" i="3"/>
  <c r="T268" i="3"/>
  <c r="T273" i="3" s="1"/>
  <c r="T276" i="3" s="1"/>
  <c r="R177" i="3" l="1"/>
  <c r="R178" i="3" s="1"/>
  <c r="R61" i="3" s="1"/>
  <c r="V247" i="3"/>
  <c r="V157" i="3"/>
  <c r="W156" i="3"/>
  <c r="U268" i="3"/>
  <c r="U273" i="3" s="1"/>
  <c r="U276" i="3" s="1"/>
  <c r="R173" i="3" l="1"/>
  <c r="R30" i="3" s="1"/>
  <c r="R33" i="3" s="1"/>
  <c r="R65" i="3"/>
  <c r="V268" i="3"/>
  <c r="V273" i="3" s="1"/>
  <c r="V276" i="3" s="1"/>
  <c r="W247" i="3"/>
  <c r="X156" i="3"/>
  <c r="W157" i="3"/>
  <c r="R174" i="3" l="1"/>
  <c r="R230" i="3" s="1"/>
  <c r="R231" i="3" s="1"/>
  <c r="R233" i="3" s="1"/>
  <c r="R264" i="3" s="1"/>
  <c r="R266" i="3" s="1"/>
  <c r="R273" i="3" s="1"/>
  <c r="R276" i="3" s="1"/>
  <c r="R35" i="3"/>
  <c r="R117" i="3" s="1"/>
  <c r="X157" i="3"/>
  <c r="X247" i="3"/>
  <c r="X268" i="3" s="1"/>
  <c r="X273" i="3" s="1"/>
  <c r="X276" i="3" s="1"/>
  <c r="Y156" i="3"/>
  <c r="W268" i="3"/>
  <c r="W273" i="3" s="1"/>
  <c r="W276" i="3" s="1"/>
  <c r="R36" i="3" l="1"/>
  <c r="R143" i="3" s="1"/>
  <c r="R148" i="3" s="1"/>
  <c r="R87" i="3" s="1"/>
  <c r="R253" i="3"/>
  <c r="R255" i="3" s="1"/>
  <c r="R256" i="3" s="1"/>
  <c r="Y247" i="3"/>
  <c r="Y268" i="3" s="1"/>
  <c r="Y273" i="3" s="1"/>
  <c r="Y276" i="3" s="1"/>
  <c r="Y157" i="3"/>
  <c r="Z156" i="3"/>
  <c r="R115" i="3" l="1"/>
  <c r="R39" i="3"/>
  <c r="R45" i="3"/>
  <c r="R46" i="3" s="1"/>
  <c r="R52" i="3" s="1"/>
  <c r="R67" i="3" s="1"/>
  <c r="R88" i="3"/>
  <c r="R76" i="3"/>
  <c r="Z247" i="3"/>
  <c r="Z268" i="3" s="1"/>
  <c r="Z273" i="3" s="1"/>
  <c r="Z276" i="3" s="1"/>
  <c r="AA156" i="3"/>
  <c r="Z157" i="3"/>
  <c r="R258" i="3" l="1"/>
  <c r="R260" i="3" s="1"/>
  <c r="R84" i="3"/>
  <c r="R90" i="3" s="1"/>
  <c r="R92" i="3" s="1"/>
  <c r="AB156" i="3"/>
  <c r="AC156" i="3" s="1"/>
  <c r="AC247" i="3" s="1"/>
  <c r="AA157" i="3"/>
  <c r="AA247" i="3"/>
  <c r="AA268" i="3" s="1"/>
  <c r="AA273" i="3" s="1"/>
  <c r="AA276" i="3" s="1"/>
  <c r="AD156" i="3" l="1"/>
  <c r="AD247" i="3" s="1"/>
  <c r="AC157" i="3"/>
  <c r="AB247" i="3"/>
  <c r="AB157" i="3"/>
  <c r="AB268" i="3" l="1"/>
  <c r="AB273" i="3" s="1"/>
  <c r="AB276" i="3" s="1"/>
  <c r="AC268" i="3"/>
  <c r="AC273" i="3" s="1"/>
  <c r="AC276" i="3" s="1"/>
  <c r="AD268" i="3"/>
  <c r="AD273" i="3" s="1"/>
  <c r="AD276" i="3" s="1"/>
  <c r="AE156" i="3"/>
  <c r="AE247" i="3" s="1"/>
  <c r="AD157" i="3"/>
  <c r="AE268" i="3" l="1"/>
  <c r="AE273" i="3" s="1"/>
  <c r="AE276" i="3" s="1"/>
  <c r="AF156" i="3"/>
  <c r="AF247" i="3" s="1"/>
  <c r="AE157" i="3"/>
  <c r="AF268" i="3" l="1"/>
  <c r="AF273" i="3" s="1"/>
  <c r="AF276" i="3" s="1"/>
  <c r="AG156" i="3"/>
  <c r="AF157" i="3"/>
  <c r="AG157" i="3" l="1"/>
  <c r="AG247" i="3"/>
  <c r="AG268" i="3" s="1"/>
  <c r="AG273" i="3" s="1"/>
  <c r="AG276" i="3" s="1"/>
  <c r="D279" i="3" l="1"/>
  <c r="D281" i="3" s="1"/>
  <c r="D286" i="3" s="1"/>
  <c r="D296" i="3" s="1"/>
  <c r="D298" i="3" s="1"/>
  <c r="D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tc={B6B28FA6-7322-4FB8-AE9D-A849853939CF}</author>
    <author>tc={12881DFB-A5F4-4AC2-8C35-50827541DFA7}</author>
    <author>tc={88B86489-3AB9-46DF-A5E0-92E93C476E9F}</author>
    <author>tc={FB59D0C7-029D-4C50-BD69-5A4347252AC4}</author>
    <author>tc={D88C432A-19B1-4D5C-91C4-757DB288476B}</author>
    <author>tc={9D86710E-94E2-4D52-8E25-1F24473E2AF1}</author>
    <author>tc={18E9DAD3-00F6-4BCB-B8BB-5CB8442A5443}</author>
    <author>tc={DB7D3079-4DE1-46CD-BA8B-99691945B9FA}</author>
    <author>tc={95009A9F-95D8-4351-A312-71746437F0D2}</author>
    <author>tc={74C6E59B-60DE-4C2C-8593-1EAE2724F288}</author>
    <author>tc={A405FDA1-08F8-4EF3-A652-C5363E2D0422}</author>
    <author>Regis Huc</author>
  </authors>
  <commentList>
    <comment ref="G15" authorId="0" shapeId="0" xr:uid="{B6B28FA6-7322-4FB8-AE9D-A849853939C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note 4.1, yearly charge</t>
      </text>
    </comment>
    <comment ref="G17" authorId="1" shapeId="0" xr:uid="{12881DFB-A5F4-4AC2-8C35-50827541DF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Assumes amount of other intangibles is roughly constant</t>
      </text>
    </comment>
    <comment ref="H51" authorId="2" shapeId="0" xr:uid="{88B86489-3AB9-46DF-A5E0-92E93C476E9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June2019</t>
      </text>
    </comment>
    <comment ref="H56" authorId="3" shapeId="0" xr:uid="{FB59D0C7-029D-4C50-BD69-5A4347252AC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June2019</t>
      </text>
    </comment>
    <comment ref="H57" authorId="4" shapeId="0" xr:uid="{D88C432A-19B1-4D5C-91C4-757DB288476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June2019</t>
      </text>
    </comment>
    <comment ref="H59" authorId="5" shapeId="0" xr:uid="{9D86710E-94E2-4D52-8E25-1F24473E2AF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June2019</t>
      </text>
    </comment>
    <comment ref="H64" authorId="6" shapeId="0" xr:uid="{18E9DAD3-00F6-4BCB-B8BB-5CB8442A544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june 2019</t>
      </text>
    </comment>
    <comment ref="H77" authorId="7" shapeId="0" xr:uid="{DB7D3079-4DE1-46CD-BA8B-99691945B9F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June 2019</t>
      </text>
    </comment>
    <comment ref="H78" authorId="8" shapeId="0" xr:uid="{95009A9F-95D8-4351-A312-71746437F0D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June 2019</t>
      </text>
    </comment>
    <comment ref="H86" authorId="9" shapeId="0" xr:uid="{74C6E59B-60DE-4C2C-8593-1EAE2724F28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as of June 2019</t>
      </text>
    </comment>
    <comment ref="H171" authorId="10" shapeId="0" xr:uid="{A405FDA1-08F8-4EF3-A652-C5363E2D042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as per Danone interim 2019</t>
      </text>
    </comment>
    <comment ref="B290" authorId="11" shapeId="0" xr:uid="{67C4514A-61FA-49DA-814B-1148CFD2C83B}">
      <text>
        <r>
          <rPr>
            <b/>
            <sz val="9"/>
            <color rgb="FF000000"/>
            <rFont val="Tahoma"/>
            <family val="2"/>
          </rPr>
          <t>e.g. decommissionning costs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291" authorId="11" shapeId="0" xr:uid="{1E53C61E-8B06-4A98-9B56-AA57D4C7FA62}">
      <text>
        <r>
          <rPr>
            <b/>
            <sz val="9"/>
            <color rgb="FF000000"/>
            <rFont val="Tahoma"/>
            <family val="2"/>
          </rPr>
          <t>e.g. restructuring costs fo layoffs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<sst xmlns="http://schemas.openxmlformats.org/spreadsheetml/2006/main" count="341" uniqueCount="287">
  <si>
    <t>Danone</t>
  </si>
  <si>
    <t>EUR million</t>
  </si>
  <si>
    <t>Actual</t>
  </si>
  <si>
    <t>Comments</t>
  </si>
  <si>
    <t>INCOME STATEMENT</t>
  </si>
  <si>
    <t>Net Revenues</t>
  </si>
  <si>
    <t>Cost of Goods Sold</t>
  </si>
  <si>
    <t>Selling Expenses</t>
  </si>
  <si>
    <t>General and Administrative Expenses</t>
  </si>
  <si>
    <t xml:space="preserve">Research and Development Expenses </t>
  </si>
  <si>
    <t>Other Income (Expenses)</t>
  </si>
  <si>
    <t>Other Income (Expenses) - Non-Recurring</t>
  </si>
  <si>
    <t>Added-back: Depreciation</t>
  </si>
  <si>
    <t>Added-back: Amortization/Impairment of operating intangibles</t>
  </si>
  <si>
    <t>Added-back: Amortization/Impairment of Goodwill and similar Intangibles</t>
  </si>
  <si>
    <t>EBITDA</t>
  </si>
  <si>
    <t>Depreciation</t>
  </si>
  <si>
    <t>Amortization/Impairment of operating intangibles</t>
  </si>
  <si>
    <t>Amortization/Impairment of Goodwill and similar Intangibles</t>
  </si>
  <si>
    <t>EBIT</t>
  </si>
  <si>
    <t>Recurring operating margin</t>
  </si>
  <si>
    <t>Interest Expenses</t>
  </si>
  <si>
    <t>Interest Income on Excess Cash and Short-Term Investments</t>
  </si>
  <si>
    <t>Other Taxable Non-Operating Items</t>
  </si>
  <si>
    <t>Profit Before Tax</t>
  </si>
  <si>
    <t>Income Taxes</t>
  </si>
  <si>
    <t>Tax-Exempt Income from Associates and JVs</t>
  </si>
  <si>
    <t>Other Tax-Exempt Non-Operating Items</t>
  </si>
  <si>
    <t>Total Net Income</t>
  </si>
  <si>
    <t>Minority Interest</t>
  </si>
  <si>
    <t>Net Income To Shareholders</t>
  </si>
  <si>
    <t>Dividends previous year</t>
  </si>
  <si>
    <t>Retained Earnings</t>
  </si>
  <si>
    <t>BALANCE SHEET</t>
  </si>
  <si>
    <t>Operating Cash</t>
  </si>
  <si>
    <t>Excess Cash</t>
  </si>
  <si>
    <t>Total Cash and Equivalents</t>
  </si>
  <si>
    <t>Short-term Investments</t>
  </si>
  <si>
    <t>Trade Receivables</t>
  </si>
  <si>
    <t>Inventories</t>
  </si>
  <si>
    <t>Other Current Operating Assets</t>
  </si>
  <si>
    <t>Other Current Non-Operating Assets</t>
  </si>
  <si>
    <t>Total Current Assets</t>
  </si>
  <si>
    <t>Net Property, Plant &amp; Equipment</t>
  </si>
  <si>
    <t>Operating Intangibles</t>
  </si>
  <si>
    <t xml:space="preserve">Goodwill </t>
  </si>
  <si>
    <t>Brands</t>
  </si>
  <si>
    <t xml:space="preserve">Other Intangibles Assets </t>
  </si>
  <si>
    <t>Taxable Investments in Associates and JVs</t>
  </si>
  <si>
    <t>Tax-Exempt Investments in Associates and JVs</t>
  </si>
  <si>
    <t>Tax loss carryforward</t>
  </si>
  <si>
    <t>Other Deferred Tax Assets (excp. Tax loss carryforward)</t>
  </si>
  <si>
    <t>Other Non-Current Operating Assets</t>
  </si>
  <si>
    <t>Other Non-Current Non-Operating Assets</t>
  </si>
  <si>
    <t>Total Non-Current Assets</t>
  </si>
  <si>
    <t>Total Assets</t>
  </si>
  <si>
    <t>Short Term Debt</t>
  </si>
  <si>
    <t>Trade Payables</t>
  </si>
  <si>
    <t>Other Current Operating Liabilities</t>
  </si>
  <si>
    <t>Other Current Non-Operating Liabilities</t>
  </si>
  <si>
    <t>Total Current Liabilities</t>
  </si>
  <si>
    <t>Long Term Debt (not used to balance)</t>
  </si>
  <si>
    <t>Balancing Debt (new debt)</t>
  </si>
  <si>
    <t>Deferred Tax Liabilities</t>
  </si>
  <si>
    <t>Pension Liabilities</t>
  </si>
  <si>
    <t>Long Term Operating Provisions</t>
  </si>
  <si>
    <t>Non-Operating Provisions</t>
  </si>
  <si>
    <t>Preferred Stock</t>
  </si>
  <si>
    <t>Other Non-Current Operating Liabilities</t>
  </si>
  <si>
    <t>Other Non-Current Non-Operating Liabilities</t>
  </si>
  <si>
    <t>Total Non-Current Liabilities</t>
  </si>
  <si>
    <t>Total Common Equity</t>
  </si>
  <si>
    <t>Total Equity</t>
  </si>
  <si>
    <t>Total Equity And Liabilities</t>
  </si>
  <si>
    <t>Sales Growth</t>
  </si>
  <si>
    <t>Amortization Operating Intangibles / Previous Year's Assets</t>
  </si>
  <si>
    <t>Interest Expense / Previous Year's Debt</t>
  </si>
  <si>
    <t>Interest Income on Excess Cash and ST Investments / Previous Year Amount</t>
  </si>
  <si>
    <t>Tax-Exempt Return on Investments in Associates and JVs</t>
  </si>
  <si>
    <t>Minority Interest / Total Net Income</t>
  </si>
  <si>
    <t>Dividends Shareholders Attributable to the Year (dividends n+1)</t>
  </si>
  <si>
    <t>Dividend Payout Ratio Shareholders</t>
  </si>
  <si>
    <t>Dividends Minority Shareholders Attributable to the Year (dividends n+1)</t>
  </si>
  <si>
    <t>Dividend Payout Ratio Minority Interest</t>
  </si>
  <si>
    <t>Check Balance Sheet</t>
  </si>
  <si>
    <t>Operating Cash / Sales</t>
  </si>
  <si>
    <r>
      <t xml:space="preserve">Trade Receivables </t>
    </r>
    <r>
      <rPr>
        <u/>
        <sz val="11"/>
        <rFont val="Arial"/>
        <family val="2"/>
      </rPr>
      <t>Days</t>
    </r>
    <r>
      <rPr>
        <sz val="11"/>
        <rFont val="Arial"/>
        <family val="2"/>
      </rPr>
      <t xml:space="preserve"> Outstanding</t>
    </r>
  </si>
  <si>
    <t>Other Current Operating Assets / Sales</t>
  </si>
  <si>
    <t>Capex (net)</t>
  </si>
  <si>
    <t>Capex / Sales</t>
  </si>
  <si>
    <t>Other Intangibles Assets / Sales</t>
  </si>
  <si>
    <r>
      <t xml:space="preserve">Trade Payables </t>
    </r>
    <r>
      <rPr>
        <u/>
        <sz val="11"/>
        <rFont val="Arial"/>
        <family val="2"/>
      </rPr>
      <t>Days</t>
    </r>
    <r>
      <rPr>
        <sz val="11"/>
        <rFont val="Arial"/>
        <family val="2"/>
      </rPr>
      <t xml:space="preserve"> Outstanding</t>
    </r>
  </si>
  <si>
    <t>Other Current Operating Liabilities / Sales</t>
  </si>
  <si>
    <t>Short-term investments / Sales</t>
  </si>
  <si>
    <t>Non-Current Operating Liabilities / Sales</t>
  </si>
  <si>
    <t>OTHER INPUTS</t>
  </si>
  <si>
    <t>WACC</t>
  </si>
  <si>
    <t>Growth in Perpetuity</t>
  </si>
  <si>
    <t>(RONIC-WACC) Spread in Perpetuity</t>
  </si>
  <si>
    <t>RONIC in Perpetuity</t>
  </si>
  <si>
    <t>Equity Beginning of Year</t>
  </si>
  <si>
    <t>Net Income</t>
  </si>
  <si>
    <t>Dividends Paid</t>
  </si>
  <si>
    <t>Share repurchase / special dividends</t>
  </si>
  <si>
    <t>New equity issuance</t>
  </si>
  <si>
    <t>Other Changes</t>
  </si>
  <si>
    <t>End Equity</t>
  </si>
  <si>
    <t>Marginal Tax Rate</t>
  </si>
  <si>
    <t>Deferred Taxes in Income Statement</t>
  </si>
  <si>
    <t>Minimum future lease expense (next year)</t>
  </si>
  <si>
    <t>Minimum future lease expense (next year) / PPE</t>
  </si>
  <si>
    <t>Total Plan Assets (Fair Market Value)</t>
  </si>
  <si>
    <t>Total Projected Benefit Obligation (PBO)</t>
  </si>
  <si>
    <t>Fair Value Pension Liability</t>
  </si>
  <si>
    <t>Plan Service Cost (Benefit Earned)</t>
  </si>
  <si>
    <t>Other service cost (e.g. amortization of prior service cost)</t>
  </si>
  <si>
    <t>Pension Plan Interest Cost</t>
  </si>
  <si>
    <t>Expected Return on Plan Assets</t>
  </si>
  <si>
    <t>Other Periodic Costs</t>
  </si>
  <si>
    <t>Total recognized in income statement</t>
  </si>
  <si>
    <t>Share price (yearly average)</t>
  </si>
  <si>
    <t># shares, net of treasury shares</t>
  </si>
  <si>
    <t>LEASE CALCULATIONS</t>
  </si>
  <si>
    <t>Minimum lease payment next year</t>
  </si>
  <si>
    <t>Lifetime of the assets</t>
  </si>
  <si>
    <t>Lease capitalization factor (implied)</t>
  </si>
  <si>
    <t>Implied value operating leases</t>
  </si>
  <si>
    <t>Implied interest expense</t>
  </si>
  <si>
    <t>Implied depreciation</t>
  </si>
  <si>
    <t>NOPLAT CALCULATION</t>
  </si>
  <si>
    <t>Revenues</t>
  </si>
  <si>
    <t>COGS</t>
  </si>
  <si>
    <t>Reseach and Development Expenses</t>
  </si>
  <si>
    <t>Other recurring Income (Expenses)</t>
  </si>
  <si>
    <t>Added-back: Depreciation, Amortization and Impairment of Tangible and Intangible Assets</t>
  </si>
  <si>
    <t>Adjusted EBITDA</t>
  </si>
  <si>
    <t>Depreciation, Amortization and Impairment of Tangible and Intangible Assets</t>
  </si>
  <si>
    <t>Adjusted EBIT</t>
  </si>
  <si>
    <t>Taxes on adjusted EBIT</t>
  </si>
  <si>
    <t>NOPLAT</t>
  </si>
  <si>
    <t>INVESTED CAPITAL CALCULATION</t>
  </si>
  <si>
    <t>Current Operating Assets</t>
  </si>
  <si>
    <t>Current Operating Liabilities</t>
  </si>
  <si>
    <t>Working Capital</t>
  </si>
  <si>
    <t>PP&amp;E</t>
  </si>
  <si>
    <t>Other LT Assets</t>
  </si>
  <si>
    <t>Other LT Liabilities</t>
  </si>
  <si>
    <t>Invested Capital Excluding Goodwill</t>
  </si>
  <si>
    <t>Cash-Tax Rate</t>
  </si>
  <si>
    <t>Capital Turnover excl Goodwill</t>
  </si>
  <si>
    <r>
      <t>ROIC excl Goodwill (</t>
    </r>
    <r>
      <rPr>
        <i/>
        <sz val="11"/>
        <rFont val="Arial"/>
        <family val="2"/>
      </rPr>
      <t>Note: after tax</t>
    </r>
    <r>
      <rPr>
        <sz val="11"/>
        <rFont val="Arial"/>
        <family val="2"/>
      </rPr>
      <t>)</t>
    </r>
  </si>
  <si>
    <t>Check</t>
  </si>
  <si>
    <t>Depreciation &amp; Amortization</t>
  </si>
  <si>
    <t>Gross Cash Flow</t>
  </si>
  <si>
    <t>Change in Working Capital</t>
  </si>
  <si>
    <t>Capital Expenditures</t>
  </si>
  <si>
    <t>Change in Other Operating Assets</t>
  </si>
  <si>
    <t>Change in Other Operating Liabilities</t>
  </si>
  <si>
    <t>Free Cash Flow</t>
  </si>
  <si>
    <t>Discount Factor</t>
  </si>
  <si>
    <t>Estimate</t>
  </si>
  <si>
    <t>Forecast</t>
  </si>
  <si>
    <t>Amortization&amp;Depreciation included in expenses above</t>
  </si>
  <si>
    <t>Depreciation / Previous Year's Net PP&amp;E</t>
  </si>
  <si>
    <t>Trade Receivables/Revenues</t>
  </si>
  <si>
    <t>Inventories/Revenues</t>
  </si>
  <si>
    <r>
      <t xml:space="preserve">Inventory </t>
    </r>
    <r>
      <rPr>
        <u/>
        <sz val="11"/>
        <rFont val="Arial"/>
        <family val="2"/>
      </rPr>
      <t>Days</t>
    </r>
    <r>
      <rPr>
        <sz val="11"/>
        <rFont val="Arial"/>
        <family val="2"/>
      </rPr>
      <t xml:space="preserve"> </t>
    </r>
    <r>
      <rPr>
        <i/>
        <sz val="11"/>
        <rFont val="Arial"/>
        <family val="2"/>
      </rPr>
      <t>(based on COGS)</t>
    </r>
  </si>
  <si>
    <t>PP&amp;E/Revenues</t>
  </si>
  <si>
    <t>Trade Pavables/Revenues</t>
  </si>
  <si>
    <t>Other non current operating assets/Sales</t>
  </si>
  <si>
    <t xml:space="preserve">some indefinite, others not </t>
  </si>
  <si>
    <t>Investment in Brands</t>
  </si>
  <si>
    <t>Debt/EBITDA</t>
  </si>
  <si>
    <t>TAX CALCULATIONS</t>
  </si>
  <si>
    <t>Profit before tax</t>
  </si>
  <si>
    <t>Tax loss CF, beginning of year</t>
  </si>
  <si>
    <t>Tax expense@effective tax rate</t>
  </si>
  <si>
    <t>BALANCE SHEET DRIVERS AND RATIOS</t>
  </si>
  <si>
    <t>INCOME STATEMENT DRIVERS AND RATIOS</t>
  </si>
  <si>
    <t>PENSIONS</t>
  </si>
  <si>
    <t>Tax loss CF, end of year</t>
  </si>
  <si>
    <t>Tax loss CF used/generated</t>
  </si>
  <si>
    <t>Effective tax rate (excluding Tax loss carry forward)</t>
  </si>
  <si>
    <t>Estimated tax expense</t>
  </si>
  <si>
    <t>as per tax calculation</t>
  </si>
  <si>
    <t>Cost of Lease</t>
  </si>
  <si>
    <t xml:space="preserve">Cash tax rate </t>
  </si>
  <si>
    <t>DCF VALUATION</t>
  </si>
  <si>
    <t>Valuation date:</t>
  </si>
  <si>
    <t>Adjusted for valuation date</t>
  </si>
  <si>
    <t>Terminal value</t>
  </si>
  <si>
    <t>Discounted Cash Flows</t>
  </si>
  <si>
    <t>Operating value</t>
  </si>
  <si>
    <t>Mid year adjustment</t>
  </si>
  <si>
    <t>Operating value, with mid year adjustment</t>
  </si>
  <si>
    <t>VALUATION RESULTS</t>
  </si>
  <si>
    <t>KEY RATIOS</t>
  </si>
  <si>
    <t>(Adjusted) EBIT Margin</t>
  </si>
  <si>
    <t>Net Debt</t>
  </si>
  <si>
    <t>Terminal Value inputs:</t>
  </si>
  <si>
    <t>Simplified forecast inputs</t>
  </si>
  <si>
    <t>EBIT margin</t>
  </si>
  <si>
    <t>Capital Turnover</t>
  </si>
  <si>
    <t>Pretax ROIC</t>
  </si>
  <si>
    <t>TV Year</t>
  </si>
  <si>
    <t>Market Risk Premium</t>
  </si>
  <si>
    <t>Risk Free Rate</t>
  </si>
  <si>
    <t>Net debt</t>
  </si>
  <si>
    <t>COMMENTS:</t>
  </si>
  <si>
    <t>Equity Beta (levered)</t>
  </si>
  <si>
    <t>Cost of Equity</t>
  </si>
  <si>
    <t>Equity / Total Value</t>
  </si>
  <si>
    <t>Weighted Cost of Equity</t>
  </si>
  <si>
    <t>Credit Spread</t>
  </si>
  <si>
    <t>Pretax Cost of Debt - Indirect Method</t>
  </si>
  <si>
    <t>Cost of Debt Used</t>
  </si>
  <si>
    <t>After Tax Cost of Debt</t>
  </si>
  <si>
    <t>Debt /  Total value</t>
  </si>
  <si>
    <t>Weighted After Tax Cost of Debt</t>
  </si>
  <si>
    <t>French marginal tax rate</t>
  </si>
  <si>
    <t>Total Return Gross Dividend (USD)</t>
  </si>
  <si>
    <t>Danone (indexed)</t>
  </si>
  <si>
    <t>Morgan Stanley World Index</t>
  </si>
  <si>
    <t>Index</t>
  </si>
  <si>
    <t>Covariance/Var.p</t>
  </si>
  <si>
    <t>Slope</t>
  </si>
  <si>
    <t>Correlation</t>
  </si>
  <si>
    <t>Ecart types</t>
  </si>
  <si>
    <t>5y  weekly regression vs. MSCI , Adjusted</t>
  </si>
  <si>
    <t>12/2014-12/2019</t>
  </si>
  <si>
    <t>BETA CALC</t>
  </si>
  <si>
    <t>Beta</t>
  </si>
  <si>
    <t>5y monthly calculation (MSCI), raw</t>
  </si>
  <si>
    <t>5Y Monthly, Adjusted (Blume)</t>
  </si>
  <si>
    <t>Long term average</t>
  </si>
  <si>
    <t>Broker assumptions:</t>
  </si>
  <si>
    <t>Morgan Stanley, 15oct2019</t>
  </si>
  <si>
    <t>Revenue Growth</t>
  </si>
  <si>
    <t>BofAML, 21jan2019</t>
  </si>
  <si>
    <t>Deutsche Bank, 29jul2019</t>
  </si>
  <si>
    <t>UBS, 21oct2019</t>
  </si>
  <si>
    <t>RBC, 21oct2019</t>
  </si>
  <si>
    <t>AVERAGE</t>
  </si>
  <si>
    <t>MEDIAN</t>
  </si>
  <si>
    <t>Barclays, 21oct2019</t>
  </si>
  <si>
    <t>SocGen, 21oct2019</t>
  </si>
  <si>
    <t>Jefferies, 21oct2019</t>
  </si>
  <si>
    <t>HSBC, 18oct2019</t>
  </si>
  <si>
    <t>GoldmanSachs, 18oct2019</t>
  </si>
  <si>
    <t>Bernstein, 16oct2019</t>
  </si>
  <si>
    <t>Spread for Baa2/BBB</t>
  </si>
  <si>
    <t>WEIGHTED AVERAGE COST OF CAPITAL</t>
  </si>
  <si>
    <t>ANALYST ESTIMATES</t>
  </si>
  <si>
    <t>DANONE</t>
  </si>
  <si>
    <t>Book Value</t>
  </si>
  <si>
    <t>Value Used</t>
  </si>
  <si>
    <t>Investments in Associates and JVs</t>
  </si>
  <si>
    <t>Other Non-Operating Assets</t>
  </si>
  <si>
    <t>Entreprise Value at Last Fiscal Year End</t>
  </si>
  <si>
    <t>Pension Liability</t>
  </si>
  <si>
    <t>Long Term 'Operating' Provisions (debt equivalent)</t>
  </si>
  <si>
    <t>Other Non-Operating Provisions (debt equivalent)</t>
  </si>
  <si>
    <t>Other Non-Operating Liabilities</t>
  </si>
  <si>
    <t>Stock options value</t>
  </si>
  <si>
    <t>Equity Value</t>
  </si>
  <si>
    <t>Shares Outstanding</t>
  </si>
  <si>
    <t>Share Value</t>
  </si>
  <si>
    <t>Target price:</t>
  </si>
  <si>
    <t>estimated Dec2019</t>
  </si>
  <si>
    <t>including tax effect</t>
  </si>
  <si>
    <t>June 2019</t>
  </si>
  <si>
    <t>Tax Rate</t>
  </si>
  <si>
    <t xml:space="preserve">Currently ~20% but we forecast deleveraging </t>
  </si>
  <si>
    <t>Investment in other operating intangibles</t>
  </si>
  <si>
    <t>Investments in Other Intangibles</t>
  </si>
  <si>
    <t>Asset Beta</t>
  </si>
  <si>
    <t>Debt Beta</t>
  </si>
  <si>
    <t>Debt/Equity</t>
  </si>
  <si>
    <t>LT average around 5-6%; Damaoradan latest estimate is 5.2% for global</t>
  </si>
  <si>
    <t>Beta calculation:</t>
  </si>
  <si>
    <t>not adjusted for leases</t>
  </si>
  <si>
    <t>Estimate, for low investment grade</t>
  </si>
  <si>
    <t>Food processors, Damoradaran estimate</t>
  </si>
  <si>
    <t>Ba + (Ba-Bd)(D/E); Consistent with calculations and brokers estimates below</t>
  </si>
  <si>
    <t>Pension Adjustments</t>
  </si>
  <si>
    <t>Pension adjustment</t>
  </si>
  <si>
    <t>vs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</si>
</sst>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_-;\-* #,##0.00_-;_-* &quot;-&quot;??_-;_-@_-"/>
    <numFmt numFmtId="164" formatCode="[$-409]mmm\-yy;@"/>
    <numFmt numFmtId="165" formatCode="#,##0.0_);\(#,##0.0\)"/>
    <numFmt numFmtId="166" formatCode="0.0%"/>
    <numFmt numFmtId="167" formatCode="_(* #,##0_);_(* \(#,##0\);_(* &quot;-&quot;??_);_(@_)"/>
    <numFmt numFmtId="168" formatCode="0.0\x"/>
    <numFmt numFmtId="169" formatCode="_(* #,##0_);_(* \(#,##0\);_(* &quot;-&quot;_);_(@_)"/>
    <numFmt numFmtId="170" formatCode="_(* #,##0.0_);_(* \(#,##0.0\);_(* &quot;-&quot;??_);_(@_)"/>
    <numFmt numFmtId="171" formatCode="_-* #,##0_-;\-* #,##0_-;_-* &quot;-&quot;??_-;_-@_-"/>
    <numFmt numFmtId="172" formatCode="_-* #,##0\ _€_-;\-* #,##0\ _€_-;_-* &quot;-&quot;??\ _€_-;_-@_-"/>
    <numFmt numFmtId="173" formatCode="#&quot; days&quot;"/>
    <numFmt numFmtId="174" formatCode="_-* #,##0.000_-;\-* #,##0.000_-;_-* &quot;-&quot;??_-;_-@_-"/>
    <numFmt numFmtId="175" formatCode="_-* #,##0.00\ _€_-;\-* #,##0.00\ _€_-;_-* &quot;-&quot;??\ _€_-;_-@_-"/>
    <numFmt numFmtId="176" formatCode="#,##0.00&quot;x&quot;"/>
    <numFmt numFmtId="177" formatCode="_(* #,##0.00_);_(* \(#,##0.00\);_(* &quot;-&quot;??_);_(@_)"/>
    <numFmt numFmtId="178" formatCode="0.000"/>
    <numFmt numFmtId="179" formatCode="_(* #,##0.0000_);_(* \(#,##0.0000\);_(* &quot;-&quot;??_);_(@_)"/>
    <numFmt numFmtId="180" formatCode="_-* #,##0.0\ [$€-40C]_-;\-* #,##0.0\ [$€-40C]_-;_-* &quot;-&quot;??\ [$€-40C]_-;_-@_-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2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color rgb="FF0000CC"/>
      <name val="Arial"/>
      <family val="2"/>
    </font>
    <font>
      <i/>
      <sz val="11"/>
      <color indexed="8"/>
      <name val="Arial"/>
      <family val="2"/>
    </font>
    <font>
      <sz val="11"/>
      <color rgb="FFFF000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9"/>
      <name val="Times New Roman"/>
      <family val="1"/>
    </font>
    <font>
      <sz val="11"/>
      <color indexed="12"/>
      <name val="Arial"/>
      <family val="2"/>
    </font>
    <font>
      <i/>
      <sz val="11"/>
      <name val="Arial"/>
      <family val="2"/>
    </font>
    <font>
      <sz val="11"/>
      <color indexed="10"/>
      <name val="Arial"/>
      <family val="2"/>
    </font>
    <font>
      <sz val="11"/>
      <color rgb="FF00B050"/>
      <name val="Arial"/>
      <family val="2"/>
    </font>
    <font>
      <sz val="11"/>
      <color theme="1"/>
      <name val="Arial"/>
      <family val="2"/>
    </font>
    <font>
      <sz val="11"/>
      <color rgb="FF0000CC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u/>
      <sz val="11"/>
      <name val="Arial"/>
      <family val="2"/>
    </font>
    <font>
      <b/>
      <u/>
      <sz val="11"/>
      <color rgb="FFFF0000"/>
      <name val="Arial"/>
      <family val="2"/>
    </font>
    <font>
      <b/>
      <sz val="9"/>
      <color rgb="FF000000"/>
      <name val="Tahoma"/>
      <family val="2"/>
    </font>
    <font>
      <b/>
      <sz val="11"/>
      <color rgb="FFFFFF00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rgb="FF0000CC"/>
      <name val="Arial"/>
      <family val="2"/>
    </font>
    <font>
      <b/>
      <sz val="11"/>
      <color indexed="10"/>
      <name val="Arial"/>
      <family val="2"/>
    </font>
    <font>
      <sz val="10"/>
      <color theme="1"/>
      <name val="Candara"/>
      <family val="2"/>
    </font>
    <font>
      <b/>
      <u/>
      <sz val="11"/>
      <color indexed="10"/>
      <name val="Arial"/>
      <family val="2"/>
    </font>
    <font>
      <u/>
      <sz val="11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0000CC"/>
      <name val="Arial"/>
      <family val="2"/>
    </font>
    <font>
      <b/>
      <i/>
      <sz val="11"/>
      <name val="Arial"/>
      <family val="2"/>
    </font>
    <font>
      <sz val="9"/>
      <color rgb="FF000000"/>
      <name val="Tahoma"/>
      <family val="2"/>
    </font>
    <font>
      <b/>
      <u/>
      <sz val="11"/>
      <name val="Arial"/>
      <family val="2"/>
    </font>
    <font>
      <b/>
      <i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00C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1" fillId="0" borderId="0"/>
    <xf numFmtId="169" fontId="18" fillId="0" borderId="0" applyFont="0" applyFill="0" applyBorder="0" applyAlignment="0" applyProtection="0"/>
    <xf numFmtId="0" fontId="28" fillId="0" borderId="0"/>
    <xf numFmtId="177" fontId="28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27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horizontal="center"/>
    </xf>
    <xf numFmtId="0" fontId="9" fillId="2" borderId="0" xfId="0" applyFont="1" applyFill="1"/>
    <xf numFmtId="164" fontId="10" fillId="2" borderId="0" xfId="0" applyNumberFormat="1" applyFont="1" applyFill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8" fillId="0" borderId="1" xfId="0" applyFont="1" applyBorder="1"/>
    <xf numFmtId="165" fontId="5" fillId="0" borderId="0" xfId="3" applyFont="1" applyAlignment="1">
      <alignment horizontal="left" indent="1"/>
    </xf>
    <xf numFmtId="165" fontId="8" fillId="0" borderId="0" xfId="3" applyFont="1" applyAlignment="1">
      <alignment horizontal="left" indent="1"/>
    </xf>
    <xf numFmtId="37" fontId="12" fillId="0" borderId="0" xfId="1" applyNumberFormat="1" applyFont="1"/>
    <xf numFmtId="165" fontId="4" fillId="0" borderId="2" xfId="3" applyFont="1" applyBorder="1" applyAlignment="1">
      <alignment horizontal="left"/>
    </xf>
    <xf numFmtId="165" fontId="3" fillId="0" borderId="2" xfId="3" applyFont="1" applyBorder="1" applyAlignment="1">
      <alignment horizontal="left"/>
    </xf>
    <xf numFmtId="37" fontId="4" fillId="0" borderId="2" xfId="1" applyNumberFormat="1" applyFont="1" applyBorder="1"/>
    <xf numFmtId="165" fontId="5" fillId="0" borderId="0" xfId="3" applyFont="1" applyAlignment="1">
      <alignment horizontal="left"/>
    </xf>
    <xf numFmtId="165" fontId="8" fillId="0" borderId="0" xfId="3" applyFont="1" applyAlignment="1">
      <alignment horizontal="left"/>
    </xf>
    <xf numFmtId="37" fontId="5" fillId="0" borderId="0" xfId="1" applyNumberFormat="1" applyFont="1"/>
    <xf numFmtId="0" fontId="13" fillId="0" borderId="0" xfId="0" applyFont="1"/>
    <xf numFmtId="165" fontId="4" fillId="0" borderId="3" xfId="3" applyFont="1" applyBorder="1" applyAlignment="1">
      <alignment horizontal="left"/>
    </xf>
    <xf numFmtId="165" fontId="3" fillId="0" borderId="3" xfId="3" applyFont="1" applyBorder="1" applyAlignment="1">
      <alignment horizontal="left"/>
    </xf>
    <xf numFmtId="37" fontId="4" fillId="0" borderId="3" xfId="1" applyNumberFormat="1" applyFont="1" applyBorder="1"/>
    <xf numFmtId="37" fontId="14" fillId="0" borderId="0" xfId="1" applyNumberFormat="1" applyFont="1"/>
    <xf numFmtId="167" fontId="14" fillId="0" borderId="0" xfId="1" applyNumberFormat="1" applyFont="1"/>
    <xf numFmtId="0" fontId="5" fillId="0" borderId="0" xfId="0" applyFont="1" applyAlignment="1">
      <alignment horizontal="left" indent="1"/>
    </xf>
    <xf numFmtId="0" fontId="8" fillId="0" borderId="0" xfId="0" applyFont="1" applyAlignment="1">
      <alignment horizontal="left" indent="1"/>
    </xf>
    <xf numFmtId="167" fontId="5" fillId="0" borderId="1" xfId="0" applyNumberFormat="1" applyFont="1" applyBorder="1"/>
    <xf numFmtId="167" fontId="5" fillId="0" borderId="0" xfId="0" applyNumberFormat="1" applyFont="1"/>
    <xf numFmtId="0" fontId="5" fillId="0" borderId="0" xfId="0" applyFont="1" applyAlignment="1">
      <alignment horizontal="left" indent="3"/>
    </xf>
    <xf numFmtId="0" fontId="8" fillId="0" borderId="0" xfId="0" applyFont="1" applyAlignment="1">
      <alignment horizontal="left" indent="3"/>
    </xf>
    <xf numFmtId="0" fontId="5" fillId="0" borderId="0" xfId="0" applyFont="1" applyAlignment="1">
      <alignment horizontal="left" indent="2"/>
    </xf>
    <xf numFmtId="0" fontId="8" fillId="0" borderId="0" xfId="0" applyFont="1" applyAlignment="1">
      <alignment horizontal="left" indent="2"/>
    </xf>
    <xf numFmtId="167" fontId="12" fillId="0" borderId="0" xfId="0" applyNumberFormat="1" applyFont="1"/>
    <xf numFmtId="0" fontId="4" fillId="0" borderId="2" xfId="0" applyFont="1" applyBorder="1" applyAlignment="1">
      <alignment horizontal="left" indent="1"/>
    </xf>
    <xf numFmtId="0" fontId="3" fillId="0" borderId="2" xfId="0" applyFont="1" applyBorder="1" applyAlignment="1">
      <alignment horizontal="left" indent="1"/>
    </xf>
    <xf numFmtId="167" fontId="4" fillId="0" borderId="2" xfId="0" applyNumberFormat="1" applyFont="1" applyBorder="1"/>
    <xf numFmtId="166" fontId="5" fillId="0" borderId="0" xfId="2" applyNumberFormat="1" applyFont="1"/>
    <xf numFmtId="37" fontId="12" fillId="0" borderId="0" xfId="0" applyNumberFormat="1" applyFont="1"/>
    <xf numFmtId="37" fontId="4" fillId="0" borderId="2" xfId="0" applyNumberFormat="1" applyFont="1" applyBorder="1"/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37" fontId="4" fillId="0" borderId="3" xfId="0" applyNumberFormat="1" applyFont="1" applyBorder="1"/>
    <xf numFmtId="0" fontId="4" fillId="0" borderId="0" xfId="0" applyFont="1" applyAlignment="1">
      <alignment horizontal="left"/>
    </xf>
    <xf numFmtId="37" fontId="4" fillId="0" borderId="0" xfId="0" applyNumberFormat="1" applyFont="1"/>
    <xf numFmtId="9" fontId="4" fillId="0" borderId="0" xfId="2" applyFont="1"/>
    <xf numFmtId="165" fontId="5" fillId="0" borderId="0" xfId="3" applyFont="1" applyAlignment="1">
      <alignment horizontal="left" indent="2"/>
    </xf>
    <xf numFmtId="165" fontId="8" fillId="0" borderId="0" xfId="3" applyFont="1" applyAlignment="1">
      <alignment horizontal="left" indent="2"/>
    </xf>
    <xf numFmtId="167" fontId="4" fillId="0" borderId="2" xfId="0" applyNumberFormat="1" applyFont="1" applyBorder="1" applyAlignment="1">
      <alignment horizontal="left" indent="1"/>
    </xf>
    <xf numFmtId="0" fontId="15" fillId="0" borderId="0" xfId="0" applyFont="1" applyAlignment="1">
      <alignment horizontal="left" indent="1"/>
    </xf>
    <xf numFmtId="165" fontId="15" fillId="0" borderId="0" xfId="3" applyFont="1" applyAlignment="1">
      <alignment horizontal="left"/>
    </xf>
    <xf numFmtId="37" fontId="5" fillId="0" borderId="0" xfId="0" applyNumberFormat="1" applyFont="1"/>
    <xf numFmtId="37" fontId="5" fillId="0" borderId="0" xfId="3" applyNumberFormat="1" applyFont="1" applyAlignment="1">
      <alignment horizontal="left"/>
    </xf>
    <xf numFmtId="0" fontId="16" fillId="0" borderId="0" xfId="0" applyFont="1"/>
    <xf numFmtId="37" fontId="17" fillId="0" borderId="0" xfId="0" applyNumberFormat="1" applyFont="1"/>
    <xf numFmtId="0" fontId="15" fillId="0" borderId="0" xfId="0" applyFont="1"/>
    <xf numFmtId="167" fontId="14" fillId="0" borderId="1" xfId="1" applyNumberFormat="1" applyFont="1" applyBorder="1"/>
    <xf numFmtId="166" fontId="14" fillId="0" borderId="0" xfId="2" applyNumberFormat="1" applyFont="1"/>
    <xf numFmtId="166" fontId="19" fillId="0" borderId="0" xfId="2" applyNumberFormat="1" applyFont="1" applyAlignment="1">
      <alignment horizontal="right"/>
    </xf>
    <xf numFmtId="166" fontId="19" fillId="0" borderId="0" xfId="2" applyNumberFormat="1" applyFont="1"/>
    <xf numFmtId="167" fontId="12" fillId="0" borderId="0" xfId="1" applyNumberFormat="1" applyFont="1"/>
    <xf numFmtId="168" fontId="15" fillId="0" borderId="0" xfId="2" applyNumberFormat="1" applyFont="1" applyAlignment="1">
      <alignment horizontal="left"/>
    </xf>
    <xf numFmtId="0" fontId="3" fillId="0" borderId="0" xfId="0" applyFont="1" applyAlignment="1">
      <alignment horizontal="left"/>
    </xf>
    <xf numFmtId="167" fontId="4" fillId="0" borderId="0" xfId="0" applyNumberFormat="1" applyFont="1"/>
    <xf numFmtId="167" fontId="15" fillId="4" borderId="0" xfId="1" applyNumberFormat="1" applyFont="1" applyFill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7" fontId="4" fillId="0" borderId="1" xfId="0" applyNumberFormat="1" applyFont="1" applyBorder="1"/>
    <xf numFmtId="166" fontId="5" fillId="0" borderId="0" xfId="0" applyNumberFormat="1" applyFont="1" applyAlignment="1">
      <alignment horizontal="right"/>
    </xf>
    <xf numFmtId="167" fontId="14" fillId="0" borderId="0" xfId="0" applyNumberFormat="1" applyFont="1"/>
    <xf numFmtId="0" fontId="21" fillId="0" borderId="0" xfId="0" applyFont="1"/>
    <xf numFmtId="166" fontId="5" fillId="0" borderId="0" xfId="0" applyNumberFormat="1" applyFont="1"/>
    <xf numFmtId="167" fontId="12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9" fontId="12" fillId="0" borderId="0" xfId="4" applyFont="1"/>
    <xf numFmtId="169" fontId="5" fillId="0" borderId="0" xfId="4" applyFont="1"/>
    <xf numFmtId="169" fontId="5" fillId="0" borderId="0" xfId="4" applyFont="1" applyAlignment="1">
      <alignment horizontal="right"/>
    </xf>
    <xf numFmtId="167" fontId="5" fillId="0" borderId="0" xfId="1" applyNumberFormat="1" applyFont="1"/>
    <xf numFmtId="168" fontId="5" fillId="0" borderId="0" xfId="1" applyNumberFormat="1" applyFont="1"/>
    <xf numFmtId="167" fontId="5" fillId="0" borderId="0" xfId="1" applyNumberFormat="1" applyFont="1" applyAlignment="1">
      <alignment horizontal="right"/>
    </xf>
    <xf numFmtId="0" fontId="4" fillId="0" borderId="2" xfId="0" applyFont="1" applyBorder="1"/>
    <xf numFmtId="0" fontId="3" fillId="0" borderId="2" xfId="0" applyFont="1" applyBorder="1"/>
    <xf numFmtId="167" fontId="4" fillId="0" borderId="2" xfId="1" applyNumberFormat="1" applyFont="1" applyBorder="1"/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9" fontId="12" fillId="0" borderId="0" xfId="0" applyNumberFormat="1" applyFont="1"/>
    <xf numFmtId="0" fontId="4" fillId="0" borderId="3" xfId="0" applyFont="1" applyBorder="1"/>
    <xf numFmtId="0" fontId="3" fillId="0" borderId="3" xfId="0" applyFont="1" applyBorder="1"/>
    <xf numFmtId="167" fontId="4" fillId="0" borderId="3" xfId="1" applyNumberFormat="1" applyFont="1" applyBorder="1"/>
    <xf numFmtId="166" fontId="5" fillId="0" borderId="0" xfId="1" applyNumberFormat="1" applyFont="1"/>
    <xf numFmtId="9" fontId="5" fillId="0" borderId="0" xfId="0" applyNumberFormat="1" applyFont="1"/>
    <xf numFmtId="170" fontId="5" fillId="0" borderId="0" xfId="0" applyNumberFormat="1" applyFont="1"/>
    <xf numFmtId="166" fontId="15" fillId="4" borderId="0" xfId="1" applyNumberFormat="1" applyFont="1" applyFill="1" applyAlignment="1">
      <alignment horizontal="center"/>
    </xf>
    <xf numFmtId="166" fontId="13" fillId="0" borderId="0" xfId="0" applyNumberFormat="1" applyFont="1"/>
    <xf numFmtId="0" fontId="4" fillId="0" borderId="0" xfId="0" applyFont="1" applyAlignment="1">
      <alignment horizontal="left" indent="1"/>
    </xf>
    <xf numFmtId="164" fontId="23" fillId="2" borderId="0" xfId="0" applyNumberFormat="1" applyFont="1" applyFill="1" applyAlignment="1">
      <alignment horizontal="center"/>
    </xf>
    <xf numFmtId="166" fontId="2" fillId="3" borderId="0" xfId="0" applyNumberFormat="1" applyFont="1" applyFill="1"/>
    <xf numFmtId="166" fontId="12" fillId="3" borderId="0" xfId="0" applyNumberFormat="1" applyFont="1" applyFill="1"/>
    <xf numFmtId="167" fontId="12" fillId="3" borderId="0" xfId="1" applyNumberFormat="1" applyFont="1" applyFill="1"/>
    <xf numFmtId="166" fontId="12" fillId="3" borderId="0" xfId="4" applyNumberFormat="1" applyFont="1" applyFill="1"/>
    <xf numFmtId="37" fontId="16" fillId="0" borderId="0" xfId="1" applyNumberFormat="1" applyFont="1"/>
    <xf numFmtId="37" fontId="16" fillId="3" borderId="0" xfId="1" applyNumberFormat="1" applyFont="1" applyFill="1"/>
    <xf numFmtId="166" fontId="5" fillId="0" borderId="0" xfId="2" applyNumberFormat="1" applyFont="1" applyAlignment="1">
      <alignment horizontal="right"/>
    </xf>
    <xf numFmtId="171" fontId="16" fillId="0" borderId="0" xfId="1" applyNumberFormat="1" applyFont="1"/>
    <xf numFmtId="167" fontId="16" fillId="0" borderId="0" xfId="0" applyNumberFormat="1" applyFont="1"/>
    <xf numFmtId="0" fontId="16" fillId="6" borderId="0" xfId="0" applyFont="1" applyFill="1"/>
    <xf numFmtId="172" fontId="16" fillId="0" borderId="0" xfId="0" applyNumberFormat="1" applyFont="1"/>
    <xf numFmtId="37" fontId="16" fillId="3" borderId="0" xfId="0" applyNumberFormat="1" applyFont="1" applyFill="1"/>
    <xf numFmtId="166" fontId="17" fillId="3" borderId="0" xfId="0" applyNumberFormat="1" applyFont="1" applyFill="1"/>
    <xf numFmtId="166" fontId="16" fillId="3" borderId="0" xfId="0" applyNumberFormat="1" applyFont="1" applyFill="1"/>
    <xf numFmtId="37" fontId="16" fillId="0" borderId="0" xfId="0" applyNumberFormat="1" applyFont="1"/>
    <xf numFmtId="166" fontId="5" fillId="3" borderId="0" xfId="0" applyNumberFormat="1" applyFont="1" applyFill="1"/>
    <xf numFmtId="167" fontId="12" fillId="3" borderId="0" xfId="0" applyNumberFormat="1" applyFont="1" applyFill="1"/>
    <xf numFmtId="171" fontId="16" fillId="0" borderId="0" xfId="0" applyNumberFormat="1" applyFont="1"/>
    <xf numFmtId="0" fontId="16" fillId="5" borderId="0" xfId="0" applyFont="1" applyFill="1"/>
    <xf numFmtId="173" fontId="5" fillId="0" borderId="0" xfId="0" applyNumberFormat="1" applyFont="1" applyAlignment="1">
      <alignment horizontal="right"/>
    </xf>
    <xf numFmtId="171" fontId="12" fillId="3" borderId="0" xfId="1" applyNumberFormat="1" applyFont="1" applyFill="1"/>
    <xf numFmtId="37" fontId="24" fillId="0" borderId="0" xfId="0" applyNumberFormat="1" applyFont="1"/>
    <xf numFmtId="166" fontId="5" fillId="3" borderId="0" xfId="4" applyNumberFormat="1" applyFont="1" applyFill="1"/>
    <xf numFmtId="0" fontId="5" fillId="0" borderId="5" xfId="0" applyFont="1" applyBorder="1"/>
    <xf numFmtId="0" fontId="8" fillId="0" borderId="5" xfId="0" applyFont="1" applyBorder="1"/>
    <xf numFmtId="37" fontId="16" fillId="0" borderId="5" xfId="0" applyNumberFormat="1" applyFont="1" applyBorder="1"/>
    <xf numFmtId="37" fontId="17" fillId="3" borderId="0" xfId="0" applyNumberFormat="1" applyFont="1" applyFill="1"/>
    <xf numFmtId="37" fontId="17" fillId="3" borderId="0" xfId="1" applyNumberFormat="1" applyFont="1" applyFill="1"/>
    <xf numFmtId="166" fontId="25" fillId="0" borderId="0" xfId="2" applyNumberFormat="1" applyFont="1"/>
    <xf numFmtId="165" fontId="4" fillId="0" borderId="0" xfId="3" applyFont="1" applyAlignment="1">
      <alignment horizontal="left" indent="1"/>
    </xf>
    <xf numFmtId="165" fontId="3" fillId="0" borderId="0" xfId="3" applyFont="1" applyAlignment="1">
      <alignment horizontal="left" indent="1"/>
    </xf>
    <xf numFmtId="37" fontId="2" fillId="0" borderId="0" xfId="1" applyNumberFormat="1" applyFont="1"/>
    <xf numFmtId="171" fontId="24" fillId="0" borderId="0" xfId="1" applyNumberFormat="1" applyFont="1"/>
    <xf numFmtId="0" fontId="24" fillId="0" borderId="0" xfId="0" applyFont="1"/>
    <xf numFmtId="170" fontId="2" fillId="0" borderId="0" xfId="0" applyNumberFormat="1" applyFont="1"/>
    <xf numFmtId="170" fontId="12" fillId="0" borderId="0" xfId="0" applyNumberFormat="1" applyFont="1"/>
    <xf numFmtId="43" fontId="16" fillId="0" borderId="0" xfId="1" applyFont="1"/>
    <xf numFmtId="43" fontId="16" fillId="3" borderId="0" xfId="1" applyFont="1" applyFill="1"/>
    <xf numFmtId="175" fontId="16" fillId="0" borderId="0" xfId="0" applyNumberFormat="1" applyFont="1"/>
    <xf numFmtId="14" fontId="26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4" fillId="0" borderId="0" xfId="0" applyFont="1" applyBorder="1"/>
    <xf numFmtId="167" fontId="4" fillId="0" borderId="0" xfId="0" applyNumberFormat="1" applyFont="1" applyBorder="1"/>
    <xf numFmtId="0" fontId="5" fillId="0" borderId="11" xfId="0" applyFont="1" applyBorder="1"/>
    <xf numFmtId="0" fontId="16" fillId="0" borderId="0" xfId="0" applyFont="1" applyBorder="1"/>
    <xf numFmtId="0" fontId="5" fillId="0" borderId="0" xfId="0" applyFont="1" applyBorder="1" applyAlignment="1">
      <alignment horizontal="left" indent="1"/>
    </xf>
    <xf numFmtId="0" fontId="16" fillId="5" borderId="0" xfId="0" applyFont="1" applyFill="1" applyBorder="1"/>
    <xf numFmtId="0" fontId="16" fillId="5" borderId="11" xfId="0" applyFont="1" applyFill="1" applyBorder="1"/>
    <xf numFmtId="0" fontId="5" fillId="5" borderId="0" xfId="0" applyFont="1" applyFill="1" applyBorder="1" applyAlignment="1">
      <alignment horizontal="left" indent="1"/>
    </xf>
    <xf numFmtId="0" fontId="24" fillId="5" borderId="7" xfId="0" applyFont="1" applyFill="1" applyBorder="1"/>
    <xf numFmtId="0" fontId="16" fillId="5" borderId="12" xfId="0" applyFont="1" applyFill="1" applyBorder="1"/>
    <xf numFmtId="0" fontId="16" fillId="5" borderId="14" xfId="0" applyFont="1" applyFill="1" applyBorder="1"/>
    <xf numFmtId="0" fontId="16" fillId="5" borderId="1" xfId="0" applyFont="1" applyFill="1" applyBorder="1"/>
    <xf numFmtId="0" fontId="16" fillId="5" borderId="15" xfId="0" applyFont="1" applyFill="1" applyBorder="1"/>
    <xf numFmtId="0" fontId="4" fillId="0" borderId="0" xfId="0" applyFont="1" applyAlignment="1">
      <alignment horizontal="right"/>
    </xf>
    <xf numFmtId="0" fontId="10" fillId="2" borderId="0" xfId="0" applyFont="1" applyFill="1"/>
    <xf numFmtId="176" fontId="13" fillId="0" borderId="0" xfId="1" applyNumberFormat="1" applyFont="1"/>
    <xf numFmtId="166" fontId="16" fillId="0" borderId="0" xfId="0" applyNumberFormat="1" applyFont="1"/>
    <xf numFmtId="176" fontId="5" fillId="0" borderId="0" xfId="1" applyNumberFormat="1" applyFont="1"/>
    <xf numFmtId="176" fontId="5" fillId="3" borderId="0" xfId="1" applyNumberFormat="1" applyFont="1" applyFill="1"/>
    <xf numFmtId="166" fontId="17" fillId="0" borderId="0" xfId="4" applyNumberFormat="1" applyFont="1" applyFill="1"/>
    <xf numFmtId="0" fontId="10" fillId="2" borderId="8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171" fontId="4" fillId="5" borderId="6" xfId="1" applyNumberFormat="1" applyFont="1" applyFill="1" applyBorder="1" applyAlignment="1">
      <alignment horizontal="left" indent="1"/>
    </xf>
    <xf numFmtId="171" fontId="24" fillId="5" borderId="13" xfId="1" applyNumberFormat="1" applyFont="1" applyFill="1" applyBorder="1"/>
    <xf numFmtId="174" fontId="5" fillId="5" borderId="12" xfId="1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171" fontId="5" fillId="0" borderId="1" xfId="1" applyNumberFormat="1" applyFont="1" applyBorder="1"/>
    <xf numFmtId="171" fontId="24" fillId="0" borderId="6" xfId="1" applyNumberFormat="1" applyFont="1" applyBorder="1"/>
    <xf numFmtId="0" fontId="5" fillId="0" borderId="12" xfId="0" applyFont="1" applyBorder="1"/>
    <xf numFmtId="0" fontId="5" fillId="0" borderId="15" xfId="0" applyFont="1" applyBorder="1"/>
    <xf numFmtId="0" fontId="4" fillId="0" borderId="17" xfId="0" applyFont="1" applyBorder="1"/>
    <xf numFmtId="166" fontId="4" fillId="0" borderId="17" xfId="2" applyNumberFormat="1" applyFont="1" applyBorder="1" applyAlignment="1">
      <alignment horizontal="right"/>
    </xf>
    <xf numFmtId="166" fontId="4" fillId="0" borderId="3" xfId="2" applyNumberFormat="1" applyFont="1" applyBorder="1" applyAlignment="1">
      <alignment horizontal="right"/>
    </xf>
    <xf numFmtId="177" fontId="16" fillId="0" borderId="0" xfId="0" applyNumberFormat="1" applyFont="1"/>
    <xf numFmtId="166" fontId="16" fillId="0" borderId="0" xfId="2" applyNumberFormat="1" applyFont="1"/>
    <xf numFmtId="178" fontId="16" fillId="0" borderId="0" xfId="0" applyNumberFormat="1" applyFont="1"/>
    <xf numFmtId="0" fontId="5" fillId="0" borderId="18" xfId="0" applyFont="1" applyBorder="1"/>
    <xf numFmtId="0" fontId="5" fillId="0" borderId="16" xfId="0" applyFont="1" applyBorder="1"/>
    <xf numFmtId="0" fontId="5" fillId="0" borderId="19" xfId="0" applyFont="1" applyBorder="1"/>
    <xf numFmtId="0" fontId="14" fillId="0" borderId="12" xfId="0" applyFont="1" applyBorder="1"/>
    <xf numFmtId="0" fontId="27" fillId="0" borderId="12" xfId="0" applyFont="1" applyBorder="1"/>
    <xf numFmtId="166" fontId="5" fillId="0" borderId="0" xfId="2" applyNumberFormat="1" applyFont="1" applyBorder="1"/>
    <xf numFmtId="166" fontId="5" fillId="0" borderId="0" xfId="2" applyNumberFormat="1" applyFont="1" applyBorder="1" applyAlignment="1">
      <alignment horizontal="right"/>
    </xf>
    <xf numFmtId="0" fontId="5" fillId="0" borderId="0" xfId="0" applyFont="1" applyBorder="1"/>
    <xf numFmtId="166" fontId="5" fillId="0" borderId="0" xfId="0" applyNumberFormat="1" applyFont="1" applyBorder="1" applyAlignment="1">
      <alignment horizontal="right"/>
    </xf>
    <xf numFmtId="0" fontId="5" fillId="0" borderId="14" xfId="0" applyFont="1" applyBorder="1"/>
    <xf numFmtId="166" fontId="12" fillId="3" borderId="4" xfId="2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left" indent="2"/>
    </xf>
    <xf numFmtId="0" fontId="14" fillId="0" borderId="0" xfId="0" applyFont="1" applyBorder="1"/>
    <xf numFmtId="0" fontId="27" fillId="0" borderId="0" xfId="0" applyFont="1" applyBorder="1"/>
    <xf numFmtId="0" fontId="29" fillId="0" borderId="0" xfId="0" applyFont="1" applyBorder="1"/>
    <xf numFmtId="0" fontId="14" fillId="0" borderId="0" xfId="0" applyFont="1"/>
    <xf numFmtId="0" fontId="14" fillId="0" borderId="0" xfId="0" applyFont="1" applyAlignment="1">
      <alignment horizontal="left"/>
    </xf>
    <xf numFmtId="0" fontId="16" fillId="0" borderId="0" xfId="5" applyFont="1"/>
    <xf numFmtId="0" fontId="16" fillId="0" borderId="0" xfId="5" applyFont="1" applyAlignment="1">
      <alignment vertical="top" wrapText="1"/>
    </xf>
    <xf numFmtId="14" fontId="16" fillId="0" borderId="0" xfId="5" applyNumberFormat="1" applyFont="1"/>
    <xf numFmtId="179" fontId="16" fillId="0" borderId="0" xfId="6" applyNumberFormat="1" applyFont="1"/>
    <xf numFmtId="14" fontId="16" fillId="7" borderId="0" xfId="6" applyNumberFormat="1" applyFont="1" applyFill="1"/>
    <xf numFmtId="14" fontId="16" fillId="0" borderId="0" xfId="6" applyNumberFormat="1" applyFont="1"/>
    <xf numFmtId="9" fontId="16" fillId="0" borderId="0" xfId="7" applyFont="1"/>
    <xf numFmtId="177" fontId="17" fillId="0" borderId="0" xfId="6" applyFont="1"/>
    <xf numFmtId="177" fontId="16" fillId="0" borderId="0" xfId="6" applyFont="1"/>
    <xf numFmtId="177" fontId="26" fillId="8" borderId="0" xfId="6" applyFont="1" applyFill="1"/>
    <xf numFmtId="9" fontId="16" fillId="0" borderId="0" xfId="5" applyNumberFormat="1" applyFont="1"/>
    <xf numFmtId="0" fontId="24" fillId="0" borderId="0" xfId="5" applyFont="1"/>
    <xf numFmtId="177" fontId="24" fillId="0" borderId="0" xfId="5" applyNumberFormat="1" applyFont="1"/>
    <xf numFmtId="0" fontId="16" fillId="0" borderId="0" xfId="0" applyFont="1" applyAlignment="1">
      <alignment horizontal="left"/>
    </xf>
    <xf numFmtId="0" fontId="30" fillId="0" borderId="0" xfId="0" applyFont="1" applyAlignment="1">
      <alignment horizontal="right"/>
    </xf>
    <xf numFmtId="2" fontId="16" fillId="0" borderId="0" xfId="0" applyNumberFormat="1" applyFont="1"/>
    <xf numFmtId="0" fontId="24" fillId="6" borderId="0" xfId="0" applyFont="1" applyFill="1" applyBorder="1"/>
    <xf numFmtId="0" fontId="24" fillId="6" borderId="0" xfId="0" applyFont="1" applyFill="1"/>
    <xf numFmtId="0" fontId="24" fillId="5" borderId="0" xfId="0" applyFont="1" applyFill="1"/>
    <xf numFmtId="171" fontId="17" fillId="5" borderId="0" xfId="1" applyNumberFormat="1" applyFont="1" applyFill="1"/>
    <xf numFmtId="166" fontId="16" fillId="5" borderId="0" xfId="2" applyNumberFormat="1" applyFont="1" applyFill="1"/>
    <xf numFmtId="0" fontId="10" fillId="2" borderId="14" xfId="0" applyFont="1" applyFill="1" applyBorder="1"/>
    <xf numFmtId="0" fontId="10" fillId="2" borderId="1" xfId="0" applyFont="1" applyFill="1" applyBorder="1"/>
    <xf numFmtId="0" fontId="10" fillId="2" borderId="15" xfId="0" applyFont="1" applyFill="1" applyBorder="1"/>
    <xf numFmtId="171" fontId="24" fillId="6" borderId="0" xfId="0" applyNumberFormat="1" applyFont="1" applyFill="1" applyBorder="1"/>
    <xf numFmtId="0" fontId="31" fillId="5" borderId="0" xfId="0" applyFont="1" applyFill="1"/>
    <xf numFmtId="166" fontId="24" fillId="6" borderId="0" xfId="2" applyNumberFormat="1" applyFont="1" applyFill="1" applyBorder="1"/>
    <xf numFmtId="166" fontId="24" fillId="6" borderId="0" xfId="0" applyNumberFormat="1" applyFont="1" applyFill="1"/>
    <xf numFmtId="0" fontId="16" fillId="5" borderId="0" xfId="0" applyFont="1" applyFill="1" applyAlignment="1">
      <alignment horizontal="left" indent="1"/>
    </xf>
    <xf numFmtId="0" fontId="32" fillId="0" borderId="0" xfId="0" applyFont="1"/>
    <xf numFmtId="0" fontId="33" fillId="0" borderId="0" xfId="0" applyFont="1" applyAlignment="1">
      <alignment horizontal="center"/>
    </xf>
    <xf numFmtId="0" fontId="16" fillId="3" borderId="12" xfId="0" applyFont="1" applyFill="1" applyBorder="1"/>
    <xf numFmtId="0" fontId="4" fillId="5" borderId="5" xfId="0" applyFont="1" applyFill="1" applyBorder="1" applyAlignment="1">
      <alignment horizontal="left"/>
    </xf>
    <xf numFmtId="0" fontId="16" fillId="5" borderId="5" xfId="0" applyFont="1" applyFill="1" applyBorder="1"/>
    <xf numFmtId="0" fontId="35" fillId="5" borderId="0" xfId="0" applyFont="1" applyFill="1" applyBorder="1" applyAlignment="1">
      <alignment horizontal="center" vertical="top" wrapText="1"/>
    </xf>
    <xf numFmtId="0" fontId="35" fillId="5" borderId="12" xfId="0" applyFont="1" applyFill="1" applyBorder="1" applyAlignment="1">
      <alignment horizontal="center" vertical="top" wrapText="1"/>
    </xf>
    <xf numFmtId="165" fontId="5" fillId="5" borderId="0" xfId="3" applyFont="1" applyFill="1" applyBorder="1" applyAlignment="1">
      <alignment horizontal="left" indent="1"/>
    </xf>
    <xf numFmtId="0" fontId="4" fillId="5" borderId="3" xfId="0" applyFont="1" applyFill="1" applyBorder="1"/>
    <xf numFmtId="0" fontId="5" fillId="5" borderId="18" xfId="0" applyFont="1" applyFill="1" applyBorder="1"/>
    <xf numFmtId="0" fontId="16" fillId="5" borderId="16" xfId="0" applyFont="1" applyFill="1" applyBorder="1"/>
    <xf numFmtId="43" fontId="17" fillId="3" borderId="12" xfId="1" applyFont="1" applyFill="1" applyBorder="1" applyAlignment="1">
      <alignment horizontal="left" indent="1"/>
    </xf>
    <xf numFmtId="37" fontId="16" fillId="3" borderId="12" xfId="0" applyNumberFormat="1" applyFont="1" applyFill="1" applyBorder="1"/>
    <xf numFmtId="171" fontId="24" fillId="5" borderId="20" xfId="0" applyNumberFormat="1" applyFont="1" applyFill="1" applyBorder="1"/>
    <xf numFmtId="37" fontId="17" fillId="5" borderId="0" xfId="0" applyNumberFormat="1" applyFont="1" applyFill="1" applyBorder="1"/>
    <xf numFmtId="0" fontId="17" fillId="5" borderId="0" xfId="0" applyFont="1" applyFill="1" applyBorder="1"/>
    <xf numFmtId="167" fontId="17" fillId="5" borderId="0" xfId="0" applyNumberFormat="1" applyFont="1" applyFill="1" applyBorder="1"/>
    <xf numFmtId="167" fontId="16" fillId="3" borderId="12" xfId="0" applyNumberFormat="1" applyFont="1" applyFill="1" applyBorder="1"/>
    <xf numFmtId="169" fontId="17" fillId="5" borderId="0" xfId="0" applyNumberFormat="1" applyFont="1" applyFill="1" applyBorder="1"/>
    <xf numFmtId="169" fontId="16" fillId="3" borderId="12" xfId="0" applyNumberFormat="1" applyFont="1" applyFill="1" applyBorder="1"/>
    <xf numFmtId="0" fontId="4" fillId="5" borderId="0" xfId="0" applyFont="1" applyFill="1" applyBorder="1"/>
    <xf numFmtId="165" fontId="5" fillId="5" borderId="4" xfId="3" applyFont="1" applyFill="1" applyBorder="1" applyAlignment="1">
      <alignment horizontal="left" indent="1"/>
    </xf>
    <xf numFmtId="165" fontId="17" fillId="5" borderId="4" xfId="3" applyFont="1" applyFill="1" applyBorder="1" applyAlignment="1">
      <alignment horizontal="left" indent="1"/>
    </xf>
    <xf numFmtId="165" fontId="5" fillId="3" borderId="22" xfId="3" applyFont="1" applyFill="1" applyBorder="1" applyAlignment="1">
      <alignment horizontal="left" indent="1"/>
    </xf>
    <xf numFmtId="171" fontId="24" fillId="5" borderId="12" xfId="0" applyNumberFormat="1" applyFont="1" applyFill="1" applyBorder="1"/>
    <xf numFmtId="177" fontId="12" fillId="3" borderId="0" xfId="1" applyNumberFormat="1" applyFont="1" applyFill="1" applyBorder="1" applyAlignment="1">
      <alignment horizontal="right"/>
    </xf>
    <xf numFmtId="166" fontId="12" fillId="3" borderId="0" xfId="2" applyNumberFormat="1" applyFont="1" applyFill="1" applyBorder="1" applyAlignment="1">
      <alignment horizontal="right"/>
    </xf>
    <xf numFmtId="180" fontId="10" fillId="9" borderId="6" xfId="0" applyNumberFormat="1" applyFont="1" applyFill="1" applyBorder="1"/>
    <xf numFmtId="180" fontId="4" fillId="5" borderId="21" xfId="0" applyNumberFormat="1" applyFont="1" applyFill="1" applyBorder="1"/>
    <xf numFmtId="43" fontId="5" fillId="0" borderId="0" xfId="1" applyFont="1" applyBorder="1"/>
    <xf numFmtId="166" fontId="36" fillId="0" borderId="6" xfId="0" applyNumberFormat="1" applyFont="1" applyBorder="1"/>
    <xf numFmtId="0" fontId="4" fillId="0" borderId="0" xfId="0" applyFont="1" applyFill="1"/>
    <xf numFmtId="0" fontId="16" fillId="0" borderId="0" xfId="0" applyFont="1" applyFill="1"/>
    <xf numFmtId="0" fontId="13" fillId="0" borderId="0" xfId="0" applyFont="1" applyAlignment="1">
      <alignment horizontal="left" indent="1"/>
    </xf>
    <xf numFmtId="10" fontId="16" fillId="0" borderId="0" xfId="2" applyNumberFormat="1" applyFont="1"/>
    <xf numFmtId="10" fontId="16" fillId="3" borderId="0" xfId="0" applyNumberFormat="1" applyFont="1" applyFill="1"/>
    <xf numFmtId="165" fontId="8" fillId="0" borderId="0" xfId="3" applyFont="1" applyAlignment="1">
      <alignment horizontal="left" wrapText="1"/>
    </xf>
    <xf numFmtId="165" fontId="8" fillId="0" borderId="4" xfId="3" applyFont="1" applyBorder="1" applyAlignment="1">
      <alignment horizontal="left" wrapText="1"/>
    </xf>
    <xf numFmtId="167" fontId="5" fillId="0" borderId="0" xfId="0" applyNumberFormat="1" applyFont="1" applyAlignment="1">
      <alignment horizontal="center" vertical="center"/>
    </xf>
    <xf numFmtId="167" fontId="5" fillId="0" borderId="4" xfId="0" applyNumberFormat="1" applyFont="1" applyBorder="1" applyAlignment="1">
      <alignment horizontal="center" vertical="center"/>
    </xf>
    <xf numFmtId="0" fontId="10" fillId="2" borderId="18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24" fillId="0" borderId="0" xfId="5" applyFont="1" applyAlignment="1">
      <alignment horizontal="left"/>
    </xf>
  </cellXfs>
  <cellStyles count="8">
    <cellStyle name="Comma_20050310 Clean model from scratch 1200" xfId="4" xr:uid="{D54C73CE-8570-4EAE-A97F-8E7CE9B42FF1}"/>
    <cellStyle name="Milliers" xfId="1" builtinId="3"/>
    <cellStyle name="Milliers 2" xfId="6" xr:uid="{0708C7A1-036D-4C6D-A9CD-68DED1E119D9}"/>
    <cellStyle name="Normal" xfId="0" builtinId="0"/>
    <cellStyle name="Normal 2" xfId="5" xr:uid="{78F4E6C9-E2A7-4B85-B6A1-6B2B8C9AC23D}"/>
    <cellStyle name="Normal_VALUE2_1.XLS" xfId="3" xr:uid="{CCA68A50-A444-4859-8893-768408088418}"/>
    <cellStyle name="Pourcentage" xfId="2" builtinId="5"/>
    <cellStyle name="Pourcentage 2" xfId="7" xr:uid="{DE8D19A0-6115-4FEA-9916-FA594070E637}"/>
  </cellStyles>
  <dxfs count="1">
    <dxf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FFFF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C Régis" id="{F0B4A3CF-A9DE-4E70-A146-DB3D4811465E}" userId="S::r.huc@tbs-education.fr::43ae0c46-4523-4791-b134-2a98ece41bf4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5" dT="2020-10-18T09:28:17.32" personId="{F0B4A3CF-A9DE-4E70-A146-DB3D4811465E}" id="{B6B28FA6-7322-4FB8-AE9D-A849853939CF}">
    <text>note 4.1, yearly charge</text>
  </threadedComment>
  <threadedComment ref="G17" dT="2020-10-18T09:38:36.90" personId="{F0B4A3CF-A9DE-4E70-A146-DB3D4811465E}" id="{12881DFB-A5F4-4AC2-8C35-50827541DFA7}">
    <text>Assumes amount of other intangibles is roughly constant</text>
  </threadedComment>
  <threadedComment ref="H51" dT="2020-10-18T08:58:50.55" personId="{F0B4A3CF-A9DE-4E70-A146-DB3D4811465E}" id="{88B86489-3AB9-46DF-A5E0-92E93C476E9F}">
    <text>June2019</text>
  </threadedComment>
  <threadedComment ref="H56" dT="2020-10-18T08:54:14.11" personId="{F0B4A3CF-A9DE-4E70-A146-DB3D4811465E}" id="{FB59D0C7-029D-4C50-BD69-5A4347252AC4}">
    <text>June2019</text>
  </threadedComment>
  <threadedComment ref="H57" dT="2020-10-18T08:58:22.79" personId="{F0B4A3CF-A9DE-4E70-A146-DB3D4811465E}" id="{D88C432A-19B1-4D5C-91C4-757DB288476B}">
    <text>June2019</text>
  </threadedComment>
  <threadedComment ref="H59" dT="2020-10-18T08:58:13.47" personId="{F0B4A3CF-A9DE-4E70-A146-DB3D4811465E}" id="{9D86710E-94E2-4D52-8E25-1F24473E2AF1}">
    <text>June2019</text>
  </threadedComment>
  <threadedComment ref="H64" dT="2020-10-18T08:58:02.98" personId="{F0B4A3CF-A9DE-4E70-A146-DB3D4811465E}" id="{18E9DAD3-00F6-4BCB-B8BB-5CB8442A5443}">
    <text>june 2019</text>
  </threadedComment>
  <threadedComment ref="H77" dT="2020-10-18T08:54:38.22" personId="{F0B4A3CF-A9DE-4E70-A146-DB3D4811465E}" id="{DB7D3079-4DE1-46CD-BA8B-99691945B9FA}">
    <text>June 2019</text>
  </threadedComment>
  <threadedComment ref="H78" dT="2020-10-18T08:54:28.56" personId="{F0B4A3CF-A9DE-4E70-A146-DB3D4811465E}" id="{95009A9F-95D8-4351-A312-71746437F0D2}">
    <text>June 2019</text>
  </threadedComment>
  <threadedComment ref="H86" dT="2020-10-18T08:47:24.67" personId="{F0B4A3CF-A9DE-4E70-A146-DB3D4811465E}" id="{74C6E59B-60DE-4C2C-8593-1EAE2724F288}">
    <text>as of June 2019</text>
  </threadedComment>
  <threadedComment ref="H171" dT="2020-10-18T09:00:49.94" personId="{F0B4A3CF-A9DE-4E70-A146-DB3D4811465E}" id="{A405FDA1-08F8-4EF3-A652-C5363E2D0422}">
    <text>as per Danone interim 2019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9F599-8682-4C0B-A5E9-7A5E2D657C93}">
  <dimension ref="A1:AH299"/>
  <sheetViews>
    <sheetView tabSelected="1" zoomScale="85" zoomScaleNormal="85" workbookViewId="0">
      <pane xSplit="4" ySplit="4" topLeftCell="E235" activePane="bottomRight" state="frozen"/>
      <selection pane="topRight" activeCell="E1" sqref="E1"/>
      <selection pane="bottomLeft" activeCell="A5" sqref="A5"/>
      <selection pane="bottomRight"/>
    </sheetView>
  </sheetViews>
  <sheetFormatPr baseColWidth="10" defaultRowHeight="14.25" outlineLevelRow="1" x14ac:dyDescent="0.2"/>
  <cols>
    <col min="1" max="1" width="2.85546875" style="57" customWidth="1"/>
    <col min="2" max="2" width="86.85546875" style="57" bestFit="1" customWidth="1"/>
    <col min="3" max="3" width="26.7109375" style="57" customWidth="1"/>
    <col min="4" max="4" width="13.28515625" style="57" customWidth="1"/>
    <col min="5" max="5" width="12.42578125" style="57" bestFit="1" customWidth="1"/>
    <col min="6" max="7" width="11.42578125" style="57"/>
    <col min="8" max="24" width="11.85546875" style="57" customWidth="1"/>
    <col min="25" max="25" width="11.42578125" style="57"/>
    <col min="26" max="26" width="12.140625" style="57" bestFit="1" customWidth="1"/>
    <col min="27" max="33" width="11.42578125" style="57"/>
    <col min="34" max="34" width="13.42578125" style="57" bestFit="1" customWidth="1"/>
    <col min="35" max="16384" width="11.42578125" style="57"/>
  </cols>
  <sheetData>
    <row r="1" spans="1:34" ht="18.75" thickBot="1" x14ac:dyDescent="0.3">
      <c r="A1" s="226" t="s">
        <v>253</v>
      </c>
      <c r="B1" s="1"/>
      <c r="C1" s="2"/>
      <c r="D1" s="3"/>
      <c r="E1" s="4"/>
      <c r="F1" s="4"/>
      <c r="G1" s="4"/>
    </row>
    <row r="2" spans="1:34" ht="15.75" thickBot="1" x14ac:dyDescent="0.3">
      <c r="A2" s="5" t="s">
        <v>1</v>
      </c>
      <c r="B2" s="6"/>
      <c r="C2" s="156" t="s">
        <v>267</v>
      </c>
      <c r="D2" s="253">
        <f>D298</f>
        <v>65.39992961844591</v>
      </c>
      <c r="E2" s="4"/>
      <c r="F2" s="4"/>
      <c r="G2" s="4"/>
    </row>
    <row r="3" spans="1:34" ht="15" x14ac:dyDescent="0.25">
      <c r="A3" s="4"/>
      <c r="C3" s="156" t="s">
        <v>188</v>
      </c>
      <c r="D3" s="140">
        <v>43851</v>
      </c>
      <c r="E3" s="8" t="s">
        <v>2</v>
      </c>
      <c r="F3" s="8" t="s">
        <v>2</v>
      </c>
      <c r="G3" s="8" t="s">
        <v>2</v>
      </c>
      <c r="H3" s="8" t="s">
        <v>160</v>
      </c>
      <c r="I3" s="8" t="s">
        <v>161</v>
      </c>
      <c r="J3" s="8" t="s">
        <v>161</v>
      </c>
      <c r="K3" s="8" t="s">
        <v>161</v>
      </c>
      <c r="L3" s="8" t="s">
        <v>161</v>
      </c>
      <c r="M3" s="8" t="s">
        <v>161</v>
      </c>
      <c r="N3" s="8" t="s">
        <v>161</v>
      </c>
      <c r="O3" s="8" t="s">
        <v>161</v>
      </c>
      <c r="P3" s="8" t="s">
        <v>161</v>
      </c>
      <c r="Q3" s="8" t="s">
        <v>161</v>
      </c>
      <c r="R3" s="8" t="s">
        <v>161</v>
      </c>
      <c r="S3" s="8" t="s">
        <v>161</v>
      </c>
      <c r="T3" s="8" t="s">
        <v>161</v>
      </c>
      <c r="U3" s="8" t="s">
        <v>161</v>
      </c>
      <c r="V3" s="8" t="s">
        <v>161</v>
      </c>
      <c r="W3" s="8" t="s">
        <v>161</v>
      </c>
      <c r="X3" s="8" t="s">
        <v>161</v>
      </c>
      <c r="Y3" s="8" t="s">
        <v>161</v>
      </c>
      <c r="Z3" s="8" t="s">
        <v>161</v>
      </c>
      <c r="AA3" s="8" t="s">
        <v>161</v>
      </c>
      <c r="AB3" s="8" t="s">
        <v>161</v>
      </c>
      <c r="AC3" s="227" t="s">
        <v>161</v>
      </c>
      <c r="AD3" s="227" t="s">
        <v>161</v>
      </c>
      <c r="AE3" s="227" t="s">
        <v>161</v>
      </c>
      <c r="AF3" s="227" t="s">
        <v>161</v>
      </c>
      <c r="AG3" s="227" t="s">
        <v>161</v>
      </c>
      <c r="AH3" s="169" t="s">
        <v>204</v>
      </c>
    </row>
    <row r="4" spans="1:34" ht="15" x14ac:dyDescent="0.25">
      <c r="A4" s="9"/>
      <c r="B4" s="157"/>
      <c r="C4" s="157" t="s">
        <v>3</v>
      </c>
      <c r="D4" s="157"/>
      <c r="E4" s="10">
        <f>DATE(YEAR(F4)-1,MONTH(F4),DAY(F4))</f>
        <v>42735</v>
      </c>
      <c r="F4" s="10">
        <f>DATE(YEAR(G4)-1,MONTH(G4),DAY(G4))</f>
        <v>43100</v>
      </c>
      <c r="G4" s="100">
        <v>43465</v>
      </c>
      <c r="H4" s="10">
        <f>DATE(YEAR(G4)+1,MONTH(G4),DAY(G4))</f>
        <v>43830</v>
      </c>
      <c r="I4" s="10">
        <f t="shared" ref="I4:Q4" si="0">DATE(YEAR(H4)+1,MONTH(H4),DAY(H4))</f>
        <v>44196</v>
      </c>
      <c r="J4" s="10">
        <f t="shared" si="0"/>
        <v>44561</v>
      </c>
      <c r="K4" s="10">
        <f t="shared" si="0"/>
        <v>44926</v>
      </c>
      <c r="L4" s="10">
        <f t="shared" si="0"/>
        <v>45291</v>
      </c>
      <c r="M4" s="10">
        <f t="shared" si="0"/>
        <v>45657</v>
      </c>
      <c r="N4" s="10">
        <f t="shared" si="0"/>
        <v>46022</v>
      </c>
      <c r="O4" s="10">
        <f t="shared" si="0"/>
        <v>46387</v>
      </c>
      <c r="P4" s="10">
        <f t="shared" si="0"/>
        <v>46752</v>
      </c>
      <c r="Q4" s="10">
        <f t="shared" si="0"/>
        <v>47118</v>
      </c>
      <c r="R4" s="10">
        <f t="shared" ref="R4" si="1">DATE(YEAR(Q4)+1,MONTH(Q4),DAY(Q4))</f>
        <v>47483</v>
      </c>
      <c r="S4" s="10">
        <f t="shared" ref="S4" si="2">DATE(YEAR(R4)+1,MONTH(R4),DAY(R4))</f>
        <v>47848</v>
      </c>
      <c r="T4" s="10">
        <f t="shared" ref="T4" si="3">DATE(YEAR(S4)+1,MONTH(S4),DAY(S4))</f>
        <v>48213</v>
      </c>
      <c r="U4" s="10">
        <f t="shared" ref="U4" si="4">DATE(YEAR(T4)+1,MONTH(T4),DAY(T4))</f>
        <v>48579</v>
      </c>
      <c r="V4" s="10">
        <f t="shared" ref="V4" si="5">DATE(YEAR(U4)+1,MONTH(U4),DAY(U4))</f>
        <v>48944</v>
      </c>
      <c r="W4" s="10">
        <f t="shared" ref="W4" si="6">DATE(YEAR(V4)+1,MONTH(V4),DAY(V4))</f>
        <v>49309</v>
      </c>
      <c r="X4" s="10">
        <f t="shared" ref="X4" si="7">DATE(YEAR(W4)+1,MONTH(W4),DAY(W4))</f>
        <v>49674</v>
      </c>
      <c r="Y4" s="10">
        <f t="shared" ref="Y4" si="8">DATE(YEAR(X4)+1,MONTH(X4),DAY(X4))</f>
        <v>50040</v>
      </c>
      <c r="Z4" s="10">
        <f t="shared" ref="Z4" si="9">DATE(YEAR(Y4)+1,MONTH(Y4),DAY(Y4))</f>
        <v>50405</v>
      </c>
      <c r="AA4" s="10">
        <f t="shared" ref="AA4" si="10">DATE(YEAR(Z4)+1,MONTH(Z4),DAY(Z4))</f>
        <v>50770</v>
      </c>
      <c r="AB4" s="10">
        <f t="shared" ref="AB4" si="11">DATE(YEAR(AA4)+1,MONTH(AA4),DAY(AA4))</f>
        <v>51135</v>
      </c>
      <c r="AC4" s="10">
        <f t="shared" ref="AC4" si="12">DATE(YEAR(AB4)+1,MONTH(AB4),DAY(AB4))</f>
        <v>51501</v>
      </c>
      <c r="AD4" s="10">
        <f t="shared" ref="AD4" si="13">DATE(YEAR(AC4)+1,MONTH(AC4),DAY(AC4))</f>
        <v>51866</v>
      </c>
      <c r="AE4" s="10">
        <f t="shared" ref="AE4" si="14">DATE(YEAR(AD4)+1,MONTH(AD4),DAY(AD4))</f>
        <v>52231</v>
      </c>
      <c r="AF4" s="10">
        <f t="shared" ref="AF4" si="15">DATE(YEAR(AE4)+1,MONTH(AE4),DAY(AE4))</f>
        <v>52596</v>
      </c>
      <c r="AG4" s="10">
        <f t="shared" ref="AG4" si="16">DATE(YEAR(AF4)+1,MONTH(AF4),DAY(AF4))</f>
        <v>52962</v>
      </c>
      <c r="AH4" s="10"/>
    </row>
    <row r="5" spans="1:34" x14ac:dyDescent="0.2">
      <c r="A5" s="4"/>
      <c r="B5" s="4"/>
      <c r="C5" s="7"/>
      <c r="D5" s="4"/>
      <c r="E5" s="4"/>
      <c r="F5" s="4"/>
      <c r="G5" s="4"/>
    </row>
    <row r="6" spans="1:34" ht="15.75" thickBot="1" x14ac:dyDescent="0.3">
      <c r="A6" s="11" t="s">
        <v>4</v>
      </c>
      <c r="B6" s="12"/>
      <c r="C6" s="13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70"/>
      <c r="AH6" s="170"/>
    </row>
    <row r="7" spans="1:34" ht="15" hidden="1" outlineLevel="1" x14ac:dyDescent="0.25">
      <c r="A7" s="3"/>
      <c r="B7" s="4"/>
      <c r="C7" s="7"/>
      <c r="D7" s="4"/>
      <c r="E7" s="4"/>
      <c r="F7" s="4"/>
      <c r="G7" s="4"/>
      <c r="AG7" s="108"/>
      <c r="AH7" s="108"/>
    </row>
    <row r="8" spans="1:34" s="134" customFormat="1" ht="15" hidden="1" outlineLevel="1" x14ac:dyDescent="0.25">
      <c r="A8" s="3"/>
      <c r="B8" s="130" t="s">
        <v>5</v>
      </c>
      <c r="C8" s="131"/>
      <c r="D8" s="130"/>
      <c r="E8" s="132">
        <v>21944</v>
      </c>
      <c r="F8" s="132">
        <v>24677</v>
      </c>
      <c r="G8" s="132">
        <v>24651</v>
      </c>
      <c r="H8" s="133">
        <f t="shared" ref="H8:P8" si="17">G8*(1+H96)</f>
        <v>25450.127968651046</v>
      </c>
      <c r="I8" s="133">
        <f t="shared" si="17"/>
        <v>26352.810044040183</v>
      </c>
      <c r="J8" s="133">
        <f t="shared" si="17"/>
        <v>27308.004383241831</v>
      </c>
      <c r="K8" s="133">
        <f t="shared" si="17"/>
        <v>28267.095916191942</v>
      </c>
      <c r="L8" s="133">
        <f t="shared" si="17"/>
        <v>29219.419666147442</v>
      </c>
      <c r="M8" s="133">
        <f t="shared" si="17"/>
        <v>30242.0993544626</v>
      </c>
      <c r="N8" s="133">
        <f t="shared" si="17"/>
        <v>31300.572831868787</v>
      </c>
      <c r="O8" s="133">
        <f t="shared" si="17"/>
        <v>32396.092880984193</v>
      </c>
      <c r="P8" s="133">
        <f t="shared" si="17"/>
        <v>33529.956131818639</v>
      </c>
      <c r="Q8" s="133">
        <f t="shared" ref="Q8:R8" si="18">P8*(1+Q96)</f>
        <v>34703.504596432285</v>
      </c>
      <c r="R8" s="133">
        <f t="shared" si="18"/>
        <v>35918.127257307409</v>
      </c>
      <c r="S8" s="133">
        <f t="shared" ref="S8:AB8" si="19">R8*(1+S96)</f>
        <v>37175.261711313164</v>
      </c>
      <c r="T8" s="133">
        <f t="shared" si="19"/>
        <v>38476.395871209119</v>
      </c>
      <c r="U8" s="133">
        <f t="shared" si="19"/>
        <v>39823.069726701433</v>
      </c>
      <c r="V8" s="133">
        <f t="shared" si="19"/>
        <v>41216.877167135979</v>
      </c>
      <c r="W8" s="133">
        <f t="shared" si="19"/>
        <v>42659.467867985732</v>
      </c>
      <c r="X8" s="133">
        <f t="shared" si="19"/>
        <v>44152.549243365225</v>
      </c>
      <c r="Y8" s="133">
        <f t="shared" si="19"/>
        <v>45697.888466883007</v>
      </c>
      <c r="Z8" s="133">
        <f t="shared" si="19"/>
        <v>47297.31456322391</v>
      </c>
      <c r="AA8" s="133">
        <f t="shared" si="19"/>
        <v>48952.720572936742</v>
      </c>
      <c r="AB8" s="133">
        <f t="shared" si="19"/>
        <v>50666.065792989524</v>
      </c>
      <c r="AC8" s="133">
        <f t="shared" ref="AC8:AG8" si="20">AB8*(1+AC96)</f>
        <v>52354.934652755845</v>
      </c>
      <c r="AD8" s="133">
        <f t="shared" si="20"/>
        <v>54012.840916759786</v>
      </c>
      <c r="AE8" s="133">
        <f t="shared" si="20"/>
        <v>55633.226144262582</v>
      </c>
      <c r="AF8" s="133">
        <f t="shared" si="20"/>
        <v>57209.500885016685</v>
      </c>
      <c r="AG8" s="133">
        <f t="shared" si="20"/>
        <v>58735.087575283796</v>
      </c>
      <c r="AH8" s="133">
        <f t="shared" ref="AH8" si="21">AG8*(1+AH96)</f>
        <v>60203.464764665885</v>
      </c>
    </row>
    <row r="9" spans="1:34" hidden="1" outlineLevel="1" x14ac:dyDescent="0.2">
      <c r="A9" s="4"/>
      <c r="B9" s="14" t="s">
        <v>6</v>
      </c>
      <c r="C9" s="15"/>
      <c r="D9" s="14"/>
      <c r="E9" s="16">
        <v>-10744</v>
      </c>
      <c r="F9" s="16">
        <v>-12459</v>
      </c>
      <c r="G9" s="16">
        <v>-12729</v>
      </c>
      <c r="H9" s="105">
        <f t="shared" ref="H9:P9" si="22">-H$8*H97</f>
        <v>-12979.565264012033</v>
      </c>
      <c r="I9" s="105">
        <f t="shared" si="22"/>
        <v>-13255.463452152213</v>
      </c>
      <c r="J9" s="105">
        <f t="shared" si="22"/>
        <v>-13654.002191620915</v>
      </c>
      <c r="K9" s="105">
        <f t="shared" si="22"/>
        <v>-13992.212478515012</v>
      </c>
      <c r="L9" s="105">
        <f t="shared" si="22"/>
        <v>-14317.515636412247</v>
      </c>
      <c r="M9" s="105">
        <f t="shared" si="22"/>
        <v>-14818.628683686673</v>
      </c>
      <c r="N9" s="105">
        <f t="shared" si="22"/>
        <v>-15337.280687615705</v>
      </c>
      <c r="O9" s="105">
        <f t="shared" si="22"/>
        <v>-15874.085511682255</v>
      </c>
      <c r="P9" s="105">
        <f t="shared" si="22"/>
        <v>-16429.678504591131</v>
      </c>
      <c r="Q9" s="105">
        <f t="shared" ref="Q9:R9" si="23">-Q$8*Q97</f>
        <v>-17004.717252251819</v>
      </c>
      <c r="R9" s="105">
        <f t="shared" si="23"/>
        <v>-17599.88235608063</v>
      </c>
    </row>
    <row r="10" spans="1:34" hidden="1" outlineLevel="1" x14ac:dyDescent="0.2">
      <c r="A10" s="4"/>
      <c r="B10" s="14" t="s">
        <v>7</v>
      </c>
      <c r="C10" s="15"/>
      <c r="D10" s="14"/>
      <c r="E10" s="16">
        <v>-5562</v>
      </c>
      <c r="F10" s="16">
        <v>-5890</v>
      </c>
      <c r="G10" s="16">
        <v>-5640</v>
      </c>
      <c r="H10" s="105">
        <f t="shared" ref="H10:P10" si="24">-H$8*H98</f>
        <v>-5822.8356554781512</v>
      </c>
      <c r="I10" s="105">
        <f t="shared" si="24"/>
        <v>-6029.3638654978149</v>
      </c>
      <c r="J10" s="105">
        <f t="shared" si="24"/>
        <v>-6247.9065644997736</v>
      </c>
      <c r="K10" s="105">
        <f t="shared" si="24"/>
        <v>-6467.3409179068822</v>
      </c>
      <c r="L10" s="105">
        <f t="shared" si="24"/>
        <v>-6685.2268434169637</v>
      </c>
      <c r="M10" s="105">
        <f t="shared" si="24"/>
        <v>-6919.2097829365566</v>
      </c>
      <c r="N10" s="105">
        <f t="shared" si="24"/>
        <v>-7161.3821253393353</v>
      </c>
      <c r="O10" s="105">
        <f t="shared" si="24"/>
        <v>-7412.0304997262119</v>
      </c>
      <c r="P10" s="105">
        <f t="shared" si="24"/>
        <v>-7671.451567216629</v>
      </c>
      <c r="Q10" s="105">
        <f t="shared" ref="Q10:R10" si="25">-Q$8*Q98</f>
        <v>-7939.9523720692096</v>
      </c>
      <c r="R10" s="105">
        <f t="shared" si="25"/>
        <v>-8217.8507050916305</v>
      </c>
    </row>
    <row r="11" spans="1:34" hidden="1" outlineLevel="1" x14ac:dyDescent="0.2">
      <c r="A11" s="4"/>
      <c r="B11" s="14" t="s">
        <v>8</v>
      </c>
      <c r="C11" s="15"/>
      <c r="D11" s="14"/>
      <c r="E11" s="16">
        <v>-2004</v>
      </c>
      <c r="F11" s="16">
        <v>-2225</v>
      </c>
      <c r="G11" s="16">
        <v>-2220</v>
      </c>
      <c r="H11" s="105">
        <f t="shared" ref="H11:P11" si="26">-H$8*H99</f>
        <v>-2291.9672260924635</v>
      </c>
      <c r="I11" s="105">
        <f t="shared" si="26"/>
        <v>-2373.2602449299907</v>
      </c>
      <c r="J11" s="105">
        <f t="shared" si="26"/>
        <v>-2459.2823711328897</v>
      </c>
      <c r="K11" s="105">
        <f t="shared" si="26"/>
        <v>-2545.6554676867513</v>
      </c>
      <c r="L11" s="105">
        <f t="shared" si="26"/>
        <v>-2631.4190766641236</v>
      </c>
      <c r="M11" s="105">
        <f t="shared" si="26"/>
        <v>-2723.5187443473678</v>
      </c>
      <c r="N11" s="105">
        <f t="shared" si="26"/>
        <v>-2818.8419003995255</v>
      </c>
      <c r="O11" s="105">
        <f t="shared" si="26"/>
        <v>-2917.5013669135087</v>
      </c>
      <c r="P11" s="105">
        <f t="shared" si="26"/>
        <v>-3019.6139147554813</v>
      </c>
      <c r="Q11" s="105">
        <f t="shared" ref="Q11:R11" si="27">-Q$8*Q99</f>
        <v>-3125.3004017719227</v>
      </c>
      <c r="R11" s="105">
        <f t="shared" si="27"/>
        <v>-3234.6859158339394</v>
      </c>
    </row>
    <row r="12" spans="1:34" hidden="1" outlineLevel="1" x14ac:dyDescent="0.2">
      <c r="A12" s="4"/>
      <c r="B12" s="14" t="s">
        <v>9</v>
      </c>
      <c r="C12" s="15"/>
      <c r="D12" s="14"/>
      <c r="E12" s="16">
        <v>-333</v>
      </c>
      <c r="F12" s="16">
        <v>-342</v>
      </c>
      <c r="G12" s="16">
        <v>-335</v>
      </c>
      <c r="H12" s="105">
        <f t="shared" ref="H12:P12" si="28">-H$8*H100</f>
        <v>-345.85991925269155</v>
      </c>
      <c r="I12" s="105">
        <f t="shared" si="28"/>
        <v>-358.12710903222836</v>
      </c>
      <c r="J12" s="105">
        <f t="shared" si="28"/>
        <v>-371.10792537365677</v>
      </c>
      <c r="K12" s="105">
        <f t="shared" si="28"/>
        <v>-384.141703457235</v>
      </c>
      <c r="L12" s="105">
        <f t="shared" si="28"/>
        <v>-397.08350931643309</v>
      </c>
      <c r="M12" s="105">
        <f t="shared" si="28"/>
        <v>-410.98143214250825</v>
      </c>
      <c r="N12" s="105">
        <f t="shared" si="28"/>
        <v>-425.365782267496</v>
      </c>
      <c r="O12" s="105">
        <f t="shared" si="28"/>
        <v>-440.25358464685831</v>
      </c>
      <c r="P12" s="105">
        <f t="shared" si="28"/>
        <v>-455.66246010949834</v>
      </c>
      <c r="Q12" s="105">
        <f t="shared" ref="Q12:R12" si="29">-Q$8*Q100</f>
        <v>-471.61064621333071</v>
      </c>
      <c r="R12" s="105">
        <f t="shared" si="29"/>
        <v>-488.11701883079718</v>
      </c>
    </row>
    <row r="13" spans="1:34" hidden="1" outlineLevel="1" x14ac:dyDescent="0.2">
      <c r="A13" s="4"/>
      <c r="B13" s="14" t="s">
        <v>10</v>
      </c>
      <c r="C13" s="15"/>
      <c r="D13" s="14"/>
      <c r="E13" s="16">
        <v>-278</v>
      </c>
      <c r="F13" s="16">
        <v>-219</v>
      </c>
      <c r="G13" s="16">
        <v>-164</v>
      </c>
      <c r="H13" s="105">
        <f t="shared" ref="H13:P13" si="30">-H$8*H101</f>
        <v>-169.31649778340724</v>
      </c>
      <c r="I13" s="105">
        <f t="shared" si="30"/>
        <v>-175.32192800383717</v>
      </c>
      <c r="J13" s="105">
        <f t="shared" si="30"/>
        <v>-181.67671570531257</v>
      </c>
      <c r="K13" s="105">
        <f t="shared" si="30"/>
        <v>-188.05743094622849</v>
      </c>
      <c r="L13" s="105">
        <f t="shared" si="30"/>
        <v>-194.39312097879116</v>
      </c>
      <c r="M13" s="105">
        <f t="shared" si="30"/>
        <v>-201.19688021304881</v>
      </c>
      <c r="N13" s="105">
        <f t="shared" si="30"/>
        <v>-208.23877102050551</v>
      </c>
      <c r="O13" s="105">
        <f t="shared" si="30"/>
        <v>-215.52712800622319</v>
      </c>
      <c r="P13" s="105">
        <f t="shared" si="30"/>
        <v>-223.07057748644098</v>
      </c>
      <c r="Q13" s="105">
        <f t="shared" ref="Q13:R13" si="31">-Q$8*Q101</f>
        <v>-230.87804769846639</v>
      </c>
      <c r="R13" s="105">
        <f t="shared" si="31"/>
        <v>-238.95877936791268</v>
      </c>
    </row>
    <row r="14" spans="1:34" hidden="1" outlineLevel="1" x14ac:dyDescent="0.2">
      <c r="A14" s="4"/>
      <c r="B14" s="14" t="s">
        <v>11</v>
      </c>
      <c r="C14" s="15"/>
      <c r="D14" s="14"/>
      <c r="E14" s="16">
        <v>-99</v>
      </c>
      <c r="F14" s="16">
        <v>192</v>
      </c>
      <c r="G14" s="16">
        <v>-821</v>
      </c>
      <c r="H14" s="105">
        <f t="shared" ref="H14:P14" si="32">-H$8*H102</f>
        <v>0</v>
      </c>
      <c r="I14" s="105">
        <f t="shared" si="32"/>
        <v>0</v>
      </c>
      <c r="J14" s="105">
        <f t="shared" si="32"/>
        <v>0</v>
      </c>
      <c r="K14" s="105">
        <f t="shared" si="32"/>
        <v>0</v>
      </c>
      <c r="L14" s="105">
        <f t="shared" si="32"/>
        <v>0</v>
      </c>
      <c r="M14" s="105">
        <f t="shared" si="32"/>
        <v>0</v>
      </c>
      <c r="N14" s="105">
        <f t="shared" si="32"/>
        <v>0</v>
      </c>
      <c r="O14" s="105">
        <f t="shared" si="32"/>
        <v>0</v>
      </c>
      <c r="P14" s="105">
        <f t="shared" si="32"/>
        <v>0</v>
      </c>
      <c r="Q14" s="105">
        <f t="shared" ref="Q14:R14" si="33">-Q$8*Q102</f>
        <v>0</v>
      </c>
      <c r="R14" s="105">
        <f t="shared" si="33"/>
        <v>0</v>
      </c>
    </row>
    <row r="15" spans="1:34" hidden="1" outlineLevel="1" x14ac:dyDescent="0.2">
      <c r="A15" s="4"/>
      <c r="B15" s="14" t="s">
        <v>12</v>
      </c>
      <c r="C15" s="262" t="s">
        <v>162</v>
      </c>
      <c r="D15" s="14"/>
      <c r="E15" s="16">
        <f>786-E16-E17</f>
        <v>711</v>
      </c>
      <c r="F15" s="16">
        <f>974-F16-F17</f>
        <v>745</v>
      </c>
      <c r="G15" s="16">
        <v>765</v>
      </c>
      <c r="H15" s="105">
        <f>H105*G54</f>
        <v>786.65695253955039</v>
      </c>
      <c r="I15" s="105">
        <f t="shared" ref="I15:P15" si="34">I105*H54</f>
        <v>806.40271498083462</v>
      </c>
      <c r="J15" s="105">
        <f t="shared" si="34"/>
        <v>827.8878459277488</v>
      </c>
      <c r="K15" s="105">
        <f t="shared" si="34"/>
        <v>851.13828088743787</v>
      </c>
      <c r="L15" s="105">
        <f t="shared" si="34"/>
        <v>875.94750070907367</v>
      </c>
      <c r="M15" s="105">
        <f t="shared" si="34"/>
        <v>902.08502537316394</v>
      </c>
      <c r="N15" s="105">
        <f t="shared" si="34"/>
        <v>929.71326480989887</v>
      </c>
      <c r="O15" s="105">
        <f t="shared" si="34"/>
        <v>958.81102774519843</v>
      </c>
      <c r="P15" s="105">
        <f t="shared" si="34"/>
        <v>989.36572762382968</v>
      </c>
      <c r="Q15" s="105">
        <f t="shared" ref="Q15" si="35">Q105*P54</f>
        <v>1021.3724930990832</v>
      </c>
      <c r="R15" s="105">
        <f t="shared" ref="R15" si="36">R105*Q54</f>
        <v>1054.833399074307</v>
      </c>
    </row>
    <row r="16" spans="1:34" hidden="1" outlineLevel="1" x14ac:dyDescent="0.2">
      <c r="A16" s="4"/>
      <c r="B16" s="14" t="s">
        <v>13</v>
      </c>
      <c r="C16" s="262"/>
      <c r="D16" s="14"/>
      <c r="E16" s="16">
        <f>70-30+4</f>
        <v>44</v>
      </c>
      <c r="F16" s="16">
        <f>67+15+93-23+29</f>
        <v>181</v>
      </c>
      <c r="G16" s="16">
        <v>96</v>
      </c>
      <c r="H16" s="105">
        <f>H106*G57</f>
        <v>89.602818141787751</v>
      </c>
      <c r="I16" s="105">
        <f t="shared" ref="I16:P16" si="37">I106*H57</f>
        <v>89.166006164685157</v>
      </c>
      <c r="J16" s="105">
        <f t="shared" si="37"/>
        <v>89.166006164685157</v>
      </c>
      <c r="K16" s="105">
        <f t="shared" si="37"/>
        <v>89.166006164685157</v>
      </c>
      <c r="L16" s="105">
        <f t="shared" si="37"/>
        <v>89.166006164685157</v>
      </c>
      <c r="M16" s="105">
        <f t="shared" si="37"/>
        <v>89.166006164685157</v>
      </c>
      <c r="N16" s="105">
        <f t="shared" si="37"/>
        <v>89.166006164685157</v>
      </c>
      <c r="O16" s="105">
        <f t="shared" si="37"/>
        <v>89.166006164685157</v>
      </c>
      <c r="P16" s="105">
        <f t="shared" si="37"/>
        <v>89.166006164685157</v>
      </c>
      <c r="Q16" s="105">
        <f t="shared" ref="Q16" si="38">Q106*P57</f>
        <v>89.166006164685157</v>
      </c>
      <c r="R16" s="105">
        <f t="shared" ref="R16" si="39">R106*Q57</f>
        <v>89.166006164685157</v>
      </c>
    </row>
    <row r="17" spans="1:18" hidden="1" outlineLevel="1" x14ac:dyDescent="0.2">
      <c r="A17" s="4"/>
      <c r="B17" s="14" t="s">
        <v>14</v>
      </c>
      <c r="C17" s="263"/>
      <c r="D17" s="14"/>
      <c r="E17" s="16">
        <v>31</v>
      </c>
      <c r="F17" s="16">
        <v>48</v>
      </c>
      <c r="G17" s="16">
        <f>1606-G15-G16</f>
        <v>745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6">
        <v>0</v>
      </c>
      <c r="R17" s="106">
        <v>0</v>
      </c>
    </row>
    <row r="18" spans="1:18" ht="15" hidden="1" outlineLevel="1" x14ac:dyDescent="0.25">
      <c r="A18" s="4"/>
      <c r="B18" s="17" t="s">
        <v>15</v>
      </c>
      <c r="C18" s="18"/>
      <c r="D18" s="17"/>
      <c r="E18" s="19">
        <f>SUM(E8:E17)</f>
        <v>3710</v>
      </c>
      <c r="F18" s="19">
        <f t="shared" ref="F18" si="40">SUM(F8:F17)</f>
        <v>4708</v>
      </c>
      <c r="G18" s="19">
        <f>SUM(G8:G17)</f>
        <v>4348</v>
      </c>
      <c r="H18" s="19">
        <f t="shared" ref="H18:P18" si="41">SUM(H8:H17)</f>
        <v>4716.8431767136371</v>
      </c>
      <c r="I18" s="19">
        <f t="shared" si="41"/>
        <v>5056.8421655696193</v>
      </c>
      <c r="J18" s="19">
        <f t="shared" si="41"/>
        <v>5311.0824670017164</v>
      </c>
      <c r="K18" s="19">
        <f t="shared" si="41"/>
        <v>5629.9922047319569</v>
      </c>
      <c r="L18" s="19">
        <f t="shared" si="41"/>
        <v>5958.8949862326408</v>
      </c>
      <c r="M18" s="19">
        <f t="shared" si="41"/>
        <v>6159.8148626742941</v>
      </c>
      <c r="N18" s="19">
        <f t="shared" si="41"/>
        <v>6368.3428362008026</v>
      </c>
      <c r="O18" s="19">
        <f t="shared" si="41"/>
        <v>6584.6718239190186</v>
      </c>
      <c r="P18" s="19">
        <f t="shared" si="41"/>
        <v>6809.0108414479737</v>
      </c>
      <c r="Q18" s="19">
        <f t="shared" ref="Q18:R18" si="42">SUM(Q8:Q17)</f>
        <v>7041.5843756913055</v>
      </c>
      <c r="R18" s="19">
        <f t="shared" si="42"/>
        <v>7282.6318873414912</v>
      </c>
    </row>
    <row r="19" spans="1:18" hidden="1" outlineLevel="1" x14ac:dyDescent="0.2">
      <c r="A19" s="4"/>
      <c r="B19" s="20"/>
      <c r="C19" s="21"/>
      <c r="D19" s="20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</row>
    <row r="20" spans="1:18" hidden="1" outlineLevel="1" x14ac:dyDescent="0.2">
      <c r="A20" s="4"/>
      <c r="B20" s="14" t="s">
        <v>16</v>
      </c>
      <c r="C20" s="15"/>
      <c r="D20" s="14"/>
      <c r="E20" s="22">
        <f>-E15</f>
        <v>-711</v>
      </c>
      <c r="F20" s="22">
        <f t="shared" ref="F20:G20" si="43">-F15</f>
        <v>-745</v>
      </c>
      <c r="G20" s="22">
        <f t="shared" si="43"/>
        <v>-765</v>
      </c>
      <c r="H20" s="22">
        <f t="shared" ref="H20:P20" si="44">-H15</f>
        <v>-786.65695253955039</v>
      </c>
      <c r="I20" s="22">
        <f t="shared" si="44"/>
        <v>-806.40271498083462</v>
      </c>
      <c r="J20" s="22">
        <f t="shared" si="44"/>
        <v>-827.8878459277488</v>
      </c>
      <c r="K20" s="22">
        <f t="shared" si="44"/>
        <v>-851.13828088743787</v>
      </c>
      <c r="L20" s="22">
        <f t="shared" si="44"/>
        <v>-875.94750070907367</v>
      </c>
      <c r="M20" s="22">
        <f t="shared" si="44"/>
        <v>-902.08502537316394</v>
      </c>
      <c r="N20" s="22">
        <f t="shared" si="44"/>
        <v>-929.71326480989887</v>
      </c>
      <c r="O20" s="22">
        <f t="shared" si="44"/>
        <v>-958.81102774519843</v>
      </c>
      <c r="P20" s="22">
        <f t="shared" si="44"/>
        <v>-989.36572762382968</v>
      </c>
      <c r="Q20" s="22">
        <f t="shared" ref="Q20:R20" si="45">-Q15</f>
        <v>-1021.3724930990832</v>
      </c>
      <c r="R20" s="22">
        <f t="shared" si="45"/>
        <v>-1054.833399074307</v>
      </c>
    </row>
    <row r="21" spans="1:18" hidden="1" outlineLevel="1" x14ac:dyDescent="0.2">
      <c r="A21" s="4"/>
      <c r="B21" s="14" t="s">
        <v>17</v>
      </c>
      <c r="C21" s="15"/>
      <c r="D21" s="14"/>
      <c r="E21" s="22">
        <f t="shared" ref="E21:G22" si="46">-E16</f>
        <v>-44</v>
      </c>
      <c r="F21" s="22">
        <f t="shared" si="46"/>
        <v>-181</v>
      </c>
      <c r="G21" s="22">
        <f t="shared" si="46"/>
        <v>-96</v>
      </c>
      <c r="H21" s="22">
        <f t="shared" ref="H21:P21" si="47">-H16</f>
        <v>-89.602818141787751</v>
      </c>
      <c r="I21" s="22">
        <f t="shared" si="47"/>
        <v>-89.166006164685157</v>
      </c>
      <c r="J21" s="22">
        <f t="shared" si="47"/>
        <v>-89.166006164685157</v>
      </c>
      <c r="K21" s="22">
        <f t="shared" si="47"/>
        <v>-89.166006164685157</v>
      </c>
      <c r="L21" s="22">
        <f t="shared" si="47"/>
        <v>-89.166006164685157</v>
      </c>
      <c r="M21" s="22">
        <f t="shared" si="47"/>
        <v>-89.166006164685157</v>
      </c>
      <c r="N21" s="22">
        <f t="shared" si="47"/>
        <v>-89.166006164685157</v>
      </c>
      <c r="O21" s="22">
        <f t="shared" si="47"/>
        <v>-89.166006164685157</v>
      </c>
      <c r="P21" s="22">
        <f t="shared" si="47"/>
        <v>-89.166006164685157</v>
      </c>
      <c r="Q21" s="22">
        <f t="shared" ref="Q21:R21" si="48">-Q16</f>
        <v>-89.166006164685157</v>
      </c>
      <c r="R21" s="22">
        <f t="shared" si="48"/>
        <v>-89.166006164685157</v>
      </c>
    </row>
    <row r="22" spans="1:18" hidden="1" outlineLevel="1" x14ac:dyDescent="0.2">
      <c r="A22" s="4"/>
      <c r="B22" s="14" t="s">
        <v>18</v>
      </c>
      <c r="C22" s="15"/>
      <c r="D22" s="14"/>
      <c r="E22" s="22">
        <f t="shared" si="46"/>
        <v>-31</v>
      </c>
      <c r="F22" s="22">
        <f t="shared" si="46"/>
        <v>-48</v>
      </c>
      <c r="G22" s="22">
        <f t="shared" si="46"/>
        <v>-745</v>
      </c>
      <c r="H22" s="22">
        <f t="shared" ref="H22:P22" si="49">-H17</f>
        <v>0</v>
      </c>
      <c r="I22" s="22">
        <f t="shared" si="49"/>
        <v>0</v>
      </c>
      <c r="J22" s="22">
        <f t="shared" si="49"/>
        <v>0</v>
      </c>
      <c r="K22" s="22">
        <f t="shared" si="49"/>
        <v>0</v>
      </c>
      <c r="L22" s="22">
        <f t="shared" si="49"/>
        <v>0</v>
      </c>
      <c r="M22" s="22">
        <f t="shared" si="49"/>
        <v>0</v>
      </c>
      <c r="N22" s="22">
        <f t="shared" si="49"/>
        <v>0</v>
      </c>
      <c r="O22" s="22">
        <f t="shared" si="49"/>
        <v>0</v>
      </c>
      <c r="P22" s="22">
        <f t="shared" si="49"/>
        <v>0</v>
      </c>
      <c r="Q22" s="22">
        <f t="shared" ref="Q22:R22" si="50">-Q17</f>
        <v>0</v>
      </c>
      <c r="R22" s="22">
        <f t="shared" si="50"/>
        <v>0</v>
      </c>
    </row>
    <row r="23" spans="1:18" ht="15" hidden="1" outlineLevel="1" x14ac:dyDescent="0.25">
      <c r="A23" s="4"/>
      <c r="B23" s="17" t="s">
        <v>19</v>
      </c>
      <c r="C23" s="18"/>
      <c r="D23" s="17"/>
      <c r="E23" s="19">
        <f>SUM(E18:E22)</f>
        <v>2924</v>
      </c>
      <c r="F23" s="19">
        <f>SUM(F18:F22)</f>
        <v>3734</v>
      </c>
      <c r="G23" s="19">
        <f>SUM(G18:G22)</f>
        <v>2742</v>
      </c>
      <c r="H23" s="19">
        <f t="shared" ref="H23:P23" si="51">SUM(H18:H22)</f>
        <v>3840.5834060322991</v>
      </c>
      <c r="I23" s="19">
        <f t="shared" si="51"/>
        <v>4161.2734444240996</v>
      </c>
      <c r="J23" s="19">
        <f t="shared" si="51"/>
        <v>4394.0286149092826</v>
      </c>
      <c r="K23" s="19">
        <f t="shared" si="51"/>
        <v>4689.6879176798338</v>
      </c>
      <c r="L23" s="19">
        <f t="shared" si="51"/>
        <v>4993.7814793588823</v>
      </c>
      <c r="M23" s="19">
        <f t="shared" si="51"/>
        <v>5168.5638311364446</v>
      </c>
      <c r="N23" s="19">
        <f t="shared" si="51"/>
        <v>5349.4635652262186</v>
      </c>
      <c r="O23" s="19">
        <f t="shared" si="51"/>
        <v>5536.6947900091345</v>
      </c>
      <c r="P23" s="19">
        <f t="shared" si="51"/>
        <v>5730.4791076594584</v>
      </c>
      <c r="Q23" s="19">
        <f t="shared" ref="Q23:R23" si="52">SUM(Q18:Q22)</f>
        <v>5931.0458764275372</v>
      </c>
      <c r="R23" s="19">
        <f t="shared" si="52"/>
        <v>6138.6324821024991</v>
      </c>
    </row>
    <row r="24" spans="1:18" hidden="1" outlineLevel="1" x14ac:dyDescent="0.2">
      <c r="A24" s="4"/>
      <c r="B24" s="20"/>
      <c r="C24" s="21"/>
      <c r="D24" s="20"/>
      <c r="E24" s="22"/>
      <c r="F24" s="22"/>
      <c r="G24" s="22"/>
    </row>
    <row r="25" spans="1:18" hidden="1" outlineLevel="1" x14ac:dyDescent="0.2">
      <c r="A25" s="4"/>
      <c r="B25" s="14" t="s">
        <v>21</v>
      </c>
      <c r="C25" s="15"/>
      <c r="D25" s="14"/>
      <c r="E25" s="16">
        <v>-276</v>
      </c>
      <c r="F25" s="16">
        <v>-414</v>
      </c>
      <c r="G25" s="16">
        <v>-393</v>
      </c>
      <c r="H25" s="22">
        <f t="shared" ref="H25:R25" si="53">-H108*SUM(G69,G75,G76)</f>
        <v>-360.38430387533322</v>
      </c>
      <c r="I25" s="22">
        <f t="shared" si="53"/>
        <v>-245.93542011482978</v>
      </c>
      <c r="J25" s="22">
        <f t="shared" si="53"/>
        <v>-227.08530218090715</v>
      </c>
      <c r="K25" s="22">
        <f t="shared" si="53"/>
        <v>-207.56494522977013</v>
      </c>
      <c r="L25" s="22">
        <f t="shared" si="53"/>
        <v>-189.03996067046933</v>
      </c>
      <c r="M25" s="22">
        <f t="shared" si="53"/>
        <v>-172.37648134171064</v>
      </c>
      <c r="N25" s="22">
        <f t="shared" si="53"/>
        <v>-159.78722792319959</v>
      </c>
      <c r="O25" s="22">
        <f t="shared" si="53"/>
        <v>-150.2112936485984</v>
      </c>
      <c r="P25" s="22">
        <f t="shared" si="53"/>
        <v>-143.88493341893295</v>
      </c>
      <c r="Q25" s="22">
        <f t="shared" si="53"/>
        <v>-141.06637594791917</v>
      </c>
      <c r="R25" s="22">
        <f t="shared" si="53"/>
        <v>-142.02184064176893</v>
      </c>
    </row>
    <row r="26" spans="1:18" hidden="1" outlineLevel="1" x14ac:dyDescent="0.2">
      <c r="A26" s="4"/>
      <c r="B26" s="14" t="s">
        <v>22</v>
      </c>
      <c r="C26" s="15"/>
      <c r="D26" s="14"/>
      <c r="E26" s="16">
        <v>130</v>
      </c>
      <c r="F26" s="16">
        <v>151</v>
      </c>
      <c r="G26" s="16">
        <v>162</v>
      </c>
      <c r="H26" s="22">
        <f t="shared" ref="H26:R26" si="54">H109*SUM(G45,G47)</f>
        <v>45.449799999999996</v>
      </c>
      <c r="I26" s="22">
        <f t="shared" si="54"/>
        <v>0</v>
      </c>
      <c r="J26" s="22">
        <f t="shared" si="54"/>
        <v>0</v>
      </c>
      <c r="K26" s="22">
        <f t="shared" si="54"/>
        <v>0</v>
      </c>
      <c r="L26" s="22">
        <f t="shared" si="54"/>
        <v>0</v>
      </c>
      <c r="M26" s="22">
        <f t="shared" si="54"/>
        <v>0</v>
      </c>
      <c r="N26" s="22">
        <f t="shared" si="54"/>
        <v>0</v>
      </c>
      <c r="O26" s="22">
        <f t="shared" si="54"/>
        <v>0</v>
      </c>
      <c r="P26" s="22">
        <f t="shared" si="54"/>
        <v>0</v>
      </c>
      <c r="Q26" s="22">
        <f t="shared" si="54"/>
        <v>0</v>
      </c>
      <c r="R26" s="22">
        <f t="shared" si="54"/>
        <v>0</v>
      </c>
    </row>
    <row r="27" spans="1:18" hidden="1" outlineLevel="1" x14ac:dyDescent="0.2">
      <c r="A27" s="4"/>
      <c r="B27" s="14" t="s">
        <v>23</v>
      </c>
      <c r="C27" s="15"/>
      <c r="D27" s="14"/>
      <c r="E27" s="16">
        <f>67-214</f>
        <v>-147</v>
      </c>
      <c r="F27" s="16">
        <f>137-312</f>
        <v>-175</v>
      </c>
      <c r="G27" s="16">
        <v>-117</v>
      </c>
      <c r="H27" s="128">
        <f>AVERAGE(E27:G27)</f>
        <v>-146.33333333333334</v>
      </c>
      <c r="I27" s="106">
        <f t="shared" ref="I27:P27" si="55">H27</f>
        <v>-146.33333333333334</v>
      </c>
      <c r="J27" s="106">
        <f t="shared" si="55"/>
        <v>-146.33333333333334</v>
      </c>
      <c r="K27" s="106">
        <f t="shared" si="55"/>
        <v>-146.33333333333334</v>
      </c>
      <c r="L27" s="106">
        <f t="shared" si="55"/>
        <v>-146.33333333333334</v>
      </c>
      <c r="M27" s="106">
        <f t="shared" si="55"/>
        <v>-146.33333333333334</v>
      </c>
      <c r="N27" s="106">
        <f t="shared" si="55"/>
        <v>-146.33333333333334</v>
      </c>
      <c r="O27" s="106">
        <f t="shared" si="55"/>
        <v>-146.33333333333334</v>
      </c>
      <c r="P27" s="106">
        <f t="shared" si="55"/>
        <v>-146.33333333333334</v>
      </c>
      <c r="Q27" s="106">
        <f t="shared" ref="Q27" si="56">P27</f>
        <v>-146.33333333333334</v>
      </c>
      <c r="R27" s="106">
        <f t="shared" ref="R27" si="57">Q27</f>
        <v>-146.33333333333334</v>
      </c>
    </row>
    <row r="28" spans="1:18" ht="15" hidden="1" outlineLevel="1" x14ac:dyDescent="0.25">
      <c r="A28" s="4"/>
      <c r="B28" s="17" t="s">
        <v>24</v>
      </c>
      <c r="C28" s="18"/>
      <c r="D28" s="17"/>
      <c r="E28" s="19">
        <f t="shared" ref="E28:P28" si="58">SUM(E23:E27)</f>
        <v>2631</v>
      </c>
      <c r="F28" s="19">
        <f t="shared" si="58"/>
        <v>3296</v>
      </c>
      <c r="G28" s="19">
        <f t="shared" si="58"/>
        <v>2394</v>
      </c>
      <c r="H28" s="19">
        <f t="shared" si="58"/>
        <v>3379.315568823632</v>
      </c>
      <c r="I28" s="19">
        <f t="shared" si="58"/>
        <v>3769.0046909759362</v>
      </c>
      <c r="J28" s="19">
        <f t="shared" si="58"/>
        <v>4020.609979395042</v>
      </c>
      <c r="K28" s="19">
        <f t="shared" si="58"/>
        <v>4335.7896391167305</v>
      </c>
      <c r="L28" s="19">
        <f t="shared" si="58"/>
        <v>4658.4081853550797</v>
      </c>
      <c r="M28" s="19">
        <f t="shared" si="58"/>
        <v>4849.8540164614005</v>
      </c>
      <c r="N28" s="19">
        <f t="shared" si="58"/>
        <v>5043.3430039696859</v>
      </c>
      <c r="O28" s="19">
        <f t="shared" si="58"/>
        <v>5240.1501630272032</v>
      </c>
      <c r="P28" s="19">
        <f t="shared" si="58"/>
        <v>5440.2608409071927</v>
      </c>
      <c r="Q28" s="19">
        <f t="shared" ref="Q28:R28" si="59">SUM(Q23:Q27)</f>
        <v>5643.6461671462848</v>
      </c>
      <c r="R28" s="19">
        <f t="shared" si="59"/>
        <v>5850.2773081273972</v>
      </c>
    </row>
    <row r="29" spans="1:18" hidden="1" outlineLevel="1" x14ac:dyDescent="0.2">
      <c r="A29" s="4"/>
      <c r="B29" s="20"/>
      <c r="C29" s="21"/>
      <c r="D29" s="20"/>
      <c r="E29" s="22"/>
      <c r="F29" s="22"/>
      <c r="G29" s="22"/>
    </row>
    <row r="30" spans="1:18" hidden="1" outlineLevel="1" x14ac:dyDescent="0.2">
      <c r="A30" s="4"/>
      <c r="B30" s="14" t="s">
        <v>25</v>
      </c>
      <c r="C30" s="15" t="s">
        <v>184</v>
      </c>
      <c r="D30" s="14"/>
      <c r="E30" s="16">
        <v>-804</v>
      </c>
      <c r="F30" s="16">
        <v>-842</v>
      </c>
      <c r="G30" s="16">
        <v>-716</v>
      </c>
      <c r="H30" s="22">
        <f>H173</f>
        <v>-732.79467064708956</v>
      </c>
      <c r="I30" s="22">
        <f t="shared" ref="I30:P30" si="60">I173</f>
        <v>-1130.7014072927809</v>
      </c>
      <c r="J30" s="22">
        <f t="shared" si="60"/>
        <v>-1206.1829938185126</v>
      </c>
      <c r="K30" s="22">
        <f t="shared" si="60"/>
        <v>-1300.7368917350191</v>
      </c>
      <c r="L30" s="22">
        <f t="shared" si="60"/>
        <v>-1397.5224556065239</v>
      </c>
      <c r="M30" s="22">
        <f t="shared" si="60"/>
        <v>-1454.9562049384201</v>
      </c>
      <c r="N30" s="22">
        <f t="shared" si="60"/>
        <v>-1513.0029011909057</v>
      </c>
      <c r="O30" s="22">
        <f t="shared" si="60"/>
        <v>-1572.0450489081609</v>
      </c>
      <c r="P30" s="22">
        <f t="shared" si="60"/>
        <v>-1632.0782522721577</v>
      </c>
      <c r="Q30" s="22">
        <f t="shared" ref="Q30:R30" si="61">Q173</f>
        <v>-1693.0938501438854</v>
      </c>
      <c r="R30" s="22">
        <f t="shared" si="61"/>
        <v>-1755.0831924382192</v>
      </c>
    </row>
    <row r="31" spans="1:18" hidden="1" outlineLevel="1" x14ac:dyDescent="0.2">
      <c r="A31" s="4"/>
      <c r="B31" s="14" t="s">
        <v>26</v>
      </c>
      <c r="C31" s="15"/>
      <c r="D31" s="14"/>
      <c r="E31" s="16">
        <v>1</v>
      </c>
      <c r="F31" s="16">
        <v>109</v>
      </c>
      <c r="G31" s="16">
        <v>762</v>
      </c>
      <c r="H31" s="22">
        <f t="shared" ref="H31:R31" si="62">H59*H111</f>
        <v>85.8</v>
      </c>
      <c r="I31" s="22">
        <f t="shared" si="62"/>
        <v>85.8</v>
      </c>
      <c r="J31" s="22">
        <f t="shared" si="62"/>
        <v>85.8</v>
      </c>
      <c r="K31" s="22">
        <f t="shared" si="62"/>
        <v>85.8</v>
      </c>
      <c r="L31" s="22">
        <f t="shared" si="62"/>
        <v>85.8</v>
      </c>
      <c r="M31" s="22">
        <f t="shared" si="62"/>
        <v>85.8</v>
      </c>
      <c r="N31" s="22">
        <f t="shared" si="62"/>
        <v>85.8</v>
      </c>
      <c r="O31" s="22">
        <f t="shared" si="62"/>
        <v>85.8</v>
      </c>
      <c r="P31" s="22">
        <f t="shared" si="62"/>
        <v>85.8</v>
      </c>
      <c r="Q31" s="22">
        <f t="shared" si="62"/>
        <v>85.8</v>
      </c>
      <c r="R31" s="22">
        <f t="shared" si="62"/>
        <v>85.8</v>
      </c>
    </row>
    <row r="32" spans="1:18" hidden="1" outlineLevel="1" x14ac:dyDescent="0.2">
      <c r="A32" s="4"/>
      <c r="B32" s="14" t="s">
        <v>27</v>
      </c>
      <c r="C32" s="15"/>
      <c r="D32" s="14"/>
      <c r="E32" s="16">
        <v>0</v>
      </c>
      <c r="F32" s="16">
        <v>0</v>
      </c>
      <c r="G32" s="16">
        <v>0</v>
      </c>
      <c r="H32" s="106">
        <f>G32</f>
        <v>0</v>
      </c>
      <c r="I32" s="106">
        <f t="shared" ref="I32:P32" si="63">H32</f>
        <v>0</v>
      </c>
      <c r="J32" s="106">
        <f t="shared" si="63"/>
        <v>0</v>
      </c>
      <c r="K32" s="106">
        <f t="shared" si="63"/>
        <v>0</v>
      </c>
      <c r="L32" s="106">
        <f t="shared" si="63"/>
        <v>0</v>
      </c>
      <c r="M32" s="106">
        <f t="shared" si="63"/>
        <v>0</v>
      </c>
      <c r="N32" s="106">
        <f t="shared" si="63"/>
        <v>0</v>
      </c>
      <c r="O32" s="106">
        <f t="shared" si="63"/>
        <v>0</v>
      </c>
      <c r="P32" s="106">
        <f t="shared" si="63"/>
        <v>0</v>
      </c>
      <c r="Q32" s="106">
        <f t="shared" ref="Q32" si="64">P32</f>
        <v>0</v>
      </c>
      <c r="R32" s="106">
        <f t="shared" ref="R32" si="65">Q32</f>
        <v>0</v>
      </c>
    </row>
    <row r="33" spans="1:34" ht="15" hidden="1" outlineLevel="1" x14ac:dyDescent="0.25">
      <c r="A33" s="4"/>
      <c r="B33" s="17" t="s">
        <v>28</v>
      </c>
      <c r="C33" s="18"/>
      <c r="D33" s="17"/>
      <c r="E33" s="19">
        <f>SUM(E28:E32)</f>
        <v>1828</v>
      </c>
      <c r="F33" s="19">
        <f t="shared" ref="F33:P33" si="66">SUM(F28:F32)</f>
        <v>2563</v>
      </c>
      <c r="G33" s="19">
        <f t="shared" si="66"/>
        <v>2440</v>
      </c>
      <c r="H33" s="19">
        <f t="shared" si="66"/>
        <v>2732.3208981765429</v>
      </c>
      <c r="I33" s="19">
        <f t="shared" si="66"/>
        <v>2724.1032836831555</v>
      </c>
      <c r="J33" s="19">
        <f t="shared" si="66"/>
        <v>2900.2269855765298</v>
      </c>
      <c r="K33" s="19">
        <f t="shared" si="66"/>
        <v>3120.8527473817117</v>
      </c>
      <c r="L33" s="19">
        <f t="shared" si="66"/>
        <v>3346.6857297485558</v>
      </c>
      <c r="M33" s="19">
        <f t="shared" si="66"/>
        <v>3480.6978115229804</v>
      </c>
      <c r="N33" s="19">
        <f t="shared" si="66"/>
        <v>3616.1401027787806</v>
      </c>
      <c r="O33" s="19">
        <f t="shared" si="66"/>
        <v>3753.9051141190425</v>
      </c>
      <c r="P33" s="19">
        <f t="shared" si="66"/>
        <v>3893.9825886350354</v>
      </c>
      <c r="Q33" s="19">
        <f t="shared" ref="Q33:R33" si="67">SUM(Q28:Q32)</f>
        <v>4036.3523170023996</v>
      </c>
      <c r="R33" s="19">
        <f t="shared" si="67"/>
        <v>4180.9941156891782</v>
      </c>
    </row>
    <row r="34" spans="1:34" hidden="1" outlineLevel="1" x14ac:dyDescent="0.2">
      <c r="A34" s="4"/>
      <c r="B34" s="20"/>
      <c r="C34" s="21"/>
      <c r="D34" s="20"/>
      <c r="E34" s="22"/>
      <c r="F34" s="22"/>
      <c r="G34" s="22"/>
    </row>
    <row r="35" spans="1:34" hidden="1" outlineLevel="1" x14ac:dyDescent="0.2">
      <c r="A35" s="4"/>
      <c r="B35" s="14" t="s">
        <v>29</v>
      </c>
      <c r="C35" s="15"/>
      <c r="D35" s="14"/>
      <c r="E35" s="16">
        <v>-107</v>
      </c>
      <c r="F35" s="16">
        <v>-110</v>
      </c>
      <c r="G35" s="16">
        <v>-90</v>
      </c>
      <c r="H35" s="22">
        <f t="shared" ref="H35:R35" si="68">-H113*H33</f>
        <v>-100.78232821142986</v>
      </c>
      <c r="I35" s="22">
        <f t="shared" si="68"/>
        <v>-100.47921948011638</v>
      </c>
      <c r="J35" s="22">
        <f t="shared" si="68"/>
        <v>-106.97558553356052</v>
      </c>
      <c r="K35" s="22">
        <f t="shared" si="68"/>
        <v>-115.11342100998117</v>
      </c>
      <c r="L35" s="22">
        <f t="shared" si="68"/>
        <v>-123.44332609728279</v>
      </c>
      <c r="M35" s="22">
        <f t="shared" si="68"/>
        <v>-128.38639468732305</v>
      </c>
      <c r="N35" s="22">
        <f t="shared" si="68"/>
        <v>-133.3822169057747</v>
      </c>
      <c r="O35" s="22">
        <f t="shared" si="68"/>
        <v>-138.46371322570238</v>
      </c>
      <c r="P35" s="22">
        <f t="shared" si="68"/>
        <v>-143.63050531850541</v>
      </c>
      <c r="Q35" s="22">
        <f t="shared" si="68"/>
        <v>-148.88184775828523</v>
      </c>
      <c r="R35" s="22">
        <f t="shared" si="68"/>
        <v>-154.21699607050246</v>
      </c>
    </row>
    <row r="36" spans="1:34" ht="15" hidden="1" outlineLevel="1" x14ac:dyDescent="0.25">
      <c r="A36" s="4"/>
      <c r="B36" s="17" t="s">
        <v>30</v>
      </c>
      <c r="C36" s="18"/>
      <c r="D36" s="17"/>
      <c r="E36" s="19">
        <f>SUM(E33:E35)</f>
        <v>1721</v>
      </c>
      <c r="F36" s="19">
        <f t="shared" ref="F36:G36" si="69">SUM(F33:F35)</f>
        <v>2453</v>
      </c>
      <c r="G36" s="19">
        <f t="shared" si="69"/>
        <v>2350</v>
      </c>
      <c r="H36" s="19">
        <f t="shared" ref="H36:P36" si="70">SUM(H33:H35)</f>
        <v>2631.5385699651129</v>
      </c>
      <c r="I36" s="19">
        <f t="shared" si="70"/>
        <v>2623.6240642030393</v>
      </c>
      <c r="J36" s="19">
        <f t="shared" si="70"/>
        <v>2793.2514000429692</v>
      </c>
      <c r="K36" s="19">
        <f t="shared" si="70"/>
        <v>3005.7393263717304</v>
      </c>
      <c r="L36" s="19">
        <f t="shared" si="70"/>
        <v>3223.242403651273</v>
      </c>
      <c r="M36" s="19">
        <f t="shared" si="70"/>
        <v>3352.3114168356574</v>
      </c>
      <c r="N36" s="19">
        <f t="shared" si="70"/>
        <v>3482.7578858730058</v>
      </c>
      <c r="O36" s="19">
        <f t="shared" si="70"/>
        <v>3615.44140089334</v>
      </c>
      <c r="P36" s="19">
        <f t="shared" si="70"/>
        <v>3750.3520833165298</v>
      </c>
      <c r="Q36" s="19">
        <f t="shared" ref="Q36:R36" si="71">SUM(Q33:Q35)</f>
        <v>3887.4704692441142</v>
      </c>
      <c r="R36" s="19">
        <f t="shared" si="71"/>
        <v>4026.7771196186759</v>
      </c>
    </row>
    <row r="37" spans="1:34" hidden="1" outlineLevel="1" x14ac:dyDescent="0.2">
      <c r="A37" s="4"/>
      <c r="B37" s="14"/>
      <c r="C37" s="15"/>
      <c r="D37" s="14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</row>
    <row r="38" spans="1:34" hidden="1" outlineLevel="1" x14ac:dyDescent="0.2">
      <c r="A38" s="4"/>
      <c r="B38" s="14" t="s">
        <v>31</v>
      </c>
      <c r="C38" s="15"/>
      <c r="D38" s="14"/>
      <c r="E38" s="22">
        <v>-986</v>
      </c>
      <c r="F38" s="22">
        <f t="shared" ref="F38:P38" si="72">-E115</f>
        <v>-279</v>
      </c>
      <c r="G38" s="22">
        <f t="shared" si="72"/>
        <v>-431</v>
      </c>
      <c r="H38" s="22">
        <f t="shared" si="72"/>
        <v>-1256</v>
      </c>
      <c r="I38" s="22">
        <f t="shared" si="72"/>
        <v>-1578.9231419790676</v>
      </c>
      <c r="J38" s="22">
        <f t="shared" si="72"/>
        <v>-1705.3556417319755</v>
      </c>
      <c r="K38" s="22">
        <f t="shared" si="72"/>
        <v>-1955.2759800300782</v>
      </c>
      <c r="L38" s="22">
        <f t="shared" si="72"/>
        <v>-2254.3044947787976</v>
      </c>
      <c r="M38" s="22">
        <f t="shared" si="72"/>
        <v>-2578.5939229210185</v>
      </c>
      <c r="N38" s="22">
        <f t="shared" si="72"/>
        <v>-2849.4647043103087</v>
      </c>
      <c r="O38" s="22">
        <f t="shared" si="72"/>
        <v>-3134.4820972857051</v>
      </c>
      <c r="P38" s="22">
        <f t="shared" si="72"/>
        <v>-3434.6693308486729</v>
      </c>
      <c r="Q38" s="22">
        <f t="shared" ref="Q38:R38" si="73">-P115</f>
        <v>-3750.3520833165298</v>
      </c>
      <c r="R38" s="22">
        <f t="shared" si="73"/>
        <v>-3887.4704692441142</v>
      </c>
    </row>
    <row r="39" spans="1:34" ht="15.75" hidden="1" outlineLevel="1" thickBot="1" x14ac:dyDescent="0.3">
      <c r="A39" s="4"/>
      <c r="B39" s="24" t="s">
        <v>32</v>
      </c>
      <c r="C39" s="25"/>
      <c r="D39" s="24"/>
      <c r="E39" s="26">
        <f>SUM(E36:E38)</f>
        <v>735</v>
      </c>
      <c r="F39" s="26">
        <f t="shared" ref="F39:G39" si="74">SUM(F36:F38)</f>
        <v>2174</v>
      </c>
      <c r="G39" s="26">
        <f t="shared" si="74"/>
        <v>1919</v>
      </c>
      <c r="H39" s="26">
        <f t="shared" ref="H39:P39" si="75">SUM(H36:H38)</f>
        <v>1375.5385699651129</v>
      </c>
      <c r="I39" s="26">
        <f t="shared" si="75"/>
        <v>1044.7009222239717</v>
      </c>
      <c r="J39" s="26">
        <f t="shared" si="75"/>
        <v>1087.8957583109936</v>
      </c>
      <c r="K39" s="26">
        <f t="shared" si="75"/>
        <v>1050.4633463416521</v>
      </c>
      <c r="L39" s="26">
        <f t="shared" si="75"/>
        <v>968.93790887247542</v>
      </c>
      <c r="M39" s="26">
        <f t="shared" si="75"/>
        <v>773.71749391463891</v>
      </c>
      <c r="N39" s="26">
        <f t="shared" si="75"/>
        <v>633.2931815626971</v>
      </c>
      <c r="O39" s="26">
        <f t="shared" si="75"/>
        <v>480.95930360763487</v>
      </c>
      <c r="P39" s="26">
        <f t="shared" si="75"/>
        <v>315.68275246785697</v>
      </c>
      <c r="Q39" s="26">
        <f t="shared" ref="Q39:R39" si="76">SUM(Q36:Q38)</f>
        <v>137.11838592758431</v>
      </c>
      <c r="R39" s="26">
        <f t="shared" si="76"/>
        <v>139.30665037456174</v>
      </c>
    </row>
    <row r="40" spans="1:34" ht="15" hidden="1" outlineLevel="1" thickTop="1" x14ac:dyDescent="0.2">
      <c r="A40" s="4"/>
      <c r="B40" s="4"/>
      <c r="C40" s="7"/>
      <c r="D40" s="4"/>
      <c r="E40" s="27"/>
      <c r="F40" s="27"/>
      <c r="G40" s="27"/>
    </row>
    <row r="41" spans="1:34" collapsed="1" x14ac:dyDescent="0.2">
      <c r="A41" s="4"/>
      <c r="B41" s="4"/>
      <c r="C41" s="7"/>
      <c r="D41" s="4"/>
      <c r="E41" s="28"/>
      <c r="F41" s="28"/>
      <c r="G41" s="28"/>
    </row>
    <row r="42" spans="1:34" ht="15.75" thickBot="1" x14ac:dyDescent="0.3">
      <c r="A42" s="11" t="s">
        <v>33</v>
      </c>
      <c r="B42" s="12"/>
      <c r="C42" s="13"/>
      <c r="D42" s="12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</row>
    <row r="43" spans="1:34" ht="15" hidden="1" outlineLevel="1" x14ac:dyDescent="0.25">
      <c r="A43" s="3"/>
      <c r="B43" s="4"/>
      <c r="C43" s="7"/>
      <c r="D43" s="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</row>
    <row r="44" spans="1:34" hidden="1" outlineLevel="1" x14ac:dyDescent="0.2">
      <c r="A44" s="4"/>
      <c r="B44" s="33" t="s">
        <v>34</v>
      </c>
      <c r="C44" s="34"/>
      <c r="D44" s="33"/>
      <c r="E44" s="32">
        <f>MIN(E122*E8,E46)</f>
        <v>438.88</v>
      </c>
      <c r="F44" s="32">
        <f>MIN(F122*F8,F46)</f>
        <v>493.54</v>
      </c>
      <c r="G44" s="32">
        <f>MIN(G122*G8,G46)</f>
        <v>493.02000000000004</v>
      </c>
      <c r="H44" s="32">
        <f t="shared" ref="H44:R44" si="77">H122*H8</f>
        <v>509.00255937302092</v>
      </c>
      <c r="I44" s="32">
        <f t="shared" si="77"/>
        <v>527.05620088080366</v>
      </c>
      <c r="J44" s="32">
        <f t="shared" si="77"/>
        <v>546.16008766483662</v>
      </c>
      <c r="K44" s="32">
        <f t="shared" si="77"/>
        <v>565.34191832383885</v>
      </c>
      <c r="L44" s="32">
        <f t="shared" si="77"/>
        <v>584.3883933229489</v>
      </c>
      <c r="M44" s="32">
        <f t="shared" si="77"/>
        <v>604.84198708925203</v>
      </c>
      <c r="N44" s="32">
        <f t="shared" si="77"/>
        <v>626.01145663737577</v>
      </c>
      <c r="O44" s="32">
        <f t="shared" si="77"/>
        <v>647.92185761968392</v>
      </c>
      <c r="P44" s="32">
        <f t="shared" si="77"/>
        <v>670.59912263637284</v>
      </c>
      <c r="Q44" s="32">
        <f t="shared" si="77"/>
        <v>694.07009192864575</v>
      </c>
      <c r="R44" s="32">
        <f t="shared" si="77"/>
        <v>718.36254514614825</v>
      </c>
      <c r="S44" s="32"/>
      <c r="T44" s="32"/>
      <c r="U44" s="32"/>
      <c r="V44" s="32"/>
      <c r="W44" s="32"/>
      <c r="X44" s="32"/>
      <c r="Y44" s="32"/>
      <c r="Z44" s="32"/>
      <c r="AA44" s="32"/>
      <c r="AB44" s="32"/>
    </row>
    <row r="45" spans="1:34" hidden="1" outlineLevel="1" x14ac:dyDescent="0.2">
      <c r="A45" s="4"/>
      <c r="B45" s="33" t="s">
        <v>35</v>
      </c>
      <c r="C45" s="34"/>
      <c r="D45" s="33"/>
      <c r="E45" s="32">
        <f>E46-E44</f>
        <v>118.12</v>
      </c>
      <c r="F45" s="32">
        <f>F46-F44</f>
        <v>144.45999999999998</v>
      </c>
      <c r="G45" s="32">
        <f>G46-G44</f>
        <v>345.97999999999996</v>
      </c>
      <c r="H45" s="32">
        <f>MAX(SUM(H70:H72,H77:H83,H86:H87)-SUM(H44,H48:H51,H54:H55,H59:H64),0)</f>
        <v>0</v>
      </c>
      <c r="I45" s="32">
        <f t="shared" ref="I45:R45" si="78">MAX(SUM(I70:I72,I77:I83,I86:I87)-SUM(I44,I48:I51,I54:I55,I59:I64),0)</f>
        <v>0</v>
      </c>
      <c r="J45" s="32">
        <f t="shared" si="78"/>
        <v>0</v>
      </c>
      <c r="K45" s="32">
        <f t="shared" si="78"/>
        <v>0</v>
      </c>
      <c r="L45" s="32">
        <f t="shared" si="78"/>
        <v>0</v>
      </c>
      <c r="M45" s="32">
        <f t="shared" si="78"/>
        <v>0</v>
      </c>
      <c r="N45" s="32">
        <f t="shared" si="78"/>
        <v>0</v>
      </c>
      <c r="O45" s="32">
        <f t="shared" si="78"/>
        <v>0</v>
      </c>
      <c r="P45" s="32">
        <f t="shared" si="78"/>
        <v>0</v>
      </c>
      <c r="Q45" s="32">
        <f t="shared" ref="Q45" si="79">MAX(SUM(Q70:Q72,Q77:Q83,Q86:Q87)-SUM(Q44,Q48:Q51,Q54:Q55,Q59:Q64),0)</f>
        <v>0</v>
      </c>
      <c r="R45" s="32">
        <f t="shared" si="78"/>
        <v>0</v>
      </c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 spans="1:34" hidden="1" outlineLevel="1" x14ac:dyDescent="0.2">
      <c r="A46" s="4"/>
      <c r="B46" s="35" t="s">
        <v>36</v>
      </c>
      <c r="C46" s="36"/>
      <c r="D46" s="35"/>
      <c r="E46" s="37">
        <v>557</v>
      </c>
      <c r="F46" s="37">
        <v>638</v>
      </c>
      <c r="G46" s="37">
        <v>839</v>
      </c>
      <c r="H46" s="109">
        <f>SUM(H44:H45)</f>
        <v>509.00255937302092</v>
      </c>
      <c r="I46" s="109">
        <f t="shared" ref="I46:R46" si="80">SUM(I44:I45)</f>
        <v>527.05620088080366</v>
      </c>
      <c r="J46" s="109">
        <f t="shared" si="80"/>
        <v>546.16008766483662</v>
      </c>
      <c r="K46" s="109">
        <f t="shared" si="80"/>
        <v>565.34191832383885</v>
      </c>
      <c r="L46" s="109">
        <f t="shared" si="80"/>
        <v>584.3883933229489</v>
      </c>
      <c r="M46" s="109">
        <f t="shared" si="80"/>
        <v>604.84198708925203</v>
      </c>
      <c r="N46" s="109">
        <f t="shared" si="80"/>
        <v>626.01145663737577</v>
      </c>
      <c r="O46" s="109">
        <f t="shared" si="80"/>
        <v>647.92185761968392</v>
      </c>
      <c r="P46" s="109">
        <f t="shared" si="80"/>
        <v>670.59912263637284</v>
      </c>
      <c r="Q46" s="109">
        <f t="shared" ref="Q46" si="81">SUM(Q44:Q45)</f>
        <v>694.07009192864575</v>
      </c>
      <c r="R46" s="109">
        <f t="shared" si="80"/>
        <v>718.36254514614825</v>
      </c>
      <c r="S46" s="32"/>
      <c r="T46" s="32"/>
      <c r="U46" s="32"/>
      <c r="V46" s="32"/>
      <c r="W46" s="32"/>
      <c r="X46" s="32"/>
      <c r="Y46" s="32"/>
      <c r="Z46" s="32"/>
      <c r="AA46" s="32"/>
      <c r="AB46" s="32"/>
    </row>
    <row r="47" spans="1:34" hidden="1" outlineLevel="1" x14ac:dyDescent="0.2">
      <c r="A47" s="4"/>
      <c r="B47" s="35" t="s">
        <v>37</v>
      </c>
      <c r="C47" s="36"/>
      <c r="D47" s="35"/>
      <c r="E47" s="37">
        <v>13063</v>
      </c>
      <c r="F47" s="37">
        <v>3462</v>
      </c>
      <c r="G47" s="37">
        <v>4199</v>
      </c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32"/>
      <c r="T47" s="32"/>
      <c r="U47" s="32"/>
      <c r="V47" s="32"/>
      <c r="W47" s="32"/>
      <c r="X47" s="32"/>
      <c r="Y47" s="32"/>
      <c r="Z47" s="32"/>
      <c r="AA47" s="32"/>
      <c r="AB47" s="32"/>
    </row>
    <row r="48" spans="1:34" hidden="1" outlineLevel="1" x14ac:dyDescent="0.2">
      <c r="A48" s="4"/>
      <c r="B48" s="35" t="s">
        <v>38</v>
      </c>
      <c r="C48" s="36"/>
      <c r="D48" s="35"/>
      <c r="E48" s="37">
        <v>2524</v>
      </c>
      <c r="F48" s="37">
        <v>2794</v>
      </c>
      <c r="G48" s="37">
        <v>2689</v>
      </c>
      <c r="H48" s="111">
        <f t="shared" ref="H48:R48" si="82">H8*H123</f>
        <v>2774.0639485829638</v>
      </c>
      <c r="I48" s="111">
        <f t="shared" si="82"/>
        <v>2872.45629480038</v>
      </c>
      <c r="J48" s="111">
        <f t="shared" si="82"/>
        <v>2976.5724777733594</v>
      </c>
      <c r="K48" s="111">
        <f t="shared" si="82"/>
        <v>3081.1134548649216</v>
      </c>
      <c r="L48" s="111">
        <f t="shared" si="82"/>
        <v>3184.9167436100711</v>
      </c>
      <c r="M48" s="111">
        <f t="shared" si="82"/>
        <v>3296.3888296364235</v>
      </c>
      <c r="N48" s="111">
        <f t="shared" si="82"/>
        <v>3411.7624386736979</v>
      </c>
      <c r="O48" s="111">
        <f t="shared" si="82"/>
        <v>3531.1741240272772</v>
      </c>
      <c r="P48" s="111">
        <f t="shared" si="82"/>
        <v>3654.7652183682317</v>
      </c>
      <c r="Q48" s="111">
        <f t="shared" si="82"/>
        <v>3782.6820010111192</v>
      </c>
      <c r="R48" s="111">
        <f t="shared" si="82"/>
        <v>3915.0758710465075</v>
      </c>
      <c r="S48" s="32"/>
      <c r="T48" s="32"/>
      <c r="U48" s="32"/>
      <c r="V48" s="32"/>
      <c r="W48" s="32"/>
      <c r="X48" s="32"/>
      <c r="Y48" s="32"/>
      <c r="Z48" s="32"/>
      <c r="AA48" s="32"/>
      <c r="AB48" s="32"/>
    </row>
    <row r="49" spans="1:28" hidden="1" outlineLevel="1" x14ac:dyDescent="0.2">
      <c r="A49" s="4"/>
      <c r="B49" s="35" t="s">
        <v>39</v>
      </c>
      <c r="C49" s="36"/>
      <c r="D49" s="35"/>
      <c r="E49" s="37">
        <v>1380</v>
      </c>
      <c r="F49" s="37">
        <v>1668</v>
      </c>
      <c r="G49" s="37">
        <v>1789</v>
      </c>
      <c r="H49" s="111">
        <f t="shared" ref="H49:R49" si="83">H8*H125</f>
        <v>1857.8593417115262</v>
      </c>
      <c r="I49" s="111">
        <f t="shared" si="83"/>
        <v>1923.7551332149333</v>
      </c>
      <c r="J49" s="111">
        <f t="shared" si="83"/>
        <v>1993.4843199766535</v>
      </c>
      <c r="K49" s="111">
        <f t="shared" si="83"/>
        <v>2063.4980018820115</v>
      </c>
      <c r="L49" s="111">
        <f t="shared" si="83"/>
        <v>2133.0176356287629</v>
      </c>
      <c r="M49" s="111">
        <f t="shared" si="83"/>
        <v>2207.6732528757698</v>
      </c>
      <c r="N49" s="111">
        <f t="shared" si="83"/>
        <v>2284.9418167264212</v>
      </c>
      <c r="O49" s="111">
        <f t="shared" si="83"/>
        <v>2364.9147803118458</v>
      </c>
      <c r="P49" s="111">
        <f t="shared" si="83"/>
        <v>2447.6867976227604</v>
      </c>
      <c r="Q49" s="111">
        <f t="shared" si="83"/>
        <v>2533.3558355395567</v>
      </c>
      <c r="R49" s="111">
        <f t="shared" si="83"/>
        <v>2622.0232897834408</v>
      </c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 spans="1:28" hidden="1" outlineLevel="1" x14ac:dyDescent="0.2">
      <c r="A50" s="4"/>
      <c r="B50" s="35" t="s">
        <v>40</v>
      </c>
      <c r="C50" s="36"/>
      <c r="D50" s="35"/>
      <c r="E50" s="37">
        <f>1061</f>
        <v>1061</v>
      </c>
      <c r="F50" s="37">
        <v>1046</v>
      </c>
      <c r="G50" s="37">
        <v>778</v>
      </c>
      <c r="H50" s="111">
        <f t="shared" ref="H50:R50" si="84">H8*H127</f>
        <v>803.22094680177338</v>
      </c>
      <c r="I50" s="111">
        <f t="shared" si="84"/>
        <v>831.7101218718617</v>
      </c>
      <c r="J50" s="111">
        <f t="shared" si="84"/>
        <v>861.85661474837309</v>
      </c>
      <c r="K50" s="111">
        <f t="shared" si="84"/>
        <v>892.12610534247426</v>
      </c>
      <c r="L50" s="111">
        <f t="shared" si="84"/>
        <v>922.18200074085075</v>
      </c>
      <c r="M50" s="111">
        <f t="shared" si="84"/>
        <v>954.45837076678049</v>
      </c>
      <c r="N50" s="111">
        <f t="shared" si="84"/>
        <v>987.86441374361766</v>
      </c>
      <c r="O50" s="111">
        <f t="shared" si="84"/>
        <v>1022.4396682246443</v>
      </c>
      <c r="P50" s="111">
        <f t="shared" si="84"/>
        <v>1058.2250566125067</v>
      </c>
      <c r="Q50" s="111">
        <f t="shared" si="84"/>
        <v>1095.2629335939444</v>
      </c>
      <c r="R50" s="111">
        <f t="shared" si="84"/>
        <v>1133.5971362697321</v>
      </c>
      <c r="S50" s="32"/>
      <c r="T50" s="32"/>
      <c r="U50" s="32"/>
      <c r="V50" s="32"/>
      <c r="W50" s="32"/>
      <c r="X50" s="32"/>
      <c r="Y50" s="32"/>
      <c r="Z50" s="32"/>
      <c r="AA50" s="32"/>
      <c r="AB50" s="32"/>
    </row>
    <row r="51" spans="1:28" hidden="1" outlineLevel="1" x14ac:dyDescent="0.2">
      <c r="A51" s="4"/>
      <c r="B51" s="35" t="s">
        <v>41</v>
      </c>
      <c r="C51" s="30"/>
      <c r="D51" s="35"/>
      <c r="E51" s="37">
        <f>18+419+92-1</f>
        <v>528</v>
      </c>
      <c r="F51" s="37">
        <f>14+19</f>
        <v>33</v>
      </c>
      <c r="G51" s="37">
        <f>13+27</f>
        <v>40</v>
      </c>
      <c r="H51" s="112">
        <f>16+25</f>
        <v>41</v>
      </c>
      <c r="I51" s="112">
        <f t="shared" ref="I51:Q51" si="85">H51</f>
        <v>41</v>
      </c>
      <c r="J51" s="112">
        <f t="shared" si="85"/>
        <v>41</v>
      </c>
      <c r="K51" s="112">
        <f t="shared" si="85"/>
        <v>41</v>
      </c>
      <c r="L51" s="112">
        <f t="shared" si="85"/>
        <v>41</v>
      </c>
      <c r="M51" s="112">
        <f t="shared" si="85"/>
        <v>41</v>
      </c>
      <c r="N51" s="112">
        <f t="shared" si="85"/>
        <v>41</v>
      </c>
      <c r="O51" s="112">
        <f t="shared" si="85"/>
        <v>41</v>
      </c>
      <c r="P51" s="112">
        <f t="shared" si="85"/>
        <v>41</v>
      </c>
      <c r="Q51" s="112">
        <f t="shared" si="85"/>
        <v>41</v>
      </c>
      <c r="R51" s="112">
        <f>P51</f>
        <v>41</v>
      </c>
      <c r="S51" s="32"/>
      <c r="T51" s="32"/>
      <c r="U51" s="32"/>
      <c r="V51" s="32"/>
      <c r="W51" s="32"/>
      <c r="X51" s="32"/>
      <c r="Y51" s="32"/>
      <c r="Z51" s="32"/>
      <c r="AA51" s="32"/>
      <c r="AB51" s="32"/>
    </row>
    <row r="52" spans="1:28" ht="15" hidden="1" outlineLevel="1" x14ac:dyDescent="0.25">
      <c r="A52" s="4"/>
      <c r="B52" s="38" t="s">
        <v>42</v>
      </c>
      <c r="C52" s="39"/>
      <c r="D52" s="38"/>
      <c r="E52" s="40">
        <f t="shared" ref="E52:R52" si="86">SUM(E46:E51)</f>
        <v>19113</v>
      </c>
      <c r="F52" s="40">
        <f t="shared" si="86"/>
        <v>9641</v>
      </c>
      <c r="G52" s="40">
        <f t="shared" si="86"/>
        <v>10334</v>
      </c>
      <c r="H52" s="40">
        <f t="shared" si="86"/>
        <v>5985.1467964692847</v>
      </c>
      <c r="I52" s="40">
        <f t="shared" si="86"/>
        <v>6195.9777507679792</v>
      </c>
      <c r="J52" s="40">
        <f t="shared" si="86"/>
        <v>6419.0735001632229</v>
      </c>
      <c r="K52" s="40">
        <f t="shared" si="86"/>
        <v>6643.0794804132465</v>
      </c>
      <c r="L52" s="40">
        <f t="shared" si="86"/>
        <v>6865.504773302634</v>
      </c>
      <c r="M52" s="40">
        <f t="shared" si="86"/>
        <v>7104.3624403682261</v>
      </c>
      <c r="N52" s="40">
        <f t="shared" si="86"/>
        <v>7351.5801257811127</v>
      </c>
      <c r="O52" s="40">
        <f t="shared" si="86"/>
        <v>7607.4504301834513</v>
      </c>
      <c r="P52" s="40">
        <f t="shared" si="86"/>
        <v>7872.2761952398714</v>
      </c>
      <c r="Q52" s="40">
        <f t="shared" ref="Q52" si="87">SUM(Q46:Q51)</f>
        <v>8146.3708620732659</v>
      </c>
      <c r="R52" s="40">
        <f t="shared" si="86"/>
        <v>8430.0588422458295</v>
      </c>
      <c r="S52" s="32"/>
      <c r="T52" s="32"/>
      <c r="U52" s="32"/>
      <c r="V52" s="32"/>
      <c r="W52" s="32"/>
      <c r="X52" s="32"/>
      <c r="Y52" s="32"/>
      <c r="Z52" s="32"/>
      <c r="AA52" s="32"/>
      <c r="AB52" s="32"/>
    </row>
    <row r="53" spans="1:28" hidden="1" outlineLevel="1" x14ac:dyDescent="0.2">
      <c r="A53" s="4"/>
      <c r="B53" s="29"/>
      <c r="C53" s="30"/>
      <c r="D53" s="29"/>
      <c r="E53" s="41"/>
      <c r="F53" s="41"/>
      <c r="G53" s="41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 spans="1:28" hidden="1" outlineLevel="1" x14ac:dyDescent="0.2">
      <c r="A54" s="4"/>
      <c r="B54" s="35" t="s">
        <v>43</v>
      </c>
      <c r="C54" s="36"/>
      <c r="D54" s="35"/>
      <c r="E54" s="42">
        <v>5036</v>
      </c>
      <c r="F54" s="42">
        <v>6005</v>
      </c>
      <c r="G54" s="42">
        <v>6175</v>
      </c>
      <c r="H54" s="55">
        <f t="shared" ref="H54:Q54" si="88">G54+H129-H15</f>
        <v>6329.9977823005383</v>
      </c>
      <c r="I54" s="55">
        <f t="shared" si="88"/>
        <v>6498.649038949191</v>
      </c>
      <c r="J54" s="55">
        <f t="shared" si="88"/>
        <v>6681.1573552013906</v>
      </c>
      <c r="K54" s="55">
        <f t="shared" si="88"/>
        <v>6875.9016232130552</v>
      </c>
      <c r="L54" s="55">
        <f t="shared" si="88"/>
        <v>7081.0726501514364</v>
      </c>
      <c r="M54" s="55">
        <f t="shared" si="88"/>
        <v>7297.9453008933888</v>
      </c>
      <c r="N54" s="55">
        <f t="shared" si="88"/>
        <v>7526.3532308626354</v>
      </c>
      <c r="O54" s="55">
        <f t="shared" si="88"/>
        <v>7766.1976397138524</v>
      </c>
      <c r="P54" s="55">
        <f t="shared" si="88"/>
        <v>8017.4402889673129</v>
      </c>
      <c r="Q54" s="55">
        <f t="shared" si="88"/>
        <v>8280.0974659362255</v>
      </c>
      <c r="R54" s="55">
        <f>P54+R129-R15</f>
        <v>8291.5775984133797</v>
      </c>
      <c r="S54" s="32"/>
      <c r="T54" s="32"/>
      <c r="U54" s="32"/>
      <c r="V54" s="32"/>
      <c r="W54" s="32"/>
      <c r="X54" s="32"/>
      <c r="Y54" s="32"/>
      <c r="Z54" s="32"/>
      <c r="AA54" s="32"/>
      <c r="AB54" s="32"/>
    </row>
    <row r="55" spans="1:28" hidden="1" outlineLevel="1" x14ac:dyDescent="0.2">
      <c r="A55" s="4"/>
      <c r="B55" s="35" t="s">
        <v>44</v>
      </c>
      <c r="C55" s="36"/>
      <c r="D55" s="35"/>
      <c r="E55" s="55">
        <f>SUM(E56:E58)</f>
        <v>15803</v>
      </c>
      <c r="F55" s="55">
        <f>SUM(F56:F58)</f>
        <v>24945</v>
      </c>
      <c r="G55" s="55">
        <f>SUM(G56:G58)</f>
        <v>24446</v>
      </c>
      <c r="H55" s="55">
        <f t="shared" ref="H55:R55" si="89">SUM(H56:H58)</f>
        <v>24632.397181858214</v>
      </c>
      <c r="I55" s="55">
        <f t="shared" si="89"/>
        <v>24632.833993835317</v>
      </c>
      <c r="J55" s="55">
        <f t="shared" si="89"/>
        <v>24632.833993835317</v>
      </c>
      <c r="K55" s="55">
        <f t="shared" si="89"/>
        <v>24632.833993835317</v>
      </c>
      <c r="L55" s="55">
        <f t="shared" si="89"/>
        <v>24632.833993835317</v>
      </c>
      <c r="M55" s="55">
        <f t="shared" si="89"/>
        <v>24632.833993835317</v>
      </c>
      <c r="N55" s="55">
        <f t="shared" si="89"/>
        <v>24632.833993835317</v>
      </c>
      <c r="O55" s="55">
        <f t="shared" si="89"/>
        <v>24632.833993835317</v>
      </c>
      <c r="P55" s="55">
        <f t="shared" si="89"/>
        <v>24632.833993835317</v>
      </c>
      <c r="Q55" s="55">
        <f t="shared" ref="Q55" si="90">SUM(Q56:Q58)</f>
        <v>24632.833993835317</v>
      </c>
      <c r="R55" s="55">
        <f t="shared" si="89"/>
        <v>24632.833993835317</v>
      </c>
      <c r="S55" s="32"/>
      <c r="T55" s="32"/>
      <c r="U55" s="32"/>
      <c r="V55" s="32"/>
      <c r="W55" s="32"/>
      <c r="X55" s="32"/>
      <c r="Y55" s="32"/>
      <c r="Z55" s="32"/>
      <c r="AA55" s="32"/>
      <c r="AB55" s="32"/>
    </row>
    <row r="56" spans="1:28" hidden="1" outlineLevel="1" x14ac:dyDescent="0.2">
      <c r="A56" s="4"/>
      <c r="B56" s="33" t="s">
        <v>45</v>
      </c>
      <c r="C56" s="30"/>
      <c r="D56" s="36"/>
      <c r="E56" s="42">
        <v>11620</v>
      </c>
      <c r="F56" s="42">
        <v>18132</v>
      </c>
      <c r="G56" s="42">
        <v>17711</v>
      </c>
      <c r="H56" s="112">
        <v>17922</v>
      </c>
      <c r="I56" s="112">
        <f t="shared" ref="I56:Q56" si="91">H56</f>
        <v>17922</v>
      </c>
      <c r="J56" s="112">
        <f t="shared" si="91"/>
        <v>17922</v>
      </c>
      <c r="K56" s="112">
        <f t="shared" si="91"/>
        <v>17922</v>
      </c>
      <c r="L56" s="112">
        <f t="shared" si="91"/>
        <v>17922</v>
      </c>
      <c r="M56" s="112">
        <f t="shared" si="91"/>
        <v>17922</v>
      </c>
      <c r="N56" s="112">
        <f t="shared" si="91"/>
        <v>17922</v>
      </c>
      <c r="O56" s="112">
        <f t="shared" si="91"/>
        <v>17922</v>
      </c>
      <c r="P56" s="112">
        <f t="shared" si="91"/>
        <v>17922</v>
      </c>
      <c r="Q56" s="112">
        <f t="shared" si="91"/>
        <v>17922</v>
      </c>
      <c r="R56" s="112">
        <f>P56</f>
        <v>17922</v>
      </c>
      <c r="S56" s="32"/>
      <c r="T56" s="32"/>
      <c r="U56" s="32"/>
      <c r="V56" s="32"/>
      <c r="W56" s="32"/>
      <c r="X56" s="32"/>
      <c r="Y56" s="32"/>
      <c r="Z56" s="32"/>
      <c r="AA56" s="32"/>
      <c r="AB56" s="32"/>
    </row>
    <row r="57" spans="1:28" hidden="1" outlineLevel="1" x14ac:dyDescent="0.2">
      <c r="A57" s="4"/>
      <c r="B57" s="33" t="s">
        <v>46</v>
      </c>
      <c r="C57" s="30" t="s">
        <v>170</v>
      </c>
      <c r="D57" s="35"/>
      <c r="E57" s="42">
        <v>3879</v>
      </c>
      <c r="F57" s="42">
        <v>6412</v>
      </c>
      <c r="G57" s="42">
        <v>6359</v>
      </c>
      <c r="H57" s="112">
        <v>6328</v>
      </c>
      <c r="I57" s="112">
        <f t="shared" ref="I57:Q57" si="92">H57</f>
        <v>6328</v>
      </c>
      <c r="J57" s="112">
        <f t="shared" si="92"/>
        <v>6328</v>
      </c>
      <c r="K57" s="112">
        <f t="shared" si="92"/>
        <v>6328</v>
      </c>
      <c r="L57" s="112">
        <f t="shared" si="92"/>
        <v>6328</v>
      </c>
      <c r="M57" s="112">
        <f t="shared" si="92"/>
        <v>6328</v>
      </c>
      <c r="N57" s="112">
        <f t="shared" si="92"/>
        <v>6328</v>
      </c>
      <c r="O57" s="112">
        <f t="shared" si="92"/>
        <v>6328</v>
      </c>
      <c r="P57" s="112">
        <f t="shared" si="92"/>
        <v>6328</v>
      </c>
      <c r="Q57" s="112">
        <f t="shared" si="92"/>
        <v>6328</v>
      </c>
      <c r="R57" s="112">
        <f>P57</f>
        <v>6328</v>
      </c>
      <c r="S57" s="32"/>
      <c r="T57" s="32"/>
      <c r="U57" s="32"/>
      <c r="V57" s="32"/>
      <c r="W57" s="32"/>
      <c r="X57" s="32"/>
      <c r="Y57" s="32"/>
      <c r="Z57" s="32"/>
      <c r="AA57" s="32"/>
      <c r="AB57" s="32"/>
    </row>
    <row r="58" spans="1:28" hidden="1" outlineLevel="1" x14ac:dyDescent="0.2">
      <c r="A58" s="4"/>
      <c r="B58" s="33" t="s">
        <v>47</v>
      </c>
      <c r="C58" s="34"/>
      <c r="D58" s="35"/>
      <c r="E58" s="42">
        <v>304</v>
      </c>
      <c r="F58" s="42">
        <v>401</v>
      </c>
      <c r="G58" s="42">
        <v>376</v>
      </c>
      <c r="H58" s="55">
        <f t="shared" ref="H58:R58" si="93">G58+H133-H16</f>
        <v>382.39718185821226</v>
      </c>
      <c r="I58" s="55">
        <f t="shared" si="93"/>
        <v>382.83399383531486</v>
      </c>
      <c r="J58" s="55">
        <f t="shared" si="93"/>
        <v>382.83399383531486</v>
      </c>
      <c r="K58" s="55">
        <f t="shared" si="93"/>
        <v>382.83399383531486</v>
      </c>
      <c r="L58" s="55">
        <f t="shared" si="93"/>
        <v>382.83399383531486</v>
      </c>
      <c r="M58" s="55">
        <f t="shared" si="93"/>
        <v>382.83399383531486</v>
      </c>
      <c r="N58" s="55">
        <f t="shared" si="93"/>
        <v>382.83399383531486</v>
      </c>
      <c r="O58" s="55">
        <f t="shared" si="93"/>
        <v>382.83399383531486</v>
      </c>
      <c r="P58" s="55">
        <f t="shared" si="93"/>
        <v>382.83399383531486</v>
      </c>
      <c r="Q58" s="55">
        <f t="shared" si="93"/>
        <v>382.83399383531486</v>
      </c>
      <c r="R58" s="55">
        <f t="shared" si="93"/>
        <v>382.83399383531486</v>
      </c>
      <c r="S58" s="32"/>
      <c r="T58" s="32"/>
      <c r="U58" s="32"/>
      <c r="V58" s="32"/>
      <c r="W58" s="32"/>
      <c r="X58" s="32"/>
      <c r="Y58" s="32"/>
      <c r="Z58" s="32"/>
      <c r="AA58" s="32"/>
      <c r="AB58" s="32"/>
    </row>
    <row r="59" spans="1:28" hidden="1" outlineLevel="1" x14ac:dyDescent="0.2">
      <c r="A59" s="4"/>
      <c r="B59" s="35" t="s">
        <v>48</v>
      </c>
      <c r="C59" s="30"/>
      <c r="D59" s="35"/>
      <c r="E59" s="42">
        <v>2730</v>
      </c>
      <c r="F59" s="42">
        <v>2678</v>
      </c>
      <c r="G59" s="42">
        <v>2104</v>
      </c>
      <c r="H59" s="112">
        <v>2145</v>
      </c>
      <c r="I59" s="112">
        <f t="shared" ref="I59:Q59" si="94">H59</f>
        <v>2145</v>
      </c>
      <c r="J59" s="112">
        <f t="shared" si="94"/>
        <v>2145</v>
      </c>
      <c r="K59" s="112">
        <f t="shared" si="94"/>
        <v>2145</v>
      </c>
      <c r="L59" s="112">
        <f t="shared" si="94"/>
        <v>2145</v>
      </c>
      <c r="M59" s="112">
        <f t="shared" si="94"/>
        <v>2145</v>
      </c>
      <c r="N59" s="112">
        <f t="shared" si="94"/>
        <v>2145</v>
      </c>
      <c r="O59" s="112">
        <f t="shared" si="94"/>
        <v>2145</v>
      </c>
      <c r="P59" s="112">
        <f t="shared" si="94"/>
        <v>2145</v>
      </c>
      <c r="Q59" s="112">
        <f t="shared" si="94"/>
        <v>2145</v>
      </c>
      <c r="R59" s="112">
        <f>P59</f>
        <v>2145</v>
      </c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 spans="1:28" hidden="1" outlineLevel="1" x14ac:dyDescent="0.2">
      <c r="A60" s="4"/>
      <c r="B60" s="35" t="s">
        <v>49</v>
      </c>
      <c r="C60" s="30"/>
      <c r="D60" s="35"/>
      <c r="E60" s="42">
        <v>0</v>
      </c>
      <c r="F60" s="42">
        <v>0</v>
      </c>
      <c r="G60" s="42">
        <v>0</v>
      </c>
      <c r="H60" s="112">
        <f t="shared" ref="H60:Q60" si="95">G60</f>
        <v>0</v>
      </c>
      <c r="I60" s="112">
        <f t="shared" si="95"/>
        <v>0</v>
      </c>
      <c r="J60" s="112">
        <f t="shared" si="95"/>
        <v>0</v>
      </c>
      <c r="K60" s="112">
        <f t="shared" si="95"/>
        <v>0</v>
      </c>
      <c r="L60" s="112">
        <f t="shared" si="95"/>
        <v>0</v>
      </c>
      <c r="M60" s="112">
        <f t="shared" si="95"/>
        <v>0</v>
      </c>
      <c r="N60" s="112">
        <f t="shared" si="95"/>
        <v>0</v>
      </c>
      <c r="O60" s="112">
        <f t="shared" si="95"/>
        <v>0</v>
      </c>
      <c r="P60" s="112">
        <f t="shared" si="95"/>
        <v>0</v>
      </c>
      <c r="Q60" s="112">
        <f t="shared" si="95"/>
        <v>0</v>
      </c>
      <c r="R60" s="112">
        <f>P60</f>
        <v>0</v>
      </c>
      <c r="S60" s="32"/>
      <c r="T60" s="32"/>
      <c r="U60" s="32"/>
      <c r="V60" s="32"/>
      <c r="W60" s="32"/>
      <c r="X60" s="32"/>
      <c r="Y60" s="32"/>
      <c r="Z60" s="32"/>
      <c r="AA60" s="32"/>
      <c r="AB60" s="32"/>
    </row>
    <row r="61" spans="1:28" hidden="1" outlineLevel="1" x14ac:dyDescent="0.2">
      <c r="A61" s="4"/>
      <c r="B61" s="35" t="s">
        <v>50</v>
      </c>
      <c r="C61" s="30"/>
      <c r="D61" s="35"/>
      <c r="E61" s="16">
        <v>469</v>
      </c>
      <c r="F61" s="16">
        <v>294</v>
      </c>
      <c r="G61" s="16">
        <v>281</v>
      </c>
      <c r="H61" s="57">
        <f>H178</f>
        <v>0</v>
      </c>
      <c r="I61" s="57">
        <f t="shared" ref="I61:R61" si="96">I178</f>
        <v>0</v>
      </c>
      <c r="J61" s="57">
        <f t="shared" si="96"/>
        <v>0</v>
      </c>
      <c r="K61" s="57">
        <f t="shared" si="96"/>
        <v>0</v>
      </c>
      <c r="L61" s="57">
        <f t="shared" si="96"/>
        <v>0</v>
      </c>
      <c r="M61" s="57">
        <f t="shared" si="96"/>
        <v>0</v>
      </c>
      <c r="N61" s="57">
        <f t="shared" si="96"/>
        <v>0</v>
      </c>
      <c r="O61" s="57">
        <f t="shared" si="96"/>
        <v>0</v>
      </c>
      <c r="P61" s="57">
        <f t="shared" si="96"/>
        <v>0</v>
      </c>
      <c r="Q61" s="57">
        <f t="shared" ref="Q61" si="97">Q178</f>
        <v>0</v>
      </c>
      <c r="R61" s="57">
        <f t="shared" si="96"/>
        <v>0</v>
      </c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 spans="1:28" hidden="1" outlineLevel="1" x14ac:dyDescent="0.2">
      <c r="A62" s="4"/>
      <c r="B62" s="35" t="s">
        <v>51</v>
      </c>
      <c r="C62" s="36"/>
      <c r="D62" s="35"/>
      <c r="E62" s="16">
        <f>831-E61</f>
        <v>362</v>
      </c>
      <c r="F62" s="16">
        <f>722-F61</f>
        <v>428</v>
      </c>
      <c r="G62" s="16">
        <f>761-G61</f>
        <v>480</v>
      </c>
      <c r="H62" s="112">
        <f t="shared" ref="H62:Q62" si="98">G62</f>
        <v>480</v>
      </c>
      <c r="I62" s="112">
        <f t="shared" si="98"/>
        <v>480</v>
      </c>
      <c r="J62" s="112">
        <f t="shared" si="98"/>
        <v>480</v>
      </c>
      <c r="K62" s="112">
        <f t="shared" si="98"/>
        <v>480</v>
      </c>
      <c r="L62" s="112">
        <f t="shared" si="98"/>
        <v>480</v>
      </c>
      <c r="M62" s="112">
        <f t="shared" si="98"/>
        <v>480</v>
      </c>
      <c r="N62" s="112">
        <f t="shared" si="98"/>
        <v>480</v>
      </c>
      <c r="O62" s="112">
        <f t="shared" si="98"/>
        <v>480</v>
      </c>
      <c r="P62" s="112">
        <f t="shared" si="98"/>
        <v>480</v>
      </c>
      <c r="Q62" s="112">
        <f t="shared" si="98"/>
        <v>480</v>
      </c>
      <c r="R62" s="112">
        <f>P62</f>
        <v>480</v>
      </c>
      <c r="S62" s="32"/>
      <c r="T62" s="32"/>
      <c r="U62" s="32"/>
      <c r="V62" s="32"/>
      <c r="W62" s="32"/>
      <c r="X62" s="32"/>
      <c r="Y62" s="32"/>
      <c r="Z62" s="32"/>
      <c r="AA62" s="32"/>
      <c r="AB62" s="32"/>
    </row>
    <row r="63" spans="1:28" hidden="1" outlineLevel="1" x14ac:dyDescent="0.2">
      <c r="A63" s="4"/>
      <c r="B63" s="35" t="s">
        <v>52</v>
      </c>
      <c r="C63" s="30"/>
      <c r="D63" s="35"/>
      <c r="E63" s="42">
        <v>0</v>
      </c>
      <c r="F63" s="42">
        <v>0</v>
      </c>
      <c r="G63" s="42">
        <v>0</v>
      </c>
      <c r="H63" s="55">
        <f t="shared" ref="H63:R63" si="99">H8*H135</f>
        <v>0</v>
      </c>
      <c r="I63" s="55">
        <f t="shared" si="99"/>
        <v>0</v>
      </c>
      <c r="J63" s="55">
        <f t="shared" si="99"/>
        <v>0</v>
      </c>
      <c r="K63" s="55">
        <f t="shared" si="99"/>
        <v>0</v>
      </c>
      <c r="L63" s="55">
        <f t="shared" si="99"/>
        <v>0</v>
      </c>
      <c r="M63" s="55">
        <f t="shared" si="99"/>
        <v>0</v>
      </c>
      <c r="N63" s="55">
        <f t="shared" si="99"/>
        <v>0</v>
      </c>
      <c r="O63" s="55">
        <f t="shared" si="99"/>
        <v>0</v>
      </c>
      <c r="P63" s="55">
        <f t="shared" si="99"/>
        <v>0</v>
      </c>
      <c r="Q63" s="55">
        <f t="shared" si="99"/>
        <v>0</v>
      </c>
      <c r="R63" s="55">
        <f t="shared" si="99"/>
        <v>0</v>
      </c>
      <c r="S63" s="32"/>
      <c r="T63" s="32"/>
      <c r="U63" s="32"/>
      <c r="V63" s="32"/>
      <c r="W63" s="32"/>
      <c r="X63" s="32"/>
      <c r="Y63" s="32"/>
      <c r="Z63" s="32"/>
      <c r="AA63" s="32"/>
      <c r="AB63" s="32"/>
    </row>
    <row r="64" spans="1:28" hidden="1" outlineLevel="1" x14ac:dyDescent="0.2">
      <c r="A64" s="4"/>
      <c r="B64" s="35" t="s">
        <v>53</v>
      </c>
      <c r="C64" s="30"/>
      <c r="D64" s="35"/>
      <c r="E64" s="42">
        <f>288+148</f>
        <v>436</v>
      </c>
      <c r="F64" s="42">
        <f>260+16+1</f>
        <v>277</v>
      </c>
      <c r="G64" s="42">
        <f>278+81-2</f>
        <v>357</v>
      </c>
      <c r="H64" s="112">
        <f>464+244</f>
        <v>708</v>
      </c>
      <c r="I64" s="112">
        <f t="shared" ref="I64:Q64" si="100">H64</f>
        <v>708</v>
      </c>
      <c r="J64" s="112">
        <f t="shared" si="100"/>
        <v>708</v>
      </c>
      <c r="K64" s="112">
        <f t="shared" si="100"/>
        <v>708</v>
      </c>
      <c r="L64" s="112">
        <f t="shared" si="100"/>
        <v>708</v>
      </c>
      <c r="M64" s="112">
        <f t="shared" si="100"/>
        <v>708</v>
      </c>
      <c r="N64" s="112">
        <f t="shared" si="100"/>
        <v>708</v>
      </c>
      <c r="O64" s="112">
        <f t="shared" si="100"/>
        <v>708</v>
      </c>
      <c r="P64" s="112">
        <f t="shared" si="100"/>
        <v>708</v>
      </c>
      <c r="Q64" s="112">
        <f t="shared" si="100"/>
        <v>708</v>
      </c>
      <c r="R64" s="112">
        <f>P64</f>
        <v>708</v>
      </c>
      <c r="S64" s="32"/>
      <c r="T64" s="32"/>
      <c r="U64" s="32"/>
      <c r="V64" s="32"/>
      <c r="W64" s="32"/>
      <c r="X64" s="32"/>
      <c r="Y64" s="32"/>
      <c r="Z64" s="32"/>
      <c r="AA64" s="32"/>
      <c r="AB64" s="32"/>
    </row>
    <row r="65" spans="1:28" ht="15" hidden="1" outlineLevel="1" x14ac:dyDescent="0.25">
      <c r="A65" s="4"/>
      <c r="B65" s="38" t="s">
        <v>54</v>
      </c>
      <c r="C65" s="39"/>
      <c r="D65" s="38"/>
      <c r="E65" s="43">
        <f>E54+E55+E59+E60+E61+E62+E63+E64</f>
        <v>24836</v>
      </c>
      <c r="F65" s="43">
        <f t="shared" ref="F65:G65" si="101">F54+F55+F59+F60+F61+F62+F63+F64</f>
        <v>34627</v>
      </c>
      <c r="G65" s="43">
        <f t="shared" si="101"/>
        <v>33843</v>
      </c>
      <c r="H65" s="43">
        <f t="shared" ref="H65:R65" si="102">H54+H55+H59+H60+H61+H62+H63+H64</f>
        <v>34295.394964158753</v>
      </c>
      <c r="I65" s="43">
        <f t="shared" si="102"/>
        <v>34464.483032784512</v>
      </c>
      <c r="J65" s="43">
        <f t="shared" si="102"/>
        <v>34646.991349036703</v>
      </c>
      <c r="K65" s="43">
        <f t="shared" si="102"/>
        <v>34841.735617048369</v>
      </c>
      <c r="L65" s="43">
        <f t="shared" si="102"/>
        <v>35046.906643986753</v>
      </c>
      <c r="M65" s="43">
        <f t="shared" si="102"/>
        <v>35263.779294728709</v>
      </c>
      <c r="N65" s="43">
        <f t="shared" si="102"/>
        <v>35492.187224697947</v>
      </c>
      <c r="O65" s="43">
        <f t="shared" si="102"/>
        <v>35732.031633549166</v>
      </c>
      <c r="P65" s="43">
        <f t="shared" si="102"/>
        <v>35983.274282802631</v>
      </c>
      <c r="Q65" s="43">
        <f t="shared" ref="Q65" si="103">Q54+Q55+Q59+Q60+Q61+Q62+Q63+Q64</f>
        <v>36245.931459771542</v>
      </c>
      <c r="R65" s="43">
        <f t="shared" si="102"/>
        <v>36257.411592248696</v>
      </c>
      <c r="S65" s="32"/>
      <c r="T65" s="32"/>
      <c r="U65" s="32"/>
      <c r="V65" s="32"/>
      <c r="W65" s="32"/>
      <c r="X65" s="32"/>
      <c r="Y65" s="32"/>
      <c r="Z65" s="32"/>
      <c r="AA65" s="32"/>
      <c r="AB65" s="32"/>
    </row>
    <row r="66" spans="1:28" hidden="1" outlineLevel="1" x14ac:dyDescent="0.2">
      <c r="A66" s="4"/>
      <c r="B66" s="29"/>
      <c r="C66" s="30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32"/>
      <c r="T66" s="32"/>
      <c r="U66" s="32"/>
      <c r="V66" s="32"/>
      <c r="W66" s="32"/>
      <c r="X66" s="32"/>
      <c r="Y66" s="32"/>
      <c r="Z66" s="32"/>
      <c r="AA66" s="32"/>
      <c r="AB66" s="32"/>
    </row>
    <row r="67" spans="1:28" ht="15.75" hidden="1" outlineLevel="1" thickBot="1" x14ac:dyDescent="0.3">
      <c r="A67" s="4"/>
      <c r="B67" s="44" t="s">
        <v>55</v>
      </c>
      <c r="C67" s="45"/>
      <c r="D67" s="44"/>
      <c r="E67" s="46">
        <f t="shared" ref="E67:G67" si="104">E65+E52</f>
        <v>43949</v>
      </c>
      <c r="F67" s="46">
        <f t="shared" si="104"/>
        <v>44268</v>
      </c>
      <c r="G67" s="46">
        <f t="shared" si="104"/>
        <v>44177</v>
      </c>
      <c r="H67" s="46">
        <f t="shared" ref="H67:R67" si="105">H65+H52</f>
        <v>40280.541760628039</v>
      </c>
      <c r="I67" s="46">
        <f t="shared" si="105"/>
        <v>40660.460783552495</v>
      </c>
      <c r="J67" s="46">
        <f t="shared" si="105"/>
        <v>41066.064849199924</v>
      </c>
      <c r="K67" s="46">
        <f t="shared" si="105"/>
        <v>41484.815097461615</v>
      </c>
      <c r="L67" s="46">
        <f t="shared" si="105"/>
        <v>41912.41141728939</v>
      </c>
      <c r="M67" s="46">
        <f t="shared" si="105"/>
        <v>42368.141735096935</v>
      </c>
      <c r="N67" s="46">
        <f t="shared" si="105"/>
        <v>42843.767350479058</v>
      </c>
      <c r="O67" s="46">
        <f t="shared" si="105"/>
        <v>43339.482063732619</v>
      </c>
      <c r="P67" s="46">
        <f t="shared" si="105"/>
        <v>43855.550478042504</v>
      </c>
      <c r="Q67" s="46">
        <f t="shared" ref="Q67" si="106">Q65+Q52</f>
        <v>44392.302321844807</v>
      </c>
      <c r="R67" s="46">
        <f t="shared" si="105"/>
        <v>44687.470434494528</v>
      </c>
      <c r="S67" s="32"/>
      <c r="T67" s="32"/>
      <c r="U67" s="32"/>
      <c r="V67" s="32"/>
      <c r="W67" s="32"/>
      <c r="X67" s="32"/>
      <c r="Y67" s="32"/>
      <c r="Z67" s="32"/>
      <c r="AA67" s="32"/>
      <c r="AB67" s="32"/>
    </row>
    <row r="68" spans="1:28" ht="15.75" hidden="1" outlineLevel="1" thickTop="1" x14ac:dyDescent="0.25">
      <c r="A68" s="4"/>
      <c r="B68" s="29"/>
      <c r="C68" s="30"/>
      <c r="D68" s="47"/>
      <c r="E68" s="48"/>
      <c r="F68" s="49"/>
      <c r="G68" s="49"/>
      <c r="S68" s="32"/>
      <c r="T68" s="32"/>
      <c r="U68" s="32"/>
      <c r="V68" s="32"/>
      <c r="W68" s="32"/>
      <c r="X68" s="32"/>
      <c r="Y68" s="32"/>
      <c r="Z68" s="32"/>
      <c r="AA68" s="32"/>
      <c r="AB68" s="32"/>
    </row>
    <row r="69" spans="1:28" hidden="1" outlineLevel="1" x14ac:dyDescent="0.2">
      <c r="A69" s="4"/>
      <c r="B69" s="50" t="s">
        <v>56</v>
      </c>
      <c r="C69" s="51"/>
      <c r="D69" s="50"/>
      <c r="E69" s="42">
        <v>2510</v>
      </c>
      <c r="F69" s="42">
        <v>3792</v>
      </c>
      <c r="G69" s="42">
        <v>3546</v>
      </c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32"/>
      <c r="T69" s="32"/>
      <c r="U69" s="32"/>
      <c r="V69" s="32"/>
      <c r="W69" s="32"/>
      <c r="X69" s="32"/>
      <c r="Y69" s="32"/>
      <c r="Z69" s="32"/>
      <c r="AA69" s="32"/>
      <c r="AB69" s="32"/>
    </row>
    <row r="70" spans="1:28" hidden="1" outlineLevel="1" x14ac:dyDescent="0.2">
      <c r="A70" s="4"/>
      <c r="B70" s="50" t="s">
        <v>57</v>
      </c>
      <c r="C70" s="51"/>
      <c r="D70" s="50"/>
      <c r="E70" s="42">
        <v>3772</v>
      </c>
      <c r="F70" s="42">
        <v>3904</v>
      </c>
      <c r="G70" s="42">
        <v>3675</v>
      </c>
      <c r="H70" s="118">
        <f t="shared" ref="H70:R70" si="107">H8*H137</f>
        <v>3792.0690673290055</v>
      </c>
      <c r="I70" s="118">
        <f t="shared" si="107"/>
        <v>3926.5686965619871</v>
      </c>
      <c r="J70" s="118">
        <f t="shared" si="107"/>
        <v>4068.8926531030324</v>
      </c>
      <c r="K70" s="118">
        <f t="shared" si="107"/>
        <v>4211.7972915125993</v>
      </c>
      <c r="L70" s="118">
        <f t="shared" si="107"/>
        <v>4353.6935302559687</v>
      </c>
      <c r="M70" s="118">
        <f t="shared" si="107"/>
        <v>4506.0728038149273</v>
      </c>
      <c r="N70" s="118">
        <f t="shared" si="107"/>
        <v>4663.7853519484488</v>
      </c>
      <c r="O70" s="118">
        <f t="shared" si="107"/>
        <v>4827.0178392666448</v>
      </c>
      <c r="P70" s="118">
        <f t="shared" si="107"/>
        <v>4995.9634636409774</v>
      </c>
      <c r="Q70" s="118">
        <f t="shared" si="107"/>
        <v>5170.8221848684107</v>
      </c>
      <c r="R70" s="118">
        <f t="shared" si="107"/>
        <v>5351.800961338804</v>
      </c>
      <c r="S70" s="32"/>
      <c r="T70" s="32"/>
      <c r="U70" s="32"/>
      <c r="V70" s="32"/>
      <c r="W70" s="32"/>
      <c r="X70" s="32"/>
      <c r="Y70" s="32"/>
      <c r="Z70" s="32"/>
      <c r="AA70" s="32"/>
      <c r="AB70" s="32"/>
    </row>
    <row r="71" spans="1:28" hidden="1" outlineLevel="1" x14ac:dyDescent="0.2">
      <c r="A71" s="4"/>
      <c r="B71" s="50" t="s">
        <v>58</v>
      </c>
      <c r="C71" s="51"/>
      <c r="D71" s="50"/>
      <c r="E71" s="42">
        <f>2741+26+1</f>
        <v>2768</v>
      </c>
      <c r="F71" s="42">
        <v>2716</v>
      </c>
      <c r="G71" s="42">
        <f>2743+1</f>
        <v>2744</v>
      </c>
      <c r="H71" s="118">
        <f t="shared" ref="H71:R71" si="108">H8*H139</f>
        <v>2824.9642045202663</v>
      </c>
      <c r="I71" s="118">
        <f t="shared" si="108"/>
        <v>2925.1619148884602</v>
      </c>
      <c r="J71" s="118">
        <f t="shared" si="108"/>
        <v>3031.1884865398433</v>
      </c>
      <c r="K71" s="118">
        <f t="shared" si="108"/>
        <v>3137.6476466973054</v>
      </c>
      <c r="L71" s="118">
        <f t="shared" si="108"/>
        <v>3243.3555829423663</v>
      </c>
      <c r="M71" s="118">
        <f t="shared" si="108"/>
        <v>3356.8730283453488</v>
      </c>
      <c r="N71" s="118">
        <f t="shared" si="108"/>
        <v>3474.3635843374354</v>
      </c>
      <c r="O71" s="118">
        <f t="shared" si="108"/>
        <v>3595.9663097892453</v>
      </c>
      <c r="P71" s="118">
        <f t="shared" si="108"/>
        <v>3721.8251306318689</v>
      </c>
      <c r="Q71" s="118">
        <f t="shared" si="108"/>
        <v>3852.0890102039839</v>
      </c>
      <c r="R71" s="118">
        <f t="shared" si="108"/>
        <v>3986.9121255611226</v>
      </c>
      <c r="S71" s="32"/>
      <c r="T71" s="32"/>
      <c r="U71" s="32"/>
      <c r="V71" s="32"/>
      <c r="W71" s="32"/>
      <c r="X71" s="32"/>
      <c r="Y71" s="32"/>
      <c r="Z71" s="32"/>
      <c r="AA71" s="32"/>
      <c r="AB71" s="32"/>
    </row>
    <row r="72" spans="1:28" hidden="1" outlineLevel="1" x14ac:dyDescent="0.2">
      <c r="A72" s="4"/>
      <c r="B72" s="50" t="s">
        <v>59</v>
      </c>
      <c r="C72" s="30"/>
      <c r="D72" s="50"/>
      <c r="E72" s="42">
        <v>0</v>
      </c>
      <c r="F72" s="42">
        <v>0</v>
      </c>
      <c r="G72" s="42">
        <v>0</v>
      </c>
      <c r="H72" s="112">
        <f>G72</f>
        <v>0</v>
      </c>
      <c r="I72" s="112">
        <f t="shared" ref="I72:Q72" si="109">H72</f>
        <v>0</v>
      </c>
      <c r="J72" s="112">
        <f t="shared" si="109"/>
        <v>0</v>
      </c>
      <c r="K72" s="112">
        <f t="shared" si="109"/>
        <v>0</v>
      </c>
      <c r="L72" s="112">
        <f t="shared" si="109"/>
        <v>0</v>
      </c>
      <c r="M72" s="112">
        <f t="shared" si="109"/>
        <v>0</v>
      </c>
      <c r="N72" s="112">
        <f t="shared" si="109"/>
        <v>0</v>
      </c>
      <c r="O72" s="112">
        <f t="shared" si="109"/>
        <v>0</v>
      </c>
      <c r="P72" s="112">
        <f t="shared" si="109"/>
        <v>0</v>
      </c>
      <c r="Q72" s="112">
        <f t="shared" si="109"/>
        <v>0</v>
      </c>
      <c r="R72" s="112">
        <f>P72</f>
        <v>0</v>
      </c>
      <c r="S72" s="32"/>
      <c r="T72" s="32"/>
      <c r="U72" s="32"/>
      <c r="V72" s="32"/>
      <c r="W72" s="32"/>
      <c r="X72" s="32"/>
      <c r="Y72" s="32"/>
      <c r="Z72" s="32"/>
      <c r="AA72" s="32"/>
      <c r="AB72" s="32"/>
    </row>
    <row r="73" spans="1:28" ht="15" hidden="1" outlineLevel="1" x14ac:dyDescent="0.25">
      <c r="A73" s="4"/>
      <c r="B73" s="38" t="s">
        <v>60</v>
      </c>
      <c r="C73" s="39"/>
      <c r="D73" s="52"/>
      <c r="E73" s="43">
        <f t="shared" ref="E73:R73" si="110">SUM(E69:E72)</f>
        <v>9050</v>
      </c>
      <c r="F73" s="43">
        <f t="shared" si="110"/>
        <v>10412</v>
      </c>
      <c r="G73" s="43">
        <f t="shared" si="110"/>
        <v>9965</v>
      </c>
      <c r="H73" s="43">
        <f t="shared" si="110"/>
        <v>6617.0332718492718</v>
      </c>
      <c r="I73" s="43">
        <f t="shared" si="110"/>
        <v>6851.7306114504472</v>
      </c>
      <c r="J73" s="43">
        <f t="shared" si="110"/>
        <v>7100.0811396428762</v>
      </c>
      <c r="K73" s="43">
        <f t="shared" si="110"/>
        <v>7349.4449382099046</v>
      </c>
      <c r="L73" s="43">
        <f t="shared" si="110"/>
        <v>7597.0491131983345</v>
      </c>
      <c r="M73" s="43">
        <f t="shared" si="110"/>
        <v>7862.945832160276</v>
      </c>
      <c r="N73" s="43">
        <f t="shared" si="110"/>
        <v>8138.1489362858847</v>
      </c>
      <c r="O73" s="43">
        <f t="shared" si="110"/>
        <v>8422.9841490558902</v>
      </c>
      <c r="P73" s="43">
        <f t="shared" si="110"/>
        <v>8717.7885942728462</v>
      </c>
      <c r="Q73" s="43">
        <f t="shared" ref="Q73" si="111">SUM(Q69:Q72)</f>
        <v>9022.9111950723945</v>
      </c>
      <c r="R73" s="43">
        <f t="shared" si="110"/>
        <v>9338.7130868999266</v>
      </c>
      <c r="S73" s="32"/>
      <c r="T73" s="32"/>
      <c r="U73" s="32"/>
      <c r="V73" s="32"/>
      <c r="W73" s="32"/>
      <c r="X73" s="32"/>
      <c r="Y73" s="32"/>
      <c r="Z73" s="32"/>
      <c r="AA73" s="32"/>
      <c r="AB73" s="32"/>
    </row>
    <row r="74" spans="1:28" hidden="1" outlineLevel="1" x14ac:dyDescent="0.2">
      <c r="A74" s="4"/>
      <c r="B74" s="29"/>
      <c r="C74" s="51"/>
      <c r="D74" s="54"/>
      <c r="E74" s="65"/>
      <c r="F74" s="65"/>
      <c r="G74" s="65"/>
      <c r="S74" s="32"/>
      <c r="T74" s="32"/>
      <c r="U74" s="32"/>
      <c r="V74" s="32"/>
      <c r="W74" s="32"/>
      <c r="X74" s="32"/>
      <c r="Y74" s="32"/>
      <c r="Z74" s="32"/>
      <c r="AA74" s="32"/>
      <c r="AB74" s="32"/>
    </row>
    <row r="75" spans="1:28" hidden="1" outlineLevel="1" x14ac:dyDescent="0.2">
      <c r="A75" s="4"/>
      <c r="B75" s="50" t="s">
        <v>61</v>
      </c>
      <c r="C75" s="51"/>
      <c r="D75" s="51"/>
      <c r="E75" s="42">
        <v>18771</v>
      </c>
      <c r="F75" s="42">
        <v>15716</v>
      </c>
      <c r="G75" s="42">
        <v>14343</v>
      </c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32"/>
      <c r="T75" s="32"/>
      <c r="U75" s="32"/>
      <c r="V75" s="32"/>
      <c r="W75" s="32"/>
      <c r="X75" s="32"/>
      <c r="Y75" s="32"/>
      <c r="Z75" s="32"/>
      <c r="AA75" s="32"/>
      <c r="AB75" s="32"/>
    </row>
    <row r="76" spans="1:28" hidden="1" outlineLevel="1" x14ac:dyDescent="0.2">
      <c r="A76" s="4"/>
      <c r="B76" s="50" t="s">
        <v>62</v>
      </c>
      <c r="C76" s="51"/>
      <c r="D76" s="50"/>
      <c r="E76" s="55">
        <v>0</v>
      </c>
      <c r="F76" s="55">
        <v>0</v>
      </c>
      <c r="G76" s="55">
        <v>0</v>
      </c>
      <c r="H76" s="109">
        <f>MAX(SUM(H44,H47:H51,H54:H55,H59:H64)-SUM(H70:H72,H77:H83,H86:H87),0)</f>
        <v>12207.908843766156</v>
      </c>
      <c r="I76" s="109">
        <f t="shared" ref="I76:R76" si="112">MAX(SUM(I44,I47:I51,I54:I55,I59:I64)-SUM(I70:I72,I77:I83,I86:I87),0)</f>
        <v>11272.213931158109</v>
      </c>
      <c r="J76" s="109">
        <f t="shared" si="112"/>
        <v>10303.24924056579</v>
      </c>
      <c r="K76" s="109">
        <f t="shared" si="112"/>
        <v>9383.6935184720496</v>
      </c>
      <c r="L76" s="109">
        <f t="shared" si="112"/>
        <v>8556.5404529620646</v>
      </c>
      <c r="M76" s="109">
        <f t="shared" si="112"/>
        <v>7931.6265708035062</v>
      </c>
      <c r="N76" s="109">
        <f t="shared" si="112"/>
        <v>7456.2898638596889</v>
      </c>
      <c r="O76" s="109">
        <f t="shared" si="112"/>
        <v>7142.2577128156336</v>
      </c>
      <c r="P76" s="109">
        <f t="shared" si="112"/>
        <v>7002.3482493435295</v>
      </c>
      <c r="Q76" s="109">
        <f t="shared" ref="Q76" si="113">MAX(SUM(Q44,Q47:Q51,Q54:Q55,Q59:Q64)-SUM(Q70:Q72,Q77:Q83,Q86:Q87),0)</f>
        <v>7049.7762525181388</v>
      </c>
      <c r="R76" s="109">
        <f t="shared" si="112"/>
        <v>6978.2234551062647</v>
      </c>
      <c r="S76" s="32"/>
      <c r="T76" s="32"/>
      <c r="U76" s="32"/>
      <c r="V76" s="32"/>
      <c r="W76" s="32"/>
      <c r="X76" s="32"/>
      <c r="Y76" s="32"/>
      <c r="Z76" s="32"/>
      <c r="AA76" s="32"/>
      <c r="AB76" s="32"/>
    </row>
    <row r="77" spans="1:28" hidden="1" outlineLevel="1" x14ac:dyDescent="0.2">
      <c r="A77" s="4"/>
      <c r="B77" s="50" t="s">
        <v>63</v>
      </c>
      <c r="C77" s="51"/>
      <c r="D77" s="50"/>
      <c r="E77" s="42">
        <v>1090</v>
      </c>
      <c r="F77" s="42">
        <v>1644</v>
      </c>
      <c r="G77" s="42">
        <v>1537</v>
      </c>
      <c r="H77" s="112">
        <v>1557</v>
      </c>
      <c r="I77" s="112">
        <f t="shared" ref="I77:Q77" si="114">H77</f>
        <v>1557</v>
      </c>
      <c r="J77" s="112">
        <f t="shared" si="114"/>
        <v>1557</v>
      </c>
      <c r="K77" s="112">
        <f t="shared" si="114"/>
        <v>1557</v>
      </c>
      <c r="L77" s="112">
        <f t="shared" si="114"/>
        <v>1557</v>
      </c>
      <c r="M77" s="112">
        <f t="shared" si="114"/>
        <v>1557</v>
      </c>
      <c r="N77" s="112">
        <f t="shared" si="114"/>
        <v>1557</v>
      </c>
      <c r="O77" s="112">
        <f t="shared" si="114"/>
        <v>1557</v>
      </c>
      <c r="P77" s="112">
        <f t="shared" si="114"/>
        <v>1557</v>
      </c>
      <c r="Q77" s="112">
        <f t="shared" si="114"/>
        <v>1557</v>
      </c>
      <c r="R77" s="112">
        <f>P77</f>
        <v>1557</v>
      </c>
      <c r="S77" s="32"/>
      <c r="T77" s="32"/>
      <c r="U77" s="32"/>
      <c r="V77" s="32"/>
      <c r="W77" s="32"/>
      <c r="X77" s="32"/>
      <c r="Y77" s="32"/>
      <c r="Z77" s="32"/>
      <c r="AA77" s="32"/>
      <c r="AB77" s="32"/>
    </row>
    <row r="78" spans="1:28" hidden="1" outlineLevel="1" x14ac:dyDescent="0.2">
      <c r="A78" s="4"/>
      <c r="B78" s="50" t="s">
        <v>64</v>
      </c>
      <c r="C78" s="30"/>
      <c r="D78" s="50"/>
      <c r="E78" s="42">
        <v>959</v>
      </c>
      <c r="F78" s="42">
        <v>919</v>
      </c>
      <c r="G78" s="42">
        <v>868</v>
      </c>
      <c r="H78" s="112">
        <v>1003</v>
      </c>
      <c r="I78" s="112">
        <f t="shared" ref="I78:Q78" si="115">H78</f>
        <v>1003</v>
      </c>
      <c r="J78" s="112">
        <f t="shared" si="115"/>
        <v>1003</v>
      </c>
      <c r="K78" s="112">
        <f t="shared" si="115"/>
        <v>1003</v>
      </c>
      <c r="L78" s="112">
        <f t="shared" si="115"/>
        <v>1003</v>
      </c>
      <c r="M78" s="112">
        <f t="shared" si="115"/>
        <v>1003</v>
      </c>
      <c r="N78" s="112">
        <f t="shared" si="115"/>
        <v>1003</v>
      </c>
      <c r="O78" s="112">
        <f t="shared" si="115"/>
        <v>1003</v>
      </c>
      <c r="P78" s="112">
        <f t="shared" si="115"/>
        <v>1003</v>
      </c>
      <c r="Q78" s="112">
        <f t="shared" si="115"/>
        <v>1003</v>
      </c>
      <c r="R78" s="112">
        <f>P78</f>
        <v>1003</v>
      </c>
      <c r="S78" s="32"/>
      <c r="T78" s="32"/>
      <c r="U78" s="32"/>
      <c r="V78" s="32"/>
      <c r="W78" s="32"/>
      <c r="X78" s="32"/>
      <c r="Y78" s="32"/>
      <c r="Z78" s="32"/>
      <c r="AA78" s="32"/>
      <c r="AB78" s="32"/>
    </row>
    <row r="79" spans="1:28" hidden="1" outlineLevel="1" x14ac:dyDescent="0.2">
      <c r="A79" s="4"/>
      <c r="B79" s="50" t="s">
        <v>65</v>
      </c>
      <c r="C79" s="30"/>
      <c r="D79" s="50"/>
      <c r="E79" s="42">
        <v>0</v>
      </c>
      <c r="F79" s="42">
        <v>0</v>
      </c>
      <c r="G79" s="42">
        <v>0</v>
      </c>
      <c r="H79" s="112">
        <f t="shared" ref="H79:Q79" si="116">G79</f>
        <v>0</v>
      </c>
      <c r="I79" s="112">
        <f t="shared" si="116"/>
        <v>0</v>
      </c>
      <c r="J79" s="112">
        <f t="shared" si="116"/>
        <v>0</v>
      </c>
      <c r="K79" s="112">
        <f t="shared" si="116"/>
        <v>0</v>
      </c>
      <c r="L79" s="112">
        <f t="shared" si="116"/>
        <v>0</v>
      </c>
      <c r="M79" s="112">
        <f t="shared" si="116"/>
        <v>0</v>
      </c>
      <c r="N79" s="112">
        <f t="shared" si="116"/>
        <v>0</v>
      </c>
      <c r="O79" s="112">
        <f t="shared" si="116"/>
        <v>0</v>
      </c>
      <c r="P79" s="112">
        <f t="shared" si="116"/>
        <v>0</v>
      </c>
      <c r="Q79" s="112">
        <f t="shared" si="116"/>
        <v>0</v>
      </c>
      <c r="R79" s="112">
        <f>P79</f>
        <v>0</v>
      </c>
      <c r="S79" s="32"/>
      <c r="T79" s="32"/>
      <c r="U79" s="32"/>
      <c r="V79" s="32"/>
      <c r="W79" s="32"/>
      <c r="X79" s="32"/>
      <c r="Y79" s="32"/>
      <c r="Z79" s="32"/>
      <c r="AA79" s="32"/>
      <c r="AB79" s="32"/>
    </row>
    <row r="80" spans="1:28" hidden="1" outlineLevel="1" x14ac:dyDescent="0.2">
      <c r="A80" s="4"/>
      <c r="B80" s="50" t="s">
        <v>66</v>
      </c>
      <c r="C80" s="30"/>
      <c r="D80" s="50"/>
      <c r="E80" s="42">
        <v>0</v>
      </c>
      <c r="F80" s="42">
        <v>0</v>
      </c>
      <c r="G80" s="42">
        <v>0</v>
      </c>
      <c r="H80" s="112">
        <f t="shared" ref="H80:Q80" si="117">G80</f>
        <v>0</v>
      </c>
      <c r="I80" s="112">
        <f t="shared" si="117"/>
        <v>0</v>
      </c>
      <c r="J80" s="112">
        <f t="shared" si="117"/>
        <v>0</v>
      </c>
      <c r="K80" s="112">
        <f t="shared" si="117"/>
        <v>0</v>
      </c>
      <c r="L80" s="112">
        <f t="shared" si="117"/>
        <v>0</v>
      </c>
      <c r="M80" s="112">
        <f t="shared" si="117"/>
        <v>0</v>
      </c>
      <c r="N80" s="112">
        <f t="shared" si="117"/>
        <v>0</v>
      </c>
      <c r="O80" s="112">
        <f t="shared" si="117"/>
        <v>0</v>
      </c>
      <c r="P80" s="112">
        <f t="shared" si="117"/>
        <v>0</v>
      </c>
      <c r="Q80" s="112">
        <f t="shared" si="117"/>
        <v>0</v>
      </c>
      <c r="R80" s="112">
        <f>P80</f>
        <v>0</v>
      </c>
      <c r="S80" s="32"/>
      <c r="T80" s="32"/>
      <c r="U80" s="32"/>
      <c r="V80" s="32"/>
      <c r="W80" s="32"/>
      <c r="X80" s="32"/>
      <c r="Y80" s="32"/>
      <c r="Z80" s="32"/>
      <c r="AA80" s="32"/>
      <c r="AB80" s="32"/>
    </row>
    <row r="81" spans="1:34" hidden="1" outlineLevel="1" x14ac:dyDescent="0.2">
      <c r="A81" s="4"/>
      <c r="B81" s="50" t="s">
        <v>67</v>
      </c>
      <c r="C81" s="30"/>
      <c r="D81" s="50"/>
      <c r="E81" s="42">
        <v>0</v>
      </c>
      <c r="F81" s="42">
        <v>0</v>
      </c>
      <c r="G81" s="42">
        <v>0</v>
      </c>
      <c r="H81" s="112">
        <f t="shared" ref="H81:Q83" si="118">G81</f>
        <v>0</v>
      </c>
      <c r="I81" s="112">
        <f t="shared" si="118"/>
        <v>0</v>
      </c>
      <c r="J81" s="112">
        <f t="shared" si="118"/>
        <v>0</v>
      </c>
      <c r="K81" s="112">
        <f t="shared" si="118"/>
        <v>0</v>
      </c>
      <c r="L81" s="112">
        <f t="shared" si="118"/>
        <v>0</v>
      </c>
      <c r="M81" s="112">
        <f t="shared" si="118"/>
        <v>0</v>
      </c>
      <c r="N81" s="112">
        <f t="shared" si="118"/>
        <v>0</v>
      </c>
      <c r="O81" s="112">
        <f t="shared" si="118"/>
        <v>0</v>
      </c>
      <c r="P81" s="112">
        <f t="shared" si="118"/>
        <v>0</v>
      </c>
      <c r="Q81" s="112">
        <f t="shared" si="118"/>
        <v>0</v>
      </c>
      <c r="R81" s="112">
        <f>P81</f>
        <v>0</v>
      </c>
      <c r="S81" s="32"/>
      <c r="T81" s="32"/>
      <c r="U81" s="32"/>
      <c r="V81" s="32"/>
      <c r="W81" s="32"/>
      <c r="X81" s="32"/>
      <c r="Y81" s="32"/>
      <c r="Z81" s="32"/>
      <c r="AA81" s="32"/>
      <c r="AB81" s="32"/>
    </row>
    <row r="82" spans="1:34" hidden="1" outlineLevel="1" x14ac:dyDescent="0.2">
      <c r="A82" s="4"/>
      <c r="B82" s="50" t="s">
        <v>68</v>
      </c>
      <c r="C82" s="51"/>
      <c r="D82" s="50"/>
      <c r="E82" s="42">
        <v>885</v>
      </c>
      <c r="F82" s="42">
        <v>1003</v>
      </c>
      <c r="G82" s="42">
        <f>989</f>
        <v>989</v>
      </c>
      <c r="H82" s="118">
        <f t="shared" ref="H82:R82" si="119">H8*H140</f>
        <v>1021.0610750474985</v>
      </c>
      <c r="I82" s="118">
        <f t="shared" si="119"/>
        <v>1057.2767487548474</v>
      </c>
      <c r="J82" s="118">
        <f t="shared" si="119"/>
        <v>1095.5992184911838</v>
      </c>
      <c r="K82" s="118">
        <f t="shared" si="119"/>
        <v>1134.0780439379269</v>
      </c>
      <c r="L82" s="118">
        <f t="shared" si="119"/>
        <v>1172.2853454147833</v>
      </c>
      <c r="M82" s="118">
        <f t="shared" si="119"/>
        <v>1213.3153325043006</v>
      </c>
      <c r="N82" s="118">
        <f t="shared" si="119"/>
        <v>1255.781369141951</v>
      </c>
      <c r="O82" s="118">
        <f t="shared" si="119"/>
        <v>1299.7337170619192</v>
      </c>
      <c r="P82" s="118">
        <f t="shared" si="119"/>
        <v>1345.2243971590863</v>
      </c>
      <c r="Q82" s="118">
        <f t="shared" si="119"/>
        <v>1392.3072510596542</v>
      </c>
      <c r="R82" s="118">
        <f t="shared" si="119"/>
        <v>1441.0380048467416</v>
      </c>
      <c r="S82" s="32"/>
      <c r="T82" s="32"/>
      <c r="U82" s="32"/>
      <c r="V82" s="32"/>
      <c r="W82" s="32"/>
      <c r="X82" s="32"/>
      <c r="Y82" s="32"/>
      <c r="Z82" s="32"/>
      <c r="AA82" s="32"/>
      <c r="AB82" s="32"/>
    </row>
    <row r="83" spans="1:34" hidden="1" outlineLevel="1" x14ac:dyDescent="0.2">
      <c r="A83" s="4"/>
      <c r="B83" s="50" t="s">
        <v>69</v>
      </c>
      <c r="C83" s="30"/>
      <c r="D83" s="50"/>
      <c r="E83" s="42">
        <v>0</v>
      </c>
      <c r="F83" s="42">
        <v>0</v>
      </c>
      <c r="G83" s="42">
        <v>0</v>
      </c>
      <c r="H83" s="112">
        <f t="shared" si="118"/>
        <v>0</v>
      </c>
      <c r="I83" s="112">
        <f t="shared" si="118"/>
        <v>0</v>
      </c>
      <c r="J83" s="112">
        <f t="shared" si="118"/>
        <v>0</v>
      </c>
      <c r="K83" s="112">
        <f t="shared" si="118"/>
        <v>0</v>
      </c>
      <c r="L83" s="112">
        <f t="shared" si="118"/>
        <v>0</v>
      </c>
      <c r="M83" s="112">
        <f t="shared" si="118"/>
        <v>0</v>
      </c>
      <c r="N83" s="112">
        <f t="shared" si="118"/>
        <v>0</v>
      </c>
      <c r="O83" s="112">
        <f t="shared" si="118"/>
        <v>0</v>
      </c>
      <c r="P83" s="112">
        <f t="shared" si="118"/>
        <v>0</v>
      </c>
      <c r="Q83" s="112">
        <f t="shared" si="118"/>
        <v>0</v>
      </c>
      <c r="R83" s="112">
        <f>P83</f>
        <v>0</v>
      </c>
      <c r="S83" s="32"/>
      <c r="T83" s="32"/>
      <c r="U83" s="32"/>
      <c r="V83" s="32"/>
      <c r="W83" s="32"/>
      <c r="X83" s="32"/>
      <c r="Y83" s="32"/>
      <c r="Z83" s="32"/>
      <c r="AA83" s="32"/>
      <c r="AB83" s="32"/>
    </row>
    <row r="84" spans="1:34" ht="15" hidden="1" outlineLevel="1" x14ac:dyDescent="0.25">
      <c r="A84" s="4"/>
      <c r="B84" s="38" t="s">
        <v>70</v>
      </c>
      <c r="C84" s="39"/>
      <c r="D84" s="38"/>
      <c r="E84" s="43">
        <f t="shared" ref="E84:R84" si="120">SUM(E75:E83)</f>
        <v>21705</v>
      </c>
      <c r="F84" s="43">
        <f t="shared" si="120"/>
        <v>19282</v>
      </c>
      <c r="G84" s="43">
        <f t="shared" si="120"/>
        <v>17737</v>
      </c>
      <c r="H84" s="43">
        <f t="shared" si="120"/>
        <v>15788.969918813655</v>
      </c>
      <c r="I84" s="43">
        <f t="shared" si="120"/>
        <v>14889.490679912957</v>
      </c>
      <c r="J84" s="43">
        <f t="shared" si="120"/>
        <v>13958.848459056975</v>
      </c>
      <c r="K84" s="43">
        <f t="shared" si="120"/>
        <v>13077.771562409976</v>
      </c>
      <c r="L84" s="43">
        <f t="shared" si="120"/>
        <v>12288.825798376847</v>
      </c>
      <c r="M84" s="43">
        <f t="shared" si="120"/>
        <v>11704.941903307807</v>
      </c>
      <c r="N84" s="43">
        <f t="shared" si="120"/>
        <v>11272.071233001639</v>
      </c>
      <c r="O84" s="43">
        <f t="shared" si="120"/>
        <v>11001.991429877553</v>
      </c>
      <c r="P84" s="43">
        <f t="shared" si="120"/>
        <v>10907.572646502616</v>
      </c>
      <c r="Q84" s="43">
        <f t="shared" ref="Q84" si="121">SUM(Q75:Q83)</f>
        <v>11002.083503577793</v>
      </c>
      <c r="R84" s="43">
        <f t="shared" si="120"/>
        <v>10979.261459953006</v>
      </c>
      <c r="S84" s="32"/>
      <c r="T84" s="32"/>
      <c r="U84" s="32"/>
      <c r="V84" s="32"/>
      <c r="W84" s="32"/>
      <c r="X84" s="32"/>
      <c r="Y84" s="32"/>
      <c r="Z84" s="32"/>
      <c r="AA84" s="32"/>
      <c r="AB84" s="32"/>
    </row>
    <row r="85" spans="1:34" hidden="1" outlineLevel="1" x14ac:dyDescent="0.2">
      <c r="A85" s="4"/>
      <c r="B85" s="29"/>
      <c r="C85" s="30"/>
      <c r="D85" s="20"/>
      <c r="E85" s="56"/>
      <c r="F85" s="56"/>
      <c r="G85" s="56"/>
      <c r="S85" s="32"/>
      <c r="T85" s="32"/>
      <c r="U85" s="32"/>
      <c r="V85" s="32"/>
      <c r="W85" s="32"/>
      <c r="X85" s="32"/>
      <c r="Y85" s="32"/>
      <c r="Z85" s="32"/>
      <c r="AA85" s="32"/>
      <c r="AB85" s="32"/>
    </row>
    <row r="86" spans="1:34" hidden="1" outlineLevel="1" x14ac:dyDescent="0.2">
      <c r="A86" s="4"/>
      <c r="B86" s="50" t="s">
        <v>29</v>
      </c>
      <c r="C86" s="51"/>
      <c r="D86" s="50"/>
      <c r="E86" s="58">
        <v>85</v>
      </c>
      <c r="F86" s="42">
        <v>73</v>
      </c>
      <c r="G86" s="42">
        <v>131</v>
      </c>
      <c r="H86" s="112">
        <v>155</v>
      </c>
      <c r="I86" s="112">
        <f t="shared" ref="I86:Q86" si="122">H86</f>
        <v>155</v>
      </c>
      <c r="J86" s="112">
        <f t="shared" si="122"/>
        <v>155</v>
      </c>
      <c r="K86" s="112">
        <f t="shared" si="122"/>
        <v>155</v>
      </c>
      <c r="L86" s="112">
        <f t="shared" si="122"/>
        <v>155</v>
      </c>
      <c r="M86" s="112">
        <f t="shared" si="122"/>
        <v>155</v>
      </c>
      <c r="N86" s="112">
        <f t="shared" si="122"/>
        <v>155</v>
      </c>
      <c r="O86" s="112">
        <f t="shared" si="122"/>
        <v>155</v>
      </c>
      <c r="P86" s="112">
        <f t="shared" si="122"/>
        <v>155</v>
      </c>
      <c r="Q86" s="112">
        <f t="shared" si="122"/>
        <v>155</v>
      </c>
      <c r="R86" s="112">
        <f>P86</f>
        <v>155</v>
      </c>
      <c r="S86" s="32"/>
      <c r="T86" s="32"/>
      <c r="U86" s="32"/>
      <c r="V86" s="32"/>
      <c r="W86" s="32"/>
      <c r="X86" s="32"/>
      <c r="Y86" s="32"/>
      <c r="Z86" s="32"/>
      <c r="AA86" s="32"/>
      <c r="AB86" s="32"/>
    </row>
    <row r="87" spans="1:34" hidden="1" outlineLevel="1" x14ac:dyDescent="0.2">
      <c r="A87" s="4"/>
      <c r="B87" s="35" t="s">
        <v>71</v>
      </c>
      <c r="C87" s="36"/>
      <c r="D87" s="35"/>
      <c r="E87" s="58">
        <v>13109.137759752097</v>
      </c>
      <c r="F87" s="58">
        <v>14501.281294217388</v>
      </c>
      <c r="G87" s="58">
        <v>16344.425831964334</v>
      </c>
      <c r="H87" s="109">
        <f t="shared" ref="H87:R87" si="123">H148</f>
        <v>17719.538569965112</v>
      </c>
      <c r="I87" s="109">
        <f t="shared" si="123"/>
        <v>18764.239492189085</v>
      </c>
      <c r="J87" s="109">
        <f t="shared" si="123"/>
        <v>19852.13525050008</v>
      </c>
      <c r="K87" s="109">
        <f t="shared" si="123"/>
        <v>20902.598596841734</v>
      </c>
      <c r="L87" s="109">
        <f t="shared" si="123"/>
        <v>21871.536505714208</v>
      </c>
      <c r="M87" s="109">
        <f t="shared" si="123"/>
        <v>22645.253999628847</v>
      </c>
      <c r="N87" s="109">
        <f t="shared" si="123"/>
        <v>23278.547181191541</v>
      </c>
      <c r="O87" s="109">
        <f t="shared" si="123"/>
        <v>23759.506484799174</v>
      </c>
      <c r="P87" s="109">
        <f t="shared" si="123"/>
        <v>24075.189237267034</v>
      </c>
      <c r="Q87" s="109">
        <f t="shared" ref="Q87" si="124">Q148</f>
        <v>24212.307623194618</v>
      </c>
      <c r="R87" s="109">
        <f t="shared" si="123"/>
        <v>24214.495887641595</v>
      </c>
      <c r="S87" s="32"/>
      <c r="T87" s="32"/>
      <c r="U87" s="32"/>
      <c r="V87" s="32"/>
      <c r="W87" s="32"/>
      <c r="X87" s="32"/>
      <c r="Y87" s="32"/>
      <c r="Z87" s="32"/>
      <c r="AA87" s="32"/>
      <c r="AB87" s="32"/>
    </row>
    <row r="88" spans="1:34" ht="15" hidden="1" outlineLevel="1" x14ac:dyDescent="0.25">
      <c r="A88" s="4"/>
      <c r="B88" s="38" t="s">
        <v>72</v>
      </c>
      <c r="C88" s="39"/>
      <c r="D88" s="38"/>
      <c r="E88" s="43">
        <f t="shared" ref="E88:G88" si="125">SUM(E86:E87)</f>
        <v>13194.137759752097</v>
      </c>
      <c r="F88" s="43">
        <f t="shared" si="125"/>
        <v>14574.281294217388</v>
      </c>
      <c r="G88" s="43">
        <f t="shared" si="125"/>
        <v>16475.425831964334</v>
      </c>
      <c r="H88" s="43">
        <f t="shared" ref="H88:R88" si="126">SUM(H86:H87)</f>
        <v>17874.538569965112</v>
      </c>
      <c r="I88" s="43">
        <f t="shared" si="126"/>
        <v>18919.239492189085</v>
      </c>
      <c r="J88" s="43">
        <f t="shared" si="126"/>
        <v>20007.13525050008</v>
      </c>
      <c r="K88" s="43">
        <f t="shared" si="126"/>
        <v>21057.598596841734</v>
      </c>
      <c r="L88" s="43">
        <f t="shared" si="126"/>
        <v>22026.536505714208</v>
      </c>
      <c r="M88" s="43">
        <f t="shared" si="126"/>
        <v>22800.253999628847</v>
      </c>
      <c r="N88" s="43">
        <f t="shared" si="126"/>
        <v>23433.547181191541</v>
      </c>
      <c r="O88" s="43">
        <f t="shared" si="126"/>
        <v>23914.506484799174</v>
      </c>
      <c r="P88" s="43">
        <f t="shared" si="126"/>
        <v>24230.189237267034</v>
      </c>
      <c r="Q88" s="43">
        <f t="shared" ref="Q88" si="127">SUM(Q86:Q87)</f>
        <v>24367.307623194618</v>
      </c>
      <c r="R88" s="43">
        <f t="shared" si="126"/>
        <v>24369.495887641595</v>
      </c>
      <c r="S88" s="32"/>
      <c r="T88" s="32"/>
      <c r="U88" s="32"/>
      <c r="V88" s="32"/>
      <c r="W88" s="32"/>
      <c r="X88" s="32"/>
      <c r="Y88" s="32"/>
      <c r="Z88" s="32"/>
      <c r="AA88" s="32"/>
      <c r="AB88" s="32"/>
    </row>
    <row r="89" spans="1:34" hidden="1" outlineLevel="1" x14ac:dyDescent="0.2">
      <c r="A89" s="4"/>
      <c r="B89" s="29"/>
      <c r="C89" s="30"/>
      <c r="D89" s="3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32"/>
      <c r="T89" s="32"/>
      <c r="U89" s="32"/>
      <c r="V89" s="32"/>
      <c r="W89" s="32"/>
      <c r="X89" s="32"/>
      <c r="Y89" s="32"/>
      <c r="Z89" s="32"/>
      <c r="AA89" s="32"/>
      <c r="AB89" s="32"/>
    </row>
    <row r="90" spans="1:34" ht="15.75" hidden="1" outlineLevel="1" thickBot="1" x14ac:dyDescent="0.3">
      <c r="A90" s="4"/>
      <c r="B90" s="44" t="s">
        <v>73</v>
      </c>
      <c r="C90" s="45"/>
      <c r="D90" s="44"/>
      <c r="E90" s="46">
        <f t="shared" ref="E90:G90" si="128">E73+E84+E88</f>
        <v>43949.137759752099</v>
      </c>
      <c r="F90" s="46">
        <f t="shared" si="128"/>
        <v>44268.281294217391</v>
      </c>
      <c r="G90" s="46">
        <f t="shared" si="128"/>
        <v>44177.425831964334</v>
      </c>
      <c r="H90" s="46">
        <f t="shared" ref="H90:R90" si="129">H73+H84+H88</f>
        <v>40280.541760628039</v>
      </c>
      <c r="I90" s="46">
        <f t="shared" si="129"/>
        <v>40660.460783552488</v>
      </c>
      <c r="J90" s="46">
        <f t="shared" si="129"/>
        <v>41066.064849199931</v>
      </c>
      <c r="K90" s="46">
        <f t="shared" si="129"/>
        <v>41484.815097461615</v>
      </c>
      <c r="L90" s="46">
        <f t="shared" si="129"/>
        <v>41912.41141728939</v>
      </c>
      <c r="M90" s="46">
        <f t="shared" si="129"/>
        <v>42368.141735096928</v>
      </c>
      <c r="N90" s="46">
        <f t="shared" si="129"/>
        <v>42843.767350479065</v>
      </c>
      <c r="O90" s="46">
        <f t="shared" si="129"/>
        <v>43339.482063732619</v>
      </c>
      <c r="P90" s="46">
        <f t="shared" si="129"/>
        <v>43855.550478042496</v>
      </c>
      <c r="Q90" s="46">
        <f t="shared" ref="Q90" si="130">Q73+Q84+Q88</f>
        <v>44392.302321844807</v>
      </c>
      <c r="R90" s="46">
        <f t="shared" si="129"/>
        <v>44687.470434494528</v>
      </c>
      <c r="S90" s="32"/>
      <c r="T90" s="32"/>
      <c r="U90" s="32"/>
      <c r="V90" s="32"/>
      <c r="W90" s="32"/>
      <c r="X90" s="32"/>
      <c r="Y90" s="32"/>
      <c r="Z90" s="32"/>
      <c r="AA90" s="32"/>
      <c r="AB90" s="32"/>
    </row>
    <row r="91" spans="1:34" ht="15.75" hidden="1" outlineLevel="1" thickTop="1" x14ac:dyDescent="0.25">
      <c r="A91" s="4"/>
      <c r="B91" s="47"/>
      <c r="C91" s="66"/>
      <c r="D91" s="4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32"/>
      <c r="T91" s="32"/>
      <c r="U91" s="32"/>
      <c r="V91" s="32"/>
      <c r="W91" s="32"/>
      <c r="X91" s="32"/>
      <c r="Y91" s="32"/>
      <c r="Z91" s="32"/>
      <c r="AA91" s="32"/>
      <c r="AB91" s="32"/>
    </row>
    <row r="92" spans="1:34" hidden="1" outlineLevel="1" x14ac:dyDescent="0.2">
      <c r="A92" s="59"/>
      <c r="B92" s="53" t="s">
        <v>84</v>
      </c>
      <c r="C92" s="30"/>
      <c r="D92" s="53"/>
      <c r="E92" s="68" t="str">
        <f t="shared" ref="E92:G92" si="131">IF(ROUND(E90-E67,0)=0,"OK",E90-E67)</f>
        <v>OK</v>
      </c>
      <c r="F92" s="68" t="str">
        <f t="shared" si="131"/>
        <v>OK</v>
      </c>
      <c r="G92" s="68" t="str">
        <f t="shared" si="131"/>
        <v>OK</v>
      </c>
      <c r="H92" s="68" t="str">
        <f t="shared" ref="H92:R92" si="132">IF(ROUND(H90-H67,0)=0,"OK",H90-H67)</f>
        <v>OK</v>
      </c>
      <c r="I92" s="68" t="str">
        <f t="shared" si="132"/>
        <v>OK</v>
      </c>
      <c r="J92" s="68" t="str">
        <f t="shared" si="132"/>
        <v>OK</v>
      </c>
      <c r="K92" s="68" t="str">
        <f t="shared" si="132"/>
        <v>OK</v>
      </c>
      <c r="L92" s="68" t="str">
        <f t="shared" si="132"/>
        <v>OK</v>
      </c>
      <c r="M92" s="68" t="str">
        <f t="shared" si="132"/>
        <v>OK</v>
      </c>
      <c r="N92" s="68" t="str">
        <f t="shared" si="132"/>
        <v>OK</v>
      </c>
      <c r="O92" s="68" t="str">
        <f t="shared" si="132"/>
        <v>OK</v>
      </c>
      <c r="P92" s="68" t="str">
        <f t="shared" si="132"/>
        <v>OK</v>
      </c>
      <c r="Q92" s="68" t="str">
        <f t="shared" ref="Q92" si="133">IF(ROUND(Q90-Q67,0)=0,"OK",Q90-Q67)</f>
        <v>OK</v>
      </c>
      <c r="R92" s="68" t="str">
        <f t="shared" si="132"/>
        <v>OK</v>
      </c>
      <c r="S92" s="32"/>
      <c r="T92" s="32"/>
      <c r="U92" s="32"/>
      <c r="V92" s="32"/>
      <c r="W92" s="32"/>
      <c r="X92" s="32"/>
      <c r="Y92" s="32"/>
      <c r="Z92" s="32"/>
      <c r="AA92" s="32"/>
      <c r="AB92" s="32"/>
    </row>
    <row r="93" spans="1:34" ht="15" collapsed="1" x14ac:dyDescent="0.25">
      <c r="A93" s="4"/>
      <c r="B93" s="47"/>
      <c r="C93" s="66"/>
      <c r="D93" s="47"/>
      <c r="E93" s="67"/>
      <c r="F93" s="67"/>
      <c r="G93" s="67"/>
    </row>
    <row r="94" spans="1:34" ht="15.75" thickBot="1" x14ac:dyDescent="0.3">
      <c r="A94" s="11" t="s">
        <v>178</v>
      </c>
      <c r="B94" s="12"/>
      <c r="C94" s="13"/>
      <c r="D94" s="12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</row>
    <row r="95" spans="1:34" hidden="1" outlineLevel="1" x14ac:dyDescent="0.2">
      <c r="A95" s="4"/>
      <c r="B95" s="4"/>
      <c r="C95" s="7"/>
      <c r="D95" s="4"/>
      <c r="E95" s="28"/>
      <c r="F95" s="28"/>
      <c r="G95" s="28"/>
    </row>
    <row r="96" spans="1:34" hidden="1" outlineLevel="1" x14ac:dyDescent="0.2">
      <c r="A96" s="4"/>
      <c r="B96" s="29" t="s">
        <v>74</v>
      </c>
      <c r="C96" s="30"/>
      <c r="D96" s="29"/>
      <c r="E96" s="61"/>
      <c r="F96" s="62">
        <f>IF(ISNUMBER(F8/E8-1),F8/E8-1,"na")</f>
        <v>0.12454429456799132</v>
      </c>
      <c r="G96" s="62">
        <f>IF(ISNUMBER(G8/F8-1),G8/F8-1,"na")</f>
        <v>-1.0536126757709763E-3</v>
      </c>
      <c r="H96" s="113">
        <f>forecasts!S6</f>
        <v>3.2417669411019645E-2</v>
      </c>
      <c r="I96" s="113">
        <f>forecasts!T6</f>
        <v>3.5468665481801942E-2</v>
      </c>
      <c r="J96" s="113">
        <f>forecasts!U6</f>
        <v>3.6246394126673631E-2</v>
      </c>
      <c r="K96" s="113">
        <f>forecasts!V6</f>
        <v>3.5121260400070797E-2</v>
      </c>
      <c r="L96" s="113">
        <f>forecasts!W6</f>
        <v>3.3690187091698798E-2</v>
      </c>
      <c r="M96" s="113">
        <v>3.5000000000000003E-2</v>
      </c>
      <c r="N96" s="113">
        <v>3.5000000000000003E-2</v>
      </c>
      <c r="O96" s="113">
        <v>3.5000000000000003E-2</v>
      </c>
      <c r="P96" s="113">
        <v>3.5000000000000003E-2</v>
      </c>
      <c r="Q96" s="113">
        <v>3.5000000000000003E-2</v>
      </c>
      <c r="R96" s="113">
        <v>3.5000000000000003E-2</v>
      </c>
      <c r="S96" s="113">
        <v>3.5000000000000003E-2</v>
      </c>
      <c r="T96" s="113">
        <v>3.5000000000000003E-2</v>
      </c>
      <c r="U96" s="113">
        <v>3.5000000000000003E-2</v>
      </c>
      <c r="V96" s="113">
        <v>3.5000000000000003E-2</v>
      </c>
      <c r="W96" s="113">
        <v>3.5000000000000003E-2</v>
      </c>
      <c r="X96" s="113">
        <v>3.5000000000000003E-2</v>
      </c>
      <c r="Y96" s="113">
        <v>3.5000000000000003E-2</v>
      </c>
      <c r="Z96" s="113">
        <v>3.5000000000000003E-2</v>
      </c>
      <c r="AA96" s="113">
        <v>3.5000000000000003E-2</v>
      </c>
      <c r="AB96" s="113">
        <v>3.5000000000000003E-2</v>
      </c>
      <c r="AC96" s="159">
        <f>AB96-($AB96-$AH96)/6</f>
        <v>3.333333333333334E-2</v>
      </c>
      <c r="AD96" s="159">
        <f t="shared" ref="AD96:AG96" si="134">AC96-($AB96-$AH96)/6</f>
        <v>3.1666666666666676E-2</v>
      </c>
      <c r="AE96" s="159">
        <f t="shared" si="134"/>
        <v>3.0000000000000009E-2</v>
      </c>
      <c r="AF96" s="159">
        <f t="shared" si="134"/>
        <v>2.8333333333333342E-2</v>
      </c>
      <c r="AG96" s="159">
        <f t="shared" si="134"/>
        <v>2.6666666666666675E-2</v>
      </c>
      <c r="AH96" s="159">
        <f>D160</f>
        <v>2.5000000000000001E-2</v>
      </c>
    </row>
    <row r="97" spans="1:18" hidden="1" outlineLevel="1" x14ac:dyDescent="0.2">
      <c r="A97" s="4"/>
      <c r="B97" s="29" t="str">
        <f t="shared" ref="B97:B102" si="135">B9&amp;" / Sales"</f>
        <v>Cost of Goods Sold / Sales</v>
      </c>
      <c r="C97" s="30"/>
      <c r="D97" s="29"/>
      <c r="E97" s="63">
        <f t="shared" ref="E97:G102" si="136">IF(ISNUMBER(-E9/E$8),-E9/E$8,"na")</f>
        <v>0.4896099161502005</v>
      </c>
      <c r="F97" s="63">
        <f t="shared" si="136"/>
        <v>0.50488308951655392</v>
      </c>
      <c r="G97" s="63">
        <f t="shared" si="136"/>
        <v>0.51636850432031156</v>
      </c>
      <c r="H97" s="113">
        <v>0.51</v>
      </c>
      <c r="I97" s="113">
        <v>0.503</v>
      </c>
      <c r="J97" s="113">
        <v>0.5</v>
      </c>
      <c r="K97" s="113">
        <v>0.495</v>
      </c>
      <c r="L97" s="113">
        <v>0.49</v>
      </c>
      <c r="M97" s="114">
        <f t="shared" ref="M97:Q97" si="137">L97</f>
        <v>0.49</v>
      </c>
      <c r="N97" s="114">
        <f t="shared" si="137"/>
        <v>0.49</v>
      </c>
      <c r="O97" s="114">
        <f t="shared" si="137"/>
        <v>0.49</v>
      </c>
      <c r="P97" s="114">
        <f t="shared" si="137"/>
        <v>0.49</v>
      </c>
      <c r="Q97" s="114">
        <f t="shared" si="137"/>
        <v>0.49</v>
      </c>
      <c r="R97" s="114">
        <f>P97</f>
        <v>0.49</v>
      </c>
    </row>
    <row r="98" spans="1:18" hidden="1" outlineLevel="1" x14ac:dyDescent="0.2">
      <c r="A98" s="4"/>
      <c r="B98" s="29" t="str">
        <f t="shared" si="135"/>
        <v>Selling Expenses / Sales</v>
      </c>
      <c r="C98" s="30"/>
      <c r="D98" s="29"/>
      <c r="E98" s="63">
        <f t="shared" si="136"/>
        <v>0.25346336128326652</v>
      </c>
      <c r="F98" s="63">
        <f t="shared" si="136"/>
        <v>0.23868379462657535</v>
      </c>
      <c r="G98" s="63">
        <f t="shared" si="136"/>
        <v>0.22879396373372277</v>
      </c>
      <c r="H98" s="114">
        <f t="shared" ref="H98:Q105" si="138">G98</f>
        <v>0.22879396373372277</v>
      </c>
      <c r="I98" s="114">
        <f t="shared" si="138"/>
        <v>0.22879396373372277</v>
      </c>
      <c r="J98" s="114">
        <f t="shared" si="138"/>
        <v>0.22879396373372277</v>
      </c>
      <c r="K98" s="114">
        <f t="shared" si="138"/>
        <v>0.22879396373372277</v>
      </c>
      <c r="L98" s="114">
        <f t="shared" si="138"/>
        <v>0.22879396373372277</v>
      </c>
      <c r="M98" s="114">
        <f t="shared" si="138"/>
        <v>0.22879396373372277</v>
      </c>
      <c r="N98" s="114">
        <f t="shared" si="138"/>
        <v>0.22879396373372277</v>
      </c>
      <c r="O98" s="114">
        <f t="shared" si="138"/>
        <v>0.22879396373372277</v>
      </c>
      <c r="P98" s="114">
        <f t="shared" si="138"/>
        <v>0.22879396373372277</v>
      </c>
      <c r="Q98" s="114">
        <f t="shared" si="138"/>
        <v>0.22879396373372277</v>
      </c>
      <c r="R98" s="114">
        <f>P98</f>
        <v>0.22879396373372277</v>
      </c>
    </row>
    <row r="99" spans="1:18" hidden="1" outlineLevel="1" x14ac:dyDescent="0.2">
      <c r="A99" s="4"/>
      <c r="B99" s="29" t="str">
        <f t="shared" si="135"/>
        <v>General and Administrative Expenses / Sales</v>
      </c>
      <c r="C99" s="30"/>
      <c r="D99" s="29"/>
      <c r="E99" s="63">
        <f t="shared" si="136"/>
        <v>9.1323368574553407E-2</v>
      </c>
      <c r="F99" s="63">
        <f t="shared" si="136"/>
        <v>9.016493090732261E-2</v>
      </c>
      <c r="G99" s="63">
        <f t="shared" si="136"/>
        <v>9.0057198490933424E-2</v>
      </c>
      <c r="H99" s="114">
        <f t="shared" si="138"/>
        <v>9.0057198490933424E-2</v>
      </c>
      <c r="I99" s="114">
        <f t="shared" si="138"/>
        <v>9.0057198490933424E-2</v>
      </c>
      <c r="J99" s="114">
        <f t="shared" si="138"/>
        <v>9.0057198490933424E-2</v>
      </c>
      <c r="K99" s="114">
        <f t="shared" si="138"/>
        <v>9.0057198490933424E-2</v>
      </c>
      <c r="L99" s="114">
        <f t="shared" si="138"/>
        <v>9.0057198490933424E-2</v>
      </c>
      <c r="M99" s="114">
        <f t="shared" si="138"/>
        <v>9.0057198490933424E-2</v>
      </c>
      <c r="N99" s="114">
        <f t="shared" si="138"/>
        <v>9.0057198490933424E-2</v>
      </c>
      <c r="O99" s="114">
        <f t="shared" si="138"/>
        <v>9.0057198490933424E-2</v>
      </c>
      <c r="P99" s="114">
        <f t="shared" si="138"/>
        <v>9.0057198490933424E-2</v>
      </c>
      <c r="Q99" s="114">
        <f t="shared" si="138"/>
        <v>9.0057198490933424E-2</v>
      </c>
      <c r="R99" s="114">
        <f>P99</f>
        <v>9.0057198490933424E-2</v>
      </c>
    </row>
    <row r="100" spans="1:18" hidden="1" outlineLevel="1" x14ac:dyDescent="0.2">
      <c r="A100" s="4"/>
      <c r="B100" s="29" t="str">
        <f t="shared" si="135"/>
        <v>Research and Development Expenses  / Sales</v>
      </c>
      <c r="C100" s="30"/>
      <c r="D100" s="29"/>
      <c r="E100" s="63">
        <f t="shared" si="136"/>
        <v>1.517499088589136E-2</v>
      </c>
      <c r="F100" s="63">
        <f t="shared" si="136"/>
        <v>1.3859059042833407E-2</v>
      </c>
      <c r="G100" s="63">
        <f t="shared" si="136"/>
        <v>1.3589712384893107E-2</v>
      </c>
      <c r="H100" s="114">
        <f t="shared" si="138"/>
        <v>1.3589712384893107E-2</v>
      </c>
      <c r="I100" s="114">
        <f t="shared" si="138"/>
        <v>1.3589712384893107E-2</v>
      </c>
      <c r="J100" s="114">
        <f t="shared" si="138"/>
        <v>1.3589712384893107E-2</v>
      </c>
      <c r="K100" s="114">
        <f t="shared" si="138"/>
        <v>1.3589712384893107E-2</v>
      </c>
      <c r="L100" s="114">
        <f t="shared" si="138"/>
        <v>1.3589712384893107E-2</v>
      </c>
      <c r="M100" s="114">
        <f t="shared" si="138"/>
        <v>1.3589712384893107E-2</v>
      </c>
      <c r="N100" s="114">
        <f t="shared" si="138"/>
        <v>1.3589712384893107E-2</v>
      </c>
      <c r="O100" s="114">
        <f t="shared" si="138"/>
        <v>1.3589712384893107E-2</v>
      </c>
      <c r="P100" s="114">
        <f t="shared" si="138"/>
        <v>1.3589712384893107E-2</v>
      </c>
      <c r="Q100" s="114">
        <f t="shared" si="138"/>
        <v>1.3589712384893107E-2</v>
      </c>
      <c r="R100" s="114">
        <f>P100</f>
        <v>1.3589712384893107E-2</v>
      </c>
    </row>
    <row r="101" spans="1:18" hidden="1" outlineLevel="1" x14ac:dyDescent="0.2">
      <c r="A101" s="4"/>
      <c r="B101" s="29" t="str">
        <f t="shared" si="135"/>
        <v>Other Income (Expenses) / Sales</v>
      </c>
      <c r="C101" s="30"/>
      <c r="D101" s="29"/>
      <c r="E101" s="63">
        <f t="shared" si="136"/>
        <v>1.2668611009843237E-2</v>
      </c>
      <c r="F101" s="63">
        <f t="shared" si="136"/>
        <v>8.8746606151477083E-3</v>
      </c>
      <c r="G101" s="63">
        <f t="shared" si="136"/>
        <v>6.652874122753641E-3</v>
      </c>
      <c r="H101" s="114">
        <f t="shared" si="138"/>
        <v>6.652874122753641E-3</v>
      </c>
      <c r="I101" s="114">
        <f t="shared" si="138"/>
        <v>6.652874122753641E-3</v>
      </c>
      <c r="J101" s="114">
        <f t="shared" si="138"/>
        <v>6.652874122753641E-3</v>
      </c>
      <c r="K101" s="114">
        <f t="shared" si="138"/>
        <v>6.652874122753641E-3</v>
      </c>
      <c r="L101" s="114">
        <f t="shared" si="138"/>
        <v>6.652874122753641E-3</v>
      </c>
      <c r="M101" s="114">
        <f t="shared" si="138"/>
        <v>6.652874122753641E-3</v>
      </c>
      <c r="N101" s="114">
        <f t="shared" si="138"/>
        <v>6.652874122753641E-3</v>
      </c>
      <c r="O101" s="114">
        <f t="shared" si="138"/>
        <v>6.652874122753641E-3</v>
      </c>
      <c r="P101" s="114">
        <f t="shared" si="138"/>
        <v>6.652874122753641E-3</v>
      </c>
      <c r="Q101" s="114">
        <f t="shared" si="138"/>
        <v>6.652874122753641E-3</v>
      </c>
      <c r="R101" s="114">
        <f>P101</f>
        <v>6.652874122753641E-3</v>
      </c>
    </row>
    <row r="102" spans="1:18" hidden="1" outlineLevel="1" x14ac:dyDescent="0.2">
      <c r="A102" s="4"/>
      <c r="B102" s="29" t="str">
        <f t="shared" si="135"/>
        <v>Other Income (Expenses) - Non-Recurring / Sales</v>
      </c>
      <c r="C102" s="30"/>
      <c r="D102" s="29"/>
      <c r="E102" s="63">
        <f t="shared" si="136"/>
        <v>4.5114837768866203E-3</v>
      </c>
      <c r="F102" s="63">
        <f t="shared" si="136"/>
        <v>-7.7805243749240185E-3</v>
      </c>
      <c r="G102" s="63">
        <f t="shared" si="136"/>
        <v>3.3304936919394748E-2</v>
      </c>
      <c r="H102" s="113">
        <v>0</v>
      </c>
      <c r="I102" s="114">
        <v>0</v>
      </c>
      <c r="J102" s="114">
        <v>0</v>
      </c>
      <c r="K102" s="114">
        <v>0</v>
      </c>
      <c r="L102" s="114">
        <v>0</v>
      </c>
      <c r="M102" s="114">
        <v>0</v>
      </c>
      <c r="N102" s="114">
        <v>0</v>
      </c>
      <c r="O102" s="114">
        <v>0</v>
      </c>
      <c r="P102" s="114">
        <v>0</v>
      </c>
      <c r="Q102" s="114">
        <v>0</v>
      </c>
      <c r="R102" s="114">
        <v>0</v>
      </c>
    </row>
    <row r="103" spans="1:18" hidden="1" outlineLevel="1" x14ac:dyDescent="0.2">
      <c r="A103" s="23"/>
      <c r="B103" s="14" t="s">
        <v>20</v>
      </c>
      <c r="C103" s="21"/>
      <c r="D103" s="20"/>
      <c r="E103" s="41">
        <f t="shared" ref="E103:R103" si="139">(E23-E14)/E8</f>
        <v>0.137759752096245</v>
      </c>
      <c r="F103" s="41">
        <f t="shared" si="139"/>
        <v>0.14353446529156705</v>
      </c>
      <c r="G103" s="41">
        <f t="shared" si="139"/>
        <v>0.1445377469473855</v>
      </c>
      <c r="H103" s="41">
        <f t="shared" si="139"/>
        <v>0.15090625126769705</v>
      </c>
      <c r="I103" s="41">
        <f t="shared" si="139"/>
        <v>0.15790625126769706</v>
      </c>
      <c r="J103" s="41">
        <f t="shared" si="139"/>
        <v>0.16090625126769706</v>
      </c>
      <c r="K103" s="41">
        <f t="shared" si="139"/>
        <v>0.16590625126769706</v>
      </c>
      <c r="L103" s="41">
        <f t="shared" si="139"/>
        <v>0.17090625126769701</v>
      </c>
      <c r="M103" s="41">
        <f t="shared" si="139"/>
        <v>0.17090625126769707</v>
      </c>
      <c r="N103" s="41">
        <f t="shared" si="139"/>
        <v>0.17090625126769704</v>
      </c>
      <c r="O103" s="41">
        <f t="shared" si="139"/>
        <v>0.17090625126769698</v>
      </c>
      <c r="P103" s="41">
        <f t="shared" si="139"/>
        <v>0.17090625126769712</v>
      </c>
      <c r="Q103" s="41">
        <f t="shared" si="139"/>
        <v>0.1709062512676971</v>
      </c>
      <c r="R103" s="41">
        <f t="shared" si="139"/>
        <v>0.17090625126769707</v>
      </c>
    </row>
    <row r="104" spans="1:18" hidden="1" outlineLevel="1" x14ac:dyDescent="0.2">
      <c r="A104" s="4"/>
      <c r="B104" s="29"/>
      <c r="C104" s="30"/>
      <c r="D104" s="29"/>
      <c r="E104" s="63"/>
      <c r="F104" s="63"/>
      <c r="G104" s="63"/>
    </row>
    <row r="105" spans="1:18" hidden="1" outlineLevel="1" x14ac:dyDescent="0.2">
      <c r="A105" s="4"/>
      <c r="B105" s="29" t="s">
        <v>163</v>
      </c>
      <c r="C105" s="30"/>
      <c r="D105" s="29"/>
      <c r="E105" s="63"/>
      <c r="F105" s="63">
        <f>IF(ISNUMBER(-F20/E54),-F20/E54,"na")</f>
        <v>0.14793486894360602</v>
      </c>
      <c r="G105" s="63">
        <f>IF(ISNUMBER(-G20/F54),-G20/F54,"na")</f>
        <v>0.12739383846794339</v>
      </c>
      <c r="H105" s="114">
        <f t="shared" si="138"/>
        <v>0.12739383846794339</v>
      </c>
      <c r="I105" s="114">
        <f t="shared" si="138"/>
        <v>0.12739383846794339</v>
      </c>
      <c r="J105" s="114">
        <f t="shared" si="138"/>
        <v>0.12739383846794339</v>
      </c>
      <c r="K105" s="114">
        <f t="shared" si="138"/>
        <v>0.12739383846794339</v>
      </c>
      <c r="L105" s="114">
        <f t="shared" si="138"/>
        <v>0.12739383846794339</v>
      </c>
      <c r="M105" s="114">
        <f t="shared" si="138"/>
        <v>0.12739383846794339</v>
      </c>
      <c r="N105" s="114">
        <f t="shared" si="138"/>
        <v>0.12739383846794339</v>
      </c>
      <c r="O105" s="114">
        <f t="shared" si="138"/>
        <v>0.12739383846794339</v>
      </c>
      <c r="P105" s="114">
        <f t="shared" si="138"/>
        <v>0.12739383846794339</v>
      </c>
      <c r="Q105" s="114">
        <f t="shared" si="138"/>
        <v>0.12739383846794339</v>
      </c>
      <c r="R105" s="114">
        <f>P105</f>
        <v>0.12739383846794339</v>
      </c>
    </row>
    <row r="106" spans="1:18" hidden="1" outlineLevel="1" x14ac:dyDescent="0.2">
      <c r="A106" s="4"/>
      <c r="B106" s="29" t="s">
        <v>75</v>
      </c>
      <c r="C106" s="30"/>
      <c r="D106" s="29"/>
      <c r="E106" s="63"/>
      <c r="F106" s="63">
        <f>IF(ISNUMBER(-F21/(E57+E58)),-F21/(E57+E58),"na")</f>
        <v>4.327038010996892E-2</v>
      </c>
      <c r="G106" s="63">
        <f>IF(ISNUMBER(-G21/(F57+F58)),-G21/(F57+F58),"na")</f>
        <v>1.4090708938793483E-2</v>
      </c>
      <c r="H106" s="114">
        <f t="shared" ref="H106:Q106" si="140">G106</f>
        <v>1.4090708938793483E-2</v>
      </c>
      <c r="I106" s="114">
        <f t="shared" si="140"/>
        <v>1.4090708938793483E-2</v>
      </c>
      <c r="J106" s="114">
        <f t="shared" si="140"/>
        <v>1.4090708938793483E-2</v>
      </c>
      <c r="K106" s="114">
        <f t="shared" si="140"/>
        <v>1.4090708938793483E-2</v>
      </c>
      <c r="L106" s="114">
        <f t="shared" si="140"/>
        <v>1.4090708938793483E-2</v>
      </c>
      <c r="M106" s="114">
        <f t="shared" si="140"/>
        <v>1.4090708938793483E-2</v>
      </c>
      <c r="N106" s="114">
        <f t="shared" si="140"/>
        <v>1.4090708938793483E-2</v>
      </c>
      <c r="O106" s="114">
        <f t="shared" si="140"/>
        <v>1.4090708938793483E-2</v>
      </c>
      <c r="P106" s="114">
        <f t="shared" si="140"/>
        <v>1.4090708938793483E-2</v>
      </c>
      <c r="Q106" s="114">
        <f t="shared" si="140"/>
        <v>1.4090708938793483E-2</v>
      </c>
      <c r="R106" s="114">
        <f>P106</f>
        <v>1.4090708938793483E-2</v>
      </c>
    </row>
    <row r="107" spans="1:18" hidden="1" outlineLevel="1" x14ac:dyDescent="0.2">
      <c r="A107" s="4"/>
      <c r="B107" s="29"/>
      <c r="C107" s="30"/>
      <c r="D107" s="29"/>
      <c r="E107" s="63"/>
      <c r="F107" s="62"/>
      <c r="G107" s="62"/>
    </row>
    <row r="108" spans="1:18" hidden="1" outlineLevel="1" x14ac:dyDescent="0.2">
      <c r="A108" s="4"/>
      <c r="B108" s="29" t="s">
        <v>76</v>
      </c>
      <c r="C108" s="30"/>
      <c r="D108" s="29"/>
      <c r="E108" s="63"/>
      <c r="F108" s="62">
        <f>IF(ISNUMBER(-F25/SUM(E69,E75:E76)),-F25/SUM(E69,E75:E76),"na")</f>
        <v>1.9453973027583289E-2</v>
      </c>
      <c r="G108" s="62">
        <f>IF(ISNUMBER(-G25/SUM(F69,F75:F76)),-G25/SUM(F69,F75:F76),"na")</f>
        <v>2.0145581299979495E-2</v>
      </c>
      <c r="H108" s="114">
        <f t="shared" ref="H108" si="141">G108</f>
        <v>2.0145581299979495E-2</v>
      </c>
      <c r="I108" s="114">
        <f t="shared" ref="I108:I109" si="142">H108</f>
        <v>2.0145581299979495E-2</v>
      </c>
      <c r="J108" s="114">
        <f t="shared" ref="J108:J109" si="143">I108</f>
        <v>2.0145581299979495E-2</v>
      </c>
      <c r="K108" s="114">
        <f t="shared" ref="K108:K109" si="144">J108</f>
        <v>2.0145581299979495E-2</v>
      </c>
      <c r="L108" s="114">
        <f t="shared" ref="L108:L109" si="145">K108</f>
        <v>2.0145581299979495E-2</v>
      </c>
      <c r="M108" s="114">
        <f t="shared" ref="M108:M109" si="146">L108</f>
        <v>2.0145581299979495E-2</v>
      </c>
      <c r="N108" s="114">
        <f t="shared" ref="N108:N109" si="147">M108</f>
        <v>2.0145581299979495E-2</v>
      </c>
      <c r="O108" s="114">
        <f t="shared" ref="O108:O109" si="148">N108</f>
        <v>2.0145581299979495E-2</v>
      </c>
      <c r="P108" s="114">
        <f t="shared" ref="P108:Q109" si="149">O108</f>
        <v>2.0145581299979495E-2</v>
      </c>
      <c r="Q108" s="114">
        <f t="shared" si="149"/>
        <v>2.0145581299979495E-2</v>
      </c>
      <c r="R108" s="114">
        <f t="shared" ref="R108:R109" si="150">P108</f>
        <v>2.0145581299979495E-2</v>
      </c>
    </row>
    <row r="109" spans="1:18" hidden="1" outlineLevel="1" x14ac:dyDescent="0.2">
      <c r="A109" s="4"/>
      <c r="B109" s="29" t="s">
        <v>77</v>
      </c>
      <c r="C109" s="30"/>
      <c r="D109" s="29"/>
      <c r="E109" s="63"/>
      <c r="F109" s="62">
        <f>IF(ISNUMBER(F26/(E45+E47)),F26/(E45+E47),"na")</f>
        <v>1.1455779175062512E-2</v>
      </c>
      <c r="G109" s="62">
        <f>IF(ISNUMBER(G26/(F45+F47)),G26/(F45+F47),"na")</f>
        <v>4.4919394641837147E-2</v>
      </c>
      <c r="H109" s="113">
        <v>0.01</v>
      </c>
      <c r="I109" s="114">
        <f t="shared" si="142"/>
        <v>0.01</v>
      </c>
      <c r="J109" s="114">
        <f t="shared" si="143"/>
        <v>0.01</v>
      </c>
      <c r="K109" s="114">
        <f t="shared" si="144"/>
        <v>0.01</v>
      </c>
      <c r="L109" s="114">
        <f t="shared" si="145"/>
        <v>0.01</v>
      </c>
      <c r="M109" s="114">
        <f t="shared" si="146"/>
        <v>0.01</v>
      </c>
      <c r="N109" s="114">
        <f t="shared" si="147"/>
        <v>0.01</v>
      </c>
      <c r="O109" s="114">
        <f t="shared" si="148"/>
        <v>0.01</v>
      </c>
      <c r="P109" s="114">
        <f t="shared" si="149"/>
        <v>0.01</v>
      </c>
      <c r="Q109" s="114">
        <f t="shared" si="149"/>
        <v>0.01</v>
      </c>
      <c r="R109" s="114">
        <f t="shared" si="150"/>
        <v>0.01</v>
      </c>
    </row>
    <row r="110" spans="1:18" hidden="1" outlineLevel="1" x14ac:dyDescent="0.2">
      <c r="A110" s="4"/>
      <c r="B110" s="29"/>
      <c r="C110" s="30"/>
      <c r="D110" s="29"/>
      <c r="E110" s="63"/>
      <c r="F110" s="62"/>
      <c r="G110" s="62"/>
    </row>
    <row r="111" spans="1:18" hidden="1" outlineLevel="1" x14ac:dyDescent="0.2">
      <c r="A111" s="4"/>
      <c r="B111" s="29" t="s">
        <v>78</v>
      </c>
      <c r="C111" s="30"/>
      <c r="D111" s="29"/>
      <c r="E111" s="63"/>
      <c r="F111" s="62">
        <f>IF(ISNUMBER(F31/E59),F31/E59,"na")</f>
        <v>3.9926739926739924E-2</v>
      </c>
      <c r="G111" s="62">
        <f>IF(ISNUMBER(G31/F59),G31/F59,"na")</f>
        <v>0.28454070201643017</v>
      </c>
      <c r="H111" s="114">
        <v>0.04</v>
      </c>
      <c r="I111" s="114">
        <f t="shared" ref="I111" si="151">H111</f>
        <v>0.04</v>
      </c>
      <c r="J111" s="114">
        <f t="shared" ref="J111" si="152">I111</f>
        <v>0.04</v>
      </c>
      <c r="K111" s="114">
        <f t="shared" ref="K111" si="153">J111</f>
        <v>0.04</v>
      </c>
      <c r="L111" s="114">
        <f t="shared" ref="L111" si="154">K111</f>
        <v>0.04</v>
      </c>
      <c r="M111" s="114">
        <f t="shared" ref="M111" si="155">L111</f>
        <v>0.04</v>
      </c>
      <c r="N111" s="114">
        <f t="shared" ref="N111" si="156">M111</f>
        <v>0.04</v>
      </c>
      <c r="O111" s="114">
        <f t="shared" ref="O111" si="157">N111</f>
        <v>0.04</v>
      </c>
      <c r="P111" s="114">
        <f t="shared" ref="P111:Q111" si="158">O111</f>
        <v>0.04</v>
      </c>
      <c r="Q111" s="114">
        <f t="shared" si="158"/>
        <v>0.04</v>
      </c>
      <c r="R111" s="114">
        <f t="shared" ref="R111" si="159">P111</f>
        <v>0.04</v>
      </c>
    </row>
    <row r="112" spans="1:18" hidden="1" outlineLevel="1" x14ac:dyDescent="0.2">
      <c r="A112" s="4"/>
      <c r="B112" s="29"/>
      <c r="C112" s="30"/>
      <c r="D112" s="29"/>
      <c r="E112" s="63"/>
      <c r="F112" s="62"/>
      <c r="G112" s="62"/>
    </row>
    <row r="113" spans="1:34" hidden="1" outlineLevel="1" x14ac:dyDescent="0.2">
      <c r="A113" s="4"/>
      <c r="B113" s="29" t="s">
        <v>79</v>
      </c>
      <c r="C113" s="30"/>
      <c r="D113" s="29"/>
      <c r="E113" s="63">
        <f>IF(ISNUMBER(-E35/E33),-E35/E33,"na")</f>
        <v>5.8533916849015315E-2</v>
      </c>
      <c r="F113" s="63">
        <f>IF(ISNUMBER(-F35/F33),-F35/F33,"na")</f>
        <v>4.2918454935622317E-2</v>
      </c>
      <c r="G113" s="63">
        <f>IF(ISNUMBER(-G35/G33),-G35/G33,"na")</f>
        <v>3.6885245901639344E-2</v>
      </c>
      <c r="H113" s="114">
        <f t="shared" ref="H113:Q113" si="160">G113</f>
        <v>3.6885245901639344E-2</v>
      </c>
      <c r="I113" s="114">
        <f t="shared" si="160"/>
        <v>3.6885245901639344E-2</v>
      </c>
      <c r="J113" s="114">
        <f t="shared" si="160"/>
        <v>3.6885245901639344E-2</v>
      </c>
      <c r="K113" s="114">
        <f t="shared" si="160"/>
        <v>3.6885245901639344E-2</v>
      </c>
      <c r="L113" s="114">
        <f t="shared" si="160"/>
        <v>3.6885245901639344E-2</v>
      </c>
      <c r="M113" s="114">
        <f t="shared" si="160"/>
        <v>3.6885245901639344E-2</v>
      </c>
      <c r="N113" s="114">
        <f t="shared" si="160"/>
        <v>3.6885245901639344E-2</v>
      </c>
      <c r="O113" s="114">
        <f t="shared" si="160"/>
        <v>3.6885245901639344E-2</v>
      </c>
      <c r="P113" s="114">
        <f t="shared" si="160"/>
        <v>3.6885245901639344E-2</v>
      </c>
      <c r="Q113" s="114">
        <f t="shared" si="160"/>
        <v>3.6885245901639344E-2</v>
      </c>
      <c r="R113" s="114">
        <f>P113</f>
        <v>3.6885245901639344E-2</v>
      </c>
    </row>
    <row r="114" spans="1:34" hidden="1" outlineLevel="1" x14ac:dyDescent="0.2">
      <c r="A114" s="4"/>
      <c r="B114" s="29"/>
      <c r="C114" s="30"/>
      <c r="D114" s="29"/>
      <c r="E114" s="63"/>
      <c r="F114" s="62"/>
      <c r="G114" s="62"/>
    </row>
    <row r="115" spans="1:34" ht="15" hidden="1" outlineLevel="1" x14ac:dyDescent="0.25">
      <c r="A115" s="3"/>
      <c r="B115" s="29" t="s">
        <v>80</v>
      </c>
      <c r="C115" s="30"/>
      <c r="D115" s="29"/>
      <c r="E115" s="64">
        <v>279</v>
      </c>
      <c r="F115" s="64">
        <v>431</v>
      </c>
      <c r="G115" s="64">
        <v>1256</v>
      </c>
      <c r="H115" s="115">
        <f t="shared" ref="H115:R115" si="161">H36*H116</f>
        <v>1578.9231419790676</v>
      </c>
      <c r="I115" s="115">
        <f t="shared" si="161"/>
        <v>1705.3556417319755</v>
      </c>
      <c r="J115" s="115">
        <f t="shared" si="161"/>
        <v>1955.2759800300782</v>
      </c>
      <c r="K115" s="115">
        <f t="shared" si="161"/>
        <v>2254.3044947787976</v>
      </c>
      <c r="L115" s="115">
        <f t="shared" si="161"/>
        <v>2578.5939229210185</v>
      </c>
      <c r="M115" s="115">
        <f t="shared" si="161"/>
        <v>2849.4647043103087</v>
      </c>
      <c r="N115" s="115">
        <f t="shared" si="161"/>
        <v>3134.4820972857051</v>
      </c>
      <c r="O115" s="115">
        <f t="shared" si="161"/>
        <v>3434.6693308486729</v>
      </c>
      <c r="P115" s="115">
        <f t="shared" si="161"/>
        <v>3750.3520833165298</v>
      </c>
      <c r="Q115" s="115">
        <f t="shared" si="161"/>
        <v>3887.4704692441142</v>
      </c>
      <c r="R115" s="115">
        <f t="shared" si="161"/>
        <v>4026.7771196186759</v>
      </c>
    </row>
    <row r="116" spans="1:34" hidden="1" outlineLevel="1" x14ac:dyDescent="0.2">
      <c r="A116" s="4"/>
      <c r="B116" s="29" t="s">
        <v>81</v>
      </c>
      <c r="C116" s="30"/>
      <c r="D116" s="29"/>
      <c r="E116" s="62">
        <f>IF(ISNUMBER(E115/E36),E115/E36,"na")</f>
        <v>0.1621150493898896</v>
      </c>
      <c r="F116" s="62">
        <f>IF(ISNUMBER(F115/F36),F115/F36,"na")</f>
        <v>0.17570322054626988</v>
      </c>
      <c r="G116" s="62">
        <f>IF(ISNUMBER(G115/G36),G115/G36,"na")</f>
        <v>0.534468085106383</v>
      </c>
      <c r="H116" s="113">
        <v>0.6</v>
      </c>
      <c r="I116" s="114">
        <v>0.65</v>
      </c>
      <c r="J116" s="114">
        <v>0.7</v>
      </c>
      <c r="K116" s="114">
        <v>0.75</v>
      </c>
      <c r="L116" s="114">
        <v>0.8</v>
      </c>
      <c r="M116" s="114">
        <v>0.85</v>
      </c>
      <c r="N116" s="114">
        <v>0.9</v>
      </c>
      <c r="O116" s="114">
        <v>0.95</v>
      </c>
      <c r="P116" s="114">
        <v>1</v>
      </c>
      <c r="Q116" s="114">
        <f t="shared" ref="Q116" si="162">P116</f>
        <v>1</v>
      </c>
      <c r="R116" s="114">
        <f>P116</f>
        <v>1</v>
      </c>
    </row>
    <row r="117" spans="1:34" ht="15" hidden="1" outlineLevel="1" x14ac:dyDescent="0.25">
      <c r="A117" s="3"/>
      <c r="B117" s="29" t="s">
        <v>82</v>
      </c>
      <c r="C117" s="30"/>
      <c r="D117" s="29"/>
      <c r="E117" s="64">
        <v>86</v>
      </c>
      <c r="F117" s="64">
        <v>79</v>
      </c>
      <c r="G117" s="64">
        <v>60</v>
      </c>
      <c r="H117" s="115">
        <f t="shared" ref="H117:R117" si="163">H118*H35</f>
        <v>-70.547629748000901</v>
      </c>
      <c r="I117" s="115">
        <f t="shared" si="163"/>
        <v>-70.335453636081468</v>
      </c>
      <c r="J117" s="115">
        <f t="shared" si="163"/>
        <v>-74.882909873492352</v>
      </c>
      <c r="K117" s="115">
        <f t="shared" si="163"/>
        <v>-80.579394706986818</v>
      </c>
      <c r="L117" s="115">
        <f t="shared" si="163"/>
        <v>-86.410328268097956</v>
      </c>
      <c r="M117" s="115">
        <f t="shared" si="163"/>
        <v>-89.87047628112613</v>
      </c>
      <c r="N117" s="115">
        <f t="shared" si="163"/>
        <v>-93.367551834042288</v>
      </c>
      <c r="O117" s="115">
        <f t="shared" si="163"/>
        <v>-96.924599257991659</v>
      </c>
      <c r="P117" s="115">
        <f t="shared" si="163"/>
        <v>-100.54135372295379</v>
      </c>
      <c r="Q117" s="115">
        <f t="shared" si="163"/>
        <v>-104.21729343079966</v>
      </c>
      <c r="R117" s="115">
        <f t="shared" si="163"/>
        <v>-107.95189724935172</v>
      </c>
    </row>
    <row r="118" spans="1:34" ht="15" hidden="1" outlineLevel="1" x14ac:dyDescent="0.25">
      <c r="A118" s="3"/>
      <c r="B118" s="29" t="s">
        <v>83</v>
      </c>
      <c r="C118" s="30"/>
      <c r="D118" s="29"/>
      <c r="E118" s="62">
        <f>IF(ISNUMBER(-E117/E35),-E117/E35,"na")</f>
        <v>0.80373831775700932</v>
      </c>
      <c r="F118" s="62">
        <f>IF(ISNUMBER(-F117/F35),-F117/F35,"na")</f>
        <v>0.71818181818181814</v>
      </c>
      <c r="G118" s="62">
        <f>IF(ISNUMBER(-G117/G35),-G117/G35,"na")</f>
        <v>0.66666666666666663</v>
      </c>
      <c r="H118" s="113">
        <v>0.7</v>
      </c>
      <c r="I118" s="114">
        <f t="shared" ref="I118" si="164">H118</f>
        <v>0.7</v>
      </c>
      <c r="J118" s="114">
        <f t="shared" ref="J118" si="165">I118</f>
        <v>0.7</v>
      </c>
      <c r="K118" s="114">
        <f t="shared" ref="K118" si="166">J118</f>
        <v>0.7</v>
      </c>
      <c r="L118" s="114">
        <f t="shared" ref="L118" si="167">K118</f>
        <v>0.7</v>
      </c>
      <c r="M118" s="114">
        <f t="shared" ref="M118" si="168">L118</f>
        <v>0.7</v>
      </c>
      <c r="N118" s="114">
        <f t="shared" ref="N118" si="169">M118</f>
        <v>0.7</v>
      </c>
      <c r="O118" s="114">
        <f t="shared" ref="O118" si="170">N118</f>
        <v>0.7</v>
      </c>
      <c r="P118" s="114">
        <f t="shared" ref="P118:Q118" si="171">O118</f>
        <v>0.7</v>
      </c>
      <c r="Q118" s="114">
        <f t="shared" si="171"/>
        <v>0.7</v>
      </c>
      <c r="R118" s="114">
        <f t="shared" ref="R118" si="172">P118</f>
        <v>0.7</v>
      </c>
    </row>
    <row r="119" spans="1:34" ht="15" collapsed="1" x14ac:dyDescent="0.25">
      <c r="A119" s="3"/>
      <c r="B119" s="29"/>
      <c r="C119" s="30"/>
      <c r="D119" s="29"/>
      <c r="E119" s="62"/>
      <c r="F119" s="62"/>
      <c r="G119" s="62"/>
    </row>
    <row r="120" spans="1:34" ht="15.75" thickBot="1" x14ac:dyDescent="0.3">
      <c r="A120" s="11" t="s">
        <v>177</v>
      </c>
      <c r="B120" s="69"/>
      <c r="C120" s="70"/>
      <c r="D120" s="69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</row>
    <row r="121" spans="1:34" ht="15" hidden="1" outlineLevel="1" x14ac:dyDescent="0.25">
      <c r="A121" s="4"/>
      <c r="B121" s="47"/>
      <c r="C121" s="66"/>
      <c r="D121" s="47"/>
      <c r="E121" s="67"/>
      <c r="F121" s="67"/>
      <c r="G121" s="67"/>
    </row>
    <row r="122" spans="1:34" hidden="1" outlineLevel="1" x14ac:dyDescent="0.2">
      <c r="A122" s="4"/>
      <c r="B122" s="29" t="s">
        <v>85</v>
      </c>
      <c r="C122" s="30"/>
      <c r="D122" s="29"/>
      <c r="E122" s="113">
        <v>0.02</v>
      </c>
      <c r="F122" s="116">
        <f t="shared" ref="F122:Q122" si="173">E122</f>
        <v>0.02</v>
      </c>
      <c r="G122" s="116">
        <f t="shared" si="173"/>
        <v>0.02</v>
      </c>
      <c r="H122" s="116">
        <f>G122</f>
        <v>0.02</v>
      </c>
      <c r="I122" s="116">
        <f t="shared" si="173"/>
        <v>0.02</v>
      </c>
      <c r="J122" s="116">
        <f t="shared" si="173"/>
        <v>0.02</v>
      </c>
      <c r="K122" s="116">
        <f t="shared" si="173"/>
        <v>0.02</v>
      </c>
      <c r="L122" s="116">
        <f t="shared" si="173"/>
        <v>0.02</v>
      </c>
      <c r="M122" s="116">
        <f t="shared" si="173"/>
        <v>0.02</v>
      </c>
      <c r="N122" s="116">
        <f t="shared" si="173"/>
        <v>0.02</v>
      </c>
      <c r="O122" s="116">
        <f t="shared" si="173"/>
        <v>0.02</v>
      </c>
      <c r="P122" s="116">
        <f t="shared" si="173"/>
        <v>0.02</v>
      </c>
      <c r="Q122" s="116">
        <f t="shared" si="173"/>
        <v>0.02</v>
      </c>
      <c r="R122" s="116">
        <f>P122</f>
        <v>0.02</v>
      </c>
    </row>
    <row r="123" spans="1:34" hidden="1" outlineLevel="1" x14ac:dyDescent="0.2">
      <c r="A123" s="4"/>
      <c r="B123" s="29" t="s">
        <v>164</v>
      </c>
      <c r="C123" s="30"/>
      <c r="D123" s="29"/>
      <c r="E123" s="107">
        <f>E48/E8</f>
        <v>0.11502005103900839</v>
      </c>
      <c r="F123" s="107">
        <f>F48/F8</f>
        <v>0.11322283908092556</v>
      </c>
      <c r="G123" s="107">
        <f>G48/G8</f>
        <v>0.10908279582978378</v>
      </c>
      <c r="H123" s="113">
        <v>0.109</v>
      </c>
      <c r="I123" s="116">
        <f t="shared" ref="I123:Q123" si="174">H123</f>
        <v>0.109</v>
      </c>
      <c r="J123" s="116">
        <f t="shared" si="174"/>
        <v>0.109</v>
      </c>
      <c r="K123" s="116">
        <f t="shared" si="174"/>
        <v>0.109</v>
      </c>
      <c r="L123" s="116">
        <f t="shared" si="174"/>
        <v>0.109</v>
      </c>
      <c r="M123" s="116">
        <f t="shared" si="174"/>
        <v>0.109</v>
      </c>
      <c r="N123" s="116">
        <f t="shared" si="174"/>
        <v>0.109</v>
      </c>
      <c r="O123" s="116">
        <f t="shared" si="174"/>
        <v>0.109</v>
      </c>
      <c r="P123" s="116">
        <f t="shared" si="174"/>
        <v>0.109</v>
      </c>
      <c r="Q123" s="116">
        <f t="shared" si="174"/>
        <v>0.109</v>
      </c>
      <c r="R123" s="116">
        <f>P123</f>
        <v>0.109</v>
      </c>
    </row>
    <row r="124" spans="1:34" hidden="1" outlineLevel="1" x14ac:dyDescent="0.2">
      <c r="A124" s="4"/>
      <c r="B124" s="29" t="s">
        <v>86</v>
      </c>
      <c r="C124" s="30"/>
      <c r="D124" s="29"/>
      <c r="E124" s="120">
        <f t="shared" ref="E124:R124" si="175">IF(ISNUMBER(E48*365/E$8),E48*365/E$8,"na")</f>
        <v>41.982318629238058</v>
      </c>
      <c r="F124" s="120">
        <f t="shared" si="175"/>
        <v>41.326336264537829</v>
      </c>
      <c r="G124" s="120">
        <f t="shared" si="175"/>
        <v>39.81522047787108</v>
      </c>
      <c r="H124" s="120">
        <f t="shared" si="175"/>
        <v>39.784999999999997</v>
      </c>
      <c r="I124" s="120">
        <f t="shared" si="175"/>
        <v>39.785000000000004</v>
      </c>
      <c r="J124" s="120">
        <f t="shared" si="175"/>
        <v>39.784999999999997</v>
      </c>
      <c r="K124" s="120">
        <f t="shared" si="175"/>
        <v>39.785000000000004</v>
      </c>
      <c r="L124" s="120">
        <f t="shared" si="175"/>
        <v>39.784999999999997</v>
      </c>
      <c r="M124" s="120">
        <f t="shared" si="175"/>
        <v>39.784999999999997</v>
      </c>
      <c r="N124" s="120">
        <f t="shared" si="175"/>
        <v>39.784999999999997</v>
      </c>
      <c r="O124" s="120">
        <f t="shared" si="175"/>
        <v>39.784999999999997</v>
      </c>
      <c r="P124" s="120">
        <f t="shared" si="175"/>
        <v>39.785000000000004</v>
      </c>
      <c r="Q124" s="120">
        <f t="shared" si="175"/>
        <v>39.784999999999997</v>
      </c>
      <c r="R124" s="120">
        <f t="shared" si="175"/>
        <v>39.784999999999997</v>
      </c>
    </row>
    <row r="125" spans="1:34" hidden="1" outlineLevel="1" x14ac:dyDescent="0.2">
      <c r="A125" s="4"/>
      <c r="B125" s="29" t="s">
        <v>165</v>
      </c>
      <c r="C125" s="30"/>
      <c r="D125" s="29"/>
      <c r="E125" s="107">
        <f>E49/E8</f>
        <v>6.2887349617207433E-2</v>
      </c>
      <c r="F125" s="107">
        <f>F49/F8</f>
        <v>6.759330550715241E-2</v>
      </c>
      <c r="G125" s="107">
        <f>G49/G8</f>
        <v>7.2573120765891855E-2</v>
      </c>
      <c r="H125" s="113">
        <v>7.2999999999999995E-2</v>
      </c>
      <c r="I125" s="116">
        <f t="shared" ref="I125:Q127" si="176">H125</f>
        <v>7.2999999999999995E-2</v>
      </c>
      <c r="J125" s="116">
        <f t="shared" si="176"/>
        <v>7.2999999999999995E-2</v>
      </c>
      <c r="K125" s="116">
        <f t="shared" si="176"/>
        <v>7.2999999999999995E-2</v>
      </c>
      <c r="L125" s="116">
        <f t="shared" si="176"/>
        <v>7.2999999999999995E-2</v>
      </c>
      <c r="M125" s="116">
        <f t="shared" si="176"/>
        <v>7.2999999999999995E-2</v>
      </c>
      <c r="N125" s="116">
        <f t="shared" si="176"/>
        <v>7.2999999999999995E-2</v>
      </c>
      <c r="O125" s="116">
        <f t="shared" si="176"/>
        <v>7.2999999999999995E-2</v>
      </c>
      <c r="P125" s="116">
        <f t="shared" si="176"/>
        <v>7.2999999999999995E-2</v>
      </c>
      <c r="Q125" s="116">
        <f t="shared" si="176"/>
        <v>7.2999999999999995E-2</v>
      </c>
      <c r="R125" s="116">
        <f>P125</f>
        <v>7.2999999999999995E-2</v>
      </c>
    </row>
    <row r="126" spans="1:34" hidden="1" outlineLevel="1" x14ac:dyDescent="0.2">
      <c r="A126" s="4"/>
      <c r="B126" s="29" t="s">
        <v>166</v>
      </c>
      <c r="C126" s="30"/>
      <c r="D126" s="29"/>
      <c r="E126" s="120">
        <f t="shared" ref="E126:R126" si="177">IF(ISNUMBER(-E49*365/E$9),-E49*365/E$9,"na")</f>
        <v>46.881980640357412</v>
      </c>
      <c r="F126" s="120">
        <f t="shared" si="177"/>
        <v>48.865880086684328</v>
      </c>
      <c r="G126" s="120">
        <f t="shared" si="177"/>
        <v>51.299002278262236</v>
      </c>
      <c r="H126" s="120">
        <f t="shared" si="177"/>
        <v>52.245098039215677</v>
      </c>
      <c r="I126" s="120">
        <f t="shared" si="177"/>
        <v>52.972166998011922</v>
      </c>
      <c r="J126" s="120">
        <f t="shared" si="177"/>
        <v>53.289999999999992</v>
      </c>
      <c r="K126" s="120">
        <f t="shared" si="177"/>
        <v>53.828282828282823</v>
      </c>
      <c r="L126" s="120">
        <f t="shared" si="177"/>
        <v>54.377551020408148</v>
      </c>
      <c r="M126" s="120">
        <f t="shared" si="177"/>
        <v>54.377551020408163</v>
      </c>
      <c r="N126" s="120">
        <f t="shared" si="177"/>
        <v>54.377551020408156</v>
      </c>
      <c r="O126" s="120">
        <f t="shared" si="177"/>
        <v>54.377551020408156</v>
      </c>
      <c r="P126" s="120">
        <f t="shared" si="177"/>
        <v>54.377551020408163</v>
      </c>
      <c r="Q126" s="120">
        <f t="shared" si="177"/>
        <v>54.377551020408163</v>
      </c>
      <c r="R126" s="120">
        <f t="shared" si="177"/>
        <v>54.377551020408163</v>
      </c>
    </row>
    <row r="127" spans="1:34" hidden="1" outlineLevel="1" x14ac:dyDescent="0.2">
      <c r="A127" s="4"/>
      <c r="B127" s="29" t="s">
        <v>87</v>
      </c>
      <c r="C127" s="30"/>
      <c r="D127" s="29"/>
      <c r="E127" s="72">
        <f>IF(ISNUMBER(E50/E$8),E50/E$8,"na")</f>
        <v>4.8350346336128329E-2</v>
      </c>
      <c r="F127" s="72">
        <f>IF(ISNUMBER(F50/F$8),F50/F$8,"na")</f>
        <v>4.238764841755481E-2</v>
      </c>
      <c r="G127" s="72">
        <f>IF(ISNUMBER(G50/G$8),G50/G$8,"na")</f>
        <v>3.156058577745325E-2</v>
      </c>
      <c r="H127" s="116">
        <f>G127</f>
        <v>3.156058577745325E-2</v>
      </c>
      <c r="I127" s="116">
        <f t="shared" si="176"/>
        <v>3.156058577745325E-2</v>
      </c>
      <c r="J127" s="116">
        <f t="shared" si="176"/>
        <v>3.156058577745325E-2</v>
      </c>
      <c r="K127" s="116">
        <f t="shared" si="176"/>
        <v>3.156058577745325E-2</v>
      </c>
      <c r="L127" s="116">
        <f t="shared" si="176"/>
        <v>3.156058577745325E-2</v>
      </c>
      <c r="M127" s="116">
        <f t="shared" si="176"/>
        <v>3.156058577745325E-2</v>
      </c>
      <c r="N127" s="116">
        <f t="shared" si="176"/>
        <v>3.156058577745325E-2</v>
      </c>
      <c r="O127" s="116">
        <f t="shared" si="176"/>
        <v>3.156058577745325E-2</v>
      </c>
      <c r="P127" s="116">
        <f t="shared" si="176"/>
        <v>3.156058577745325E-2</v>
      </c>
      <c r="Q127" s="116">
        <f t="shared" si="176"/>
        <v>3.156058577745325E-2</v>
      </c>
      <c r="R127" s="116">
        <f>P127</f>
        <v>3.156058577745325E-2</v>
      </c>
    </row>
    <row r="128" spans="1:34" hidden="1" outlineLevel="1" x14ac:dyDescent="0.2">
      <c r="A128" s="4"/>
      <c r="B128" s="29" t="s">
        <v>93</v>
      </c>
      <c r="C128" s="30"/>
      <c r="D128" s="29"/>
      <c r="E128" s="72">
        <f>E47/E8</f>
        <v>0.59528800583302954</v>
      </c>
      <c r="F128" s="72">
        <f>F47/F8</f>
        <v>0.1402925801353487</v>
      </c>
      <c r="G128" s="72">
        <f>G47/G8</f>
        <v>0.17033791732586914</v>
      </c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</row>
    <row r="129" spans="1:18" hidden="1" outlineLevel="1" x14ac:dyDescent="0.2">
      <c r="A129" s="4"/>
      <c r="B129" s="29" t="s">
        <v>88</v>
      </c>
      <c r="C129" s="30"/>
      <c r="D129" s="29"/>
      <c r="E129" s="37">
        <f>925-27</f>
        <v>898</v>
      </c>
      <c r="F129" s="37">
        <f>969-45</f>
        <v>924</v>
      </c>
      <c r="G129" s="37">
        <f>941-22</f>
        <v>919</v>
      </c>
      <c r="H129" s="117">
        <f>3.7%*H8</f>
        <v>941.65473484008885</v>
      </c>
      <c r="I129" s="117">
        <f t="shared" ref="I129:R129" si="178">3.7%*I8</f>
        <v>975.05397162948691</v>
      </c>
      <c r="J129" s="117">
        <f t="shared" si="178"/>
        <v>1010.3961621799479</v>
      </c>
      <c r="K129" s="117">
        <f t="shared" si="178"/>
        <v>1045.8825488991019</v>
      </c>
      <c r="L129" s="117">
        <f t="shared" si="178"/>
        <v>1081.1185276474555</v>
      </c>
      <c r="M129" s="117">
        <f t="shared" si="178"/>
        <v>1118.9576761151163</v>
      </c>
      <c r="N129" s="117">
        <f t="shared" si="178"/>
        <v>1158.1211947791453</v>
      </c>
      <c r="O129" s="117">
        <f t="shared" si="178"/>
        <v>1198.6554365964153</v>
      </c>
      <c r="P129" s="117">
        <f t="shared" si="178"/>
        <v>1240.6083768772899</v>
      </c>
      <c r="Q129" s="117">
        <f t="shared" si="178"/>
        <v>1284.0296700679946</v>
      </c>
      <c r="R129" s="117">
        <f t="shared" si="178"/>
        <v>1328.9707085203743</v>
      </c>
    </row>
    <row r="130" spans="1:18" hidden="1" outlineLevel="1" x14ac:dyDescent="0.2">
      <c r="A130" s="4"/>
      <c r="B130" s="29" t="s">
        <v>89</v>
      </c>
      <c r="C130" s="30"/>
      <c r="D130" s="29"/>
      <c r="E130" s="72">
        <f t="shared" ref="E130:R130" si="179">IF(ISNUMBER(E129/E8),E129/E8,"na")</f>
        <v>4.0922347794385708E-2</v>
      </c>
      <c r="F130" s="72">
        <f t="shared" si="179"/>
        <v>3.7443773554321838E-2</v>
      </c>
      <c r="G130" s="72">
        <f t="shared" si="179"/>
        <v>3.7280434870796318E-2</v>
      </c>
      <c r="H130" s="72">
        <f t="shared" si="179"/>
        <v>3.7000000000000005E-2</v>
      </c>
      <c r="I130" s="72">
        <f t="shared" si="179"/>
        <v>3.7000000000000005E-2</v>
      </c>
      <c r="J130" s="72">
        <f t="shared" si="179"/>
        <v>3.7000000000000005E-2</v>
      </c>
      <c r="K130" s="72">
        <f t="shared" si="179"/>
        <v>3.7000000000000005E-2</v>
      </c>
      <c r="L130" s="72">
        <f t="shared" si="179"/>
        <v>3.7000000000000005E-2</v>
      </c>
      <c r="M130" s="72">
        <f t="shared" si="179"/>
        <v>3.7000000000000005E-2</v>
      </c>
      <c r="N130" s="72">
        <f t="shared" si="179"/>
        <v>3.7000000000000005E-2</v>
      </c>
      <c r="O130" s="72">
        <f t="shared" si="179"/>
        <v>3.7000000000000005E-2</v>
      </c>
      <c r="P130" s="72">
        <f t="shared" si="179"/>
        <v>3.7000000000000005E-2</v>
      </c>
      <c r="Q130" s="72">
        <f t="shared" si="179"/>
        <v>3.7000000000000005E-2</v>
      </c>
      <c r="R130" s="72">
        <f t="shared" si="179"/>
        <v>3.7000000000000005E-2</v>
      </c>
    </row>
    <row r="131" spans="1:18" hidden="1" outlineLevel="1" x14ac:dyDescent="0.2">
      <c r="A131" s="4"/>
      <c r="B131" s="29" t="s">
        <v>167</v>
      </c>
      <c r="C131" s="30"/>
      <c r="D131" s="29"/>
      <c r="E131" s="72">
        <f t="shared" ref="E131:R131" si="180">E54/E8</f>
        <v>0.22949325555960626</v>
      </c>
      <c r="F131" s="72">
        <f t="shared" si="180"/>
        <v>0.24334400453863922</v>
      </c>
      <c r="G131" s="72">
        <f t="shared" si="180"/>
        <v>0.25049693724392519</v>
      </c>
      <c r="H131" s="72">
        <f t="shared" si="180"/>
        <v>0.24872164847649103</v>
      </c>
      <c r="I131" s="72">
        <f t="shared" si="180"/>
        <v>0.24660174865939552</v>
      </c>
      <c r="J131" s="72">
        <f t="shared" si="180"/>
        <v>0.24465930433574387</v>
      </c>
      <c r="K131" s="72">
        <f t="shared" si="180"/>
        <v>0.24324754278257518</v>
      </c>
      <c r="L131" s="72">
        <f t="shared" si="180"/>
        <v>0.24234131721497912</v>
      </c>
      <c r="M131" s="72">
        <f t="shared" si="180"/>
        <v>0.24131741700056566</v>
      </c>
      <c r="N131" s="72">
        <f t="shared" si="180"/>
        <v>0.2404541690431829</v>
      </c>
      <c r="O131" s="72">
        <f t="shared" si="180"/>
        <v>0.23972636664072669</v>
      </c>
      <c r="P131" s="72">
        <f t="shared" si="180"/>
        <v>0.23911275807960483</v>
      </c>
      <c r="Q131" s="72">
        <f t="shared" si="180"/>
        <v>0.23859542608810366</v>
      </c>
      <c r="R131" s="72">
        <f t="shared" si="180"/>
        <v>0.23084660118872119</v>
      </c>
    </row>
    <row r="132" spans="1:18" hidden="1" outlineLevel="1" x14ac:dyDescent="0.2">
      <c r="A132" s="4"/>
      <c r="B132" s="29" t="s">
        <v>171</v>
      </c>
      <c r="C132" s="30"/>
      <c r="D132" s="29"/>
      <c r="E132" s="72"/>
      <c r="F132" s="72"/>
      <c r="G132" s="72"/>
      <c r="H132" s="121">
        <v>0</v>
      </c>
      <c r="I132" s="121">
        <v>0</v>
      </c>
      <c r="J132" s="121">
        <v>0</v>
      </c>
      <c r="K132" s="121">
        <v>0</v>
      </c>
      <c r="L132" s="121">
        <v>0</v>
      </c>
      <c r="M132" s="121">
        <v>0</v>
      </c>
      <c r="N132" s="121">
        <v>0</v>
      </c>
      <c r="O132" s="121">
        <v>0</v>
      </c>
      <c r="P132" s="121">
        <v>0</v>
      </c>
      <c r="Q132" s="121">
        <v>0</v>
      </c>
      <c r="R132" s="121">
        <v>0</v>
      </c>
    </row>
    <row r="133" spans="1:18" hidden="1" outlineLevel="1" x14ac:dyDescent="0.2">
      <c r="A133" s="4"/>
      <c r="B133" s="29" t="s">
        <v>273</v>
      </c>
      <c r="C133" s="30"/>
      <c r="D133" s="29"/>
      <c r="E133" s="72"/>
      <c r="F133" s="72"/>
      <c r="G133" s="72"/>
      <c r="H133" s="121">
        <f>G16</f>
        <v>96</v>
      </c>
      <c r="I133" s="121">
        <f t="shared" ref="I133:R133" si="181">H16</f>
        <v>89.602818141787751</v>
      </c>
      <c r="J133" s="121">
        <f t="shared" si="181"/>
        <v>89.166006164685157</v>
      </c>
      <c r="K133" s="121">
        <f t="shared" si="181"/>
        <v>89.166006164685157</v>
      </c>
      <c r="L133" s="121">
        <f t="shared" si="181"/>
        <v>89.166006164685157</v>
      </c>
      <c r="M133" s="121">
        <f t="shared" si="181"/>
        <v>89.166006164685157</v>
      </c>
      <c r="N133" s="121">
        <f t="shared" si="181"/>
        <v>89.166006164685157</v>
      </c>
      <c r="O133" s="121">
        <f t="shared" si="181"/>
        <v>89.166006164685157</v>
      </c>
      <c r="P133" s="121">
        <f t="shared" si="181"/>
        <v>89.166006164685157</v>
      </c>
      <c r="Q133" s="121">
        <f t="shared" si="181"/>
        <v>89.166006164685157</v>
      </c>
      <c r="R133" s="121">
        <f t="shared" si="181"/>
        <v>89.166006164685157</v>
      </c>
    </row>
    <row r="134" spans="1:18" hidden="1" outlineLevel="1" x14ac:dyDescent="0.2">
      <c r="A134" s="4"/>
      <c r="B134" s="29" t="s">
        <v>90</v>
      </c>
      <c r="C134" s="30"/>
      <c r="D134" s="29"/>
      <c r="E134" s="72">
        <f t="shared" ref="E134:R134" si="182">IF(ISNUMBER(E58/E$8),E58/E$8,"na")</f>
        <v>1.3853445133065986E-2</v>
      </c>
      <c r="F134" s="72">
        <f t="shared" si="182"/>
        <v>1.6249949345544433E-2</v>
      </c>
      <c r="G134" s="72">
        <f t="shared" si="182"/>
        <v>1.5252930915581518E-2</v>
      </c>
      <c r="H134" s="72">
        <f t="shared" si="182"/>
        <v>1.5025353991510039E-2</v>
      </c>
      <c r="I134" s="72">
        <f t="shared" si="182"/>
        <v>1.4527255089515382E-2</v>
      </c>
      <c r="J134" s="72">
        <f t="shared" si="182"/>
        <v>1.4019112801602212E-2</v>
      </c>
      <c r="K134" s="72">
        <f t="shared" si="182"/>
        <v>1.3543449775327648E-2</v>
      </c>
      <c r="L134" s="72">
        <f t="shared" si="182"/>
        <v>1.3102039609597462E-2</v>
      </c>
      <c r="M134" s="72">
        <f t="shared" si="182"/>
        <v>1.2658975468210111E-2</v>
      </c>
      <c r="N134" s="72">
        <f t="shared" si="182"/>
        <v>1.2230894172183683E-2</v>
      </c>
      <c r="O134" s="72">
        <f t="shared" si="182"/>
        <v>1.1817289055249935E-2</v>
      </c>
      <c r="P134" s="72">
        <f t="shared" si="182"/>
        <v>1.1417670584782547E-2</v>
      </c>
      <c r="Q134" s="72">
        <f t="shared" si="182"/>
        <v>1.1031565782398597E-2</v>
      </c>
      <c r="R134" s="72">
        <f t="shared" si="182"/>
        <v>1.0658517664153237E-2</v>
      </c>
    </row>
    <row r="135" spans="1:18" ht="15" hidden="1" outlineLevel="1" x14ac:dyDescent="0.25">
      <c r="A135" s="4"/>
      <c r="B135" s="29" t="s">
        <v>169</v>
      </c>
      <c r="C135" s="66"/>
      <c r="D135" s="47"/>
      <c r="E135" s="41">
        <f>E63/E8</f>
        <v>0</v>
      </c>
      <c r="F135" s="41">
        <f>F63/F8</f>
        <v>0</v>
      </c>
      <c r="G135" s="41">
        <f>G63/G8</f>
        <v>0</v>
      </c>
      <c r="H135" s="116">
        <f>G135</f>
        <v>0</v>
      </c>
      <c r="I135" s="116">
        <f t="shared" ref="I135:Q135" si="183">H135</f>
        <v>0</v>
      </c>
      <c r="J135" s="116">
        <f t="shared" si="183"/>
        <v>0</v>
      </c>
      <c r="K135" s="116">
        <f t="shared" si="183"/>
        <v>0</v>
      </c>
      <c r="L135" s="116">
        <f t="shared" si="183"/>
        <v>0</v>
      </c>
      <c r="M135" s="116">
        <f t="shared" si="183"/>
        <v>0</v>
      </c>
      <c r="N135" s="116">
        <f t="shared" si="183"/>
        <v>0</v>
      </c>
      <c r="O135" s="116">
        <f t="shared" si="183"/>
        <v>0</v>
      </c>
      <c r="P135" s="116">
        <f t="shared" si="183"/>
        <v>0</v>
      </c>
      <c r="Q135" s="116">
        <f t="shared" si="183"/>
        <v>0</v>
      </c>
      <c r="R135" s="116">
        <f>P135</f>
        <v>0</v>
      </c>
    </row>
    <row r="136" spans="1:18" ht="15" hidden="1" outlineLevel="1" x14ac:dyDescent="0.25">
      <c r="A136" s="4"/>
      <c r="B136" s="29"/>
      <c r="C136" s="66"/>
      <c r="D136" s="47"/>
      <c r="E136" s="67"/>
      <c r="F136" s="67"/>
      <c r="G136" s="67"/>
    </row>
    <row r="137" spans="1:18" ht="15" hidden="1" outlineLevel="1" x14ac:dyDescent="0.25">
      <c r="A137" s="4"/>
      <c r="B137" s="29" t="s">
        <v>168</v>
      </c>
      <c r="C137" s="66"/>
      <c r="D137" s="47"/>
      <c r="E137" s="72">
        <f>E70/E8</f>
        <v>0.17189208895370034</v>
      </c>
      <c r="F137" s="72">
        <f>F70/F8</f>
        <v>0.15820399562345505</v>
      </c>
      <c r="G137" s="72">
        <f>G70/G8</f>
        <v>0.14908117317755873</v>
      </c>
      <c r="H137" s="113">
        <v>0.14899999999999999</v>
      </c>
      <c r="I137" s="116">
        <f t="shared" ref="I137:Q137" si="184">H137</f>
        <v>0.14899999999999999</v>
      </c>
      <c r="J137" s="116">
        <f t="shared" si="184"/>
        <v>0.14899999999999999</v>
      </c>
      <c r="K137" s="116">
        <f t="shared" si="184"/>
        <v>0.14899999999999999</v>
      </c>
      <c r="L137" s="116">
        <f t="shared" si="184"/>
        <v>0.14899999999999999</v>
      </c>
      <c r="M137" s="116">
        <f t="shared" si="184"/>
        <v>0.14899999999999999</v>
      </c>
      <c r="N137" s="116">
        <f t="shared" si="184"/>
        <v>0.14899999999999999</v>
      </c>
      <c r="O137" s="116">
        <f t="shared" si="184"/>
        <v>0.14899999999999999</v>
      </c>
      <c r="P137" s="116">
        <f t="shared" si="184"/>
        <v>0.14899999999999999</v>
      </c>
      <c r="Q137" s="116">
        <f t="shared" si="184"/>
        <v>0.14899999999999999</v>
      </c>
      <c r="R137" s="116">
        <f>P137</f>
        <v>0.14899999999999999</v>
      </c>
    </row>
    <row r="138" spans="1:18" hidden="1" outlineLevel="1" x14ac:dyDescent="0.2">
      <c r="A138" s="4"/>
      <c r="B138" s="29" t="s">
        <v>91</v>
      </c>
      <c r="C138" s="30"/>
      <c r="D138" s="29"/>
      <c r="E138" s="120">
        <f t="shared" ref="E138:R138" si="185">IF(ISNUMBER(-E70*365/E$9),-E70*365/E$9,"na")</f>
        <v>128.14408041697692</v>
      </c>
      <c r="F138" s="120">
        <f t="shared" si="185"/>
        <v>114.3719399630789</v>
      </c>
      <c r="G138" s="120">
        <f t="shared" si="185"/>
        <v>105.37944850341739</v>
      </c>
      <c r="H138" s="120">
        <f t="shared" si="185"/>
        <v>106.63725490196077</v>
      </c>
      <c r="I138" s="120">
        <f t="shared" si="185"/>
        <v>108.12127236580515</v>
      </c>
      <c r="J138" s="120">
        <f t="shared" si="185"/>
        <v>108.77</v>
      </c>
      <c r="K138" s="120">
        <f t="shared" si="185"/>
        <v>109.86868686868686</v>
      </c>
      <c r="L138" s="120">
        <f t="shared" si="185"/>
        <v>110.98979591836735</v>
      </c>
      <c r="M138" s="120">
        <f t="shared" si="185"/>
        <v>110.98979591836735</v>
      </c>
      <c r="N138" s="120">
        <f t="shared" si="185"/>
        <v>110.98979591836735</v>
      </c>
      <c r="O138" s="120">
        <f t="shared" si="185"/>
        <v>110.98979591836735</v>
      </c>
      <c r="P138" s="120">
        <f t="shared" si="185"/>
        <v>110.98979591836736</v>
      </c>
      <c r="Q138" s="120">
        <f t="shared" si="185"/>
        <v>110.98979591836735</v>
      </c>
      <c r="R138" s="120">
        <f t="shared" si="185"/>
        <v>110.98979591836735</v>
      </c>
    </row>
    <row r="139" spans="1:18" hidden="1" outlineLevel="1" x14ac:dyDescent="0.2">
      <c r="A139" s="4"/>
      <c r="B139" s="29" t="s">
        <v>92</v>
      </c>
      <c r="C139" s="30"/>
      <c r="D139" s="29"/>
      <c r="E139" s="72">
        <f>IF(ISNUMBER(E71/E$8),E71/E$8,"na")</f>
        <v>0.12613926358002187</v>
      </c>
      <c r="F139" s="72">
        <f>IF(ISNUMBER(F71/F$8),F71/F$8,"na")</f>
        <v>0.11006200105361268</v>
      </c>
      <c r="G139" s="72">
        <f>IF(ISNUMBER(G71/G$8),G71/G$8,"na")</f>
        <v>0.11131394263924384</v>
      </c>
      <c r="H139" s="113">
        <v>0.111</v>
      </c>
      <c r="I139" s="116">
        <f t="shared" ref="I139:Q140" si="186">H139</f>
        <v>0.111</v>
      </c>
      <c r="J139" s="116">
        <f t="shared" si="186"/>
        <v>0.111</v>
      </c>
      <c r="K139" s="116">
        <f t="shared" si="186"/>
        <v>0.111</v>
      </c>
      <c r="L139" s="116">
        <f t="shared" si="186"/>
        <v>0.111</v>
      </c>
      <c r="M139" s="116">
        <f t="shared" si="186"/>
        <v>0.111</v>
      </c>
      <c r="N139" s="116">
        <f t="shared" si="186"/>
        <v>0.111</v>
      </c>
      <c r="O139" s="116">
        <f t="shared" si="186"/>
        <v>0.111</v>
      </c>
      <c r="P139" s="116">
        <f t="shared" si="186"/>
        <v>0.111</v>
      </c>
      <c r="Q139" s="116">
        <f t="shared" si="186"/>
        <v>0.111</v>
      </c>
      <c r="R139" s="116">
        <f>P139</f>
        <v>0.111</v>
      </c>
    </row>
    <row r="140" spans="1:18" hidden="1" outlineLevel="1" x14ac:dyDescent="0.2">
      <c r="A140" s="4"/>
      <c r="B140" s="29" t="s">
        <v>94</v>
      </c>
      <c r="C140" s="30"/>
      <c r="D140" s="29"/>
      <c r="E140" s="72">
        <f>IF(ISNUMBER(E82/E$8),E82/E$8,"na")</f>
        <v>4.0329930732774334E-2</v>
      </c>
      <c r="F140" s="72">
        <f>IF(ISNUMBER(F82/F$8),F82/F$8,"na")</f>
        <v>4.0645135146087447E-2</v>
      </c>
      <c r="G140" s="72">
        <f>IF(ISNUMBER(G82/G$8),G82/G$8,"na")</f>
        <v>4.0120076264654581E-2</v>
      </c>
      <c r="H140" s="116">
        <f>G140</f>
        <v>4.0120076264654581E-2</v>
      </c>
      <c r="I140" s="116">
        <f t="shared" si="186"/>
        <v>4.0120076264654581E-2</v>
      </c>
      <c r="J140" s="116">
        <f t="shared" si="186"/>
        <v>4.0120076264654581E-2</v>
      </c>
      <c r="K140" s="116">
        <f t="shared" si="186"/>
        <v>4.0120076264654581E-2</v>
      </c>
      <c r="L140" s="116">
        <f t="shared" si="186"/>
        <v>4.0120076264654581E-2</v>
      </c>
      <c r="M140" s="116">
        <f t="shared" si="186"/>
        <v>4.0120076264654581E-2</v>
      </c>
      <c r="N140" s="116">
        <f t="shared" si="186"/>
        <v>4.0120076264654581E-2</v>
      </c>
      <c r="O140" s="116">
        <f t="shared" si="186"/>
        <v>4.0120076264654581E-2</v>
      </c>
      <c r="P140" s="116">
        <f t="shared" si="186"/>
        <v>4.0120076264654581E-2</v>
      </c>
      <c r="Q140" s="116">
        <f t="shared" si="186"/>
        <v>4.0120076264654581E-2</v>
      </c>
      <c r="R140" s="116">
        <f>P140</f>
        <v>4.0120076264654581E-2</v>
      </c>
    </row>
    <row r="141" spans="1:18" hidden="1" outlineLevel="1" x14ac:dyDescent="0.2">
      <c r="A141" s="4"/>
      <c r="B141" s="29"/>
      <c r="C141" s="30"/>
      <c r="D141" s="29"/>
      <c r="E141" s="72"/>
      <c r="F141" s="72"/>
      <c r="G141" s="72"/>
    </row>
    <row r="142" spans="1:18" ht="15" hidden="1" outlineLevel="1" x14ac:dyDescent="0.25">
      <c r="A142" s="3"/>
      <c r="B142" s="4" t="s">
        <v>100</v>
      </c>
      <c r="C142" s="7"/>
      <c r="D142" s="4"/>
      <c r="E142" s="37">
        <v>12606</v>
      </c>
      <c r="F142" s="32">
        <f t="shared" ref="F142:G142" si="187">E148</f>
        <v>13109</v>
      </c>
      <c r="G142" s="32">
        <f t="shared" si="187"/>
        <v>14501</v>
      </c>
      <c r="H142" s="32">
        <f t="shared" ref="H142" si="188">G148</f>
        <v>16344</v>
      </c>
      <c r="I142" s="32">
        <f t="shared" ref="I142" si="189">H148</f>
        <v>17719.538569965112</v>
      </c>
      <c r="J142" s="32">
        <f t="shared" ref="J142" si="190">I148</f>
        <v>18764.239492189085</v>
      </c>
      <c r="K142" s="32">
        <f t="shared" ref="K142" si="191">J148</f>
        <v>19852.13525050008</v>
      </c>
      <c r="L142" s="32">
        <f t="shared" ref="L142" si="192">K148</f>
        <v>20902.598596841734</v>
      </c>
      <c r="M142" s="32">
        <f t="shared" ref="M142" si="193">L148</f>
        <v>21871.536505714208</v>
      </c>
      <c r="N142" s="32">
        <f t="shared" ref="N142" si="194">M148</f>
        <v>22645.253999628847</v>
      </c>
      <c r="O142" s="32">
        <f t="shared" ref="O142" si="195">N148</f>
        <v>23278.547181191541</v>
      </c>
      <c r="P142" s="32">
        <f t="shared" ref="P142:Q142" si="196">O148</f>
        <v>23759.506484799174</v>
      </c>
      <c r="Q142" s="32">
        <f t="shared" si="196"/>
        <v>24075.189237267034</v>
      </c>
      <c r="R142" s="32">
        <f t="shared" ref="R142" si="197">P148</f>
        <v>24075.189237267034</v>
      </c>
    </row>
    <row r="143" spans="1:18" ht="15" hidden="1" outlineLevel="1" x14ac:dyDescent="0.25">
      <c r="A143" s="3"/>
      <c r="B143" s="29" t="s">
        <v>101</v>
      </c>
      <c r="C143" s="30"/>
      <c r="D143" s="29"/>
      <c r="E143" s="32">
        <f t="shared" ref="E143:R143" si="198">E36</f>
        <v>1721</v>
      </c>
      <c r="F143" s="32">
        <f t="shared" si="198"/>
        <v>2453</v>
      </c>
      <c r="G143" s="32">
        <f t="shared" si="198"/>
        <v>2350</v>
      </c>
      <c r="H143" s="32">
        <f t="shared" si="198"/>
        <v>2631.5385699651129</v>
      </c>
      <c r="I143" s="32">
        <f t="shared" si="198"/>
        <v>2623.6240642030393</v>
      </c>
      <c r="J143" s="32">
        <f t="shared" si="198"/>
        <v>2793.2514000429692</v>
      </c>
      <c r="K143" s="32">
        <f t="shared" si="198"/>
        <v>3005.7393263717304</v>
      </c>
      <c r="L143" s="32">
        <f t="shared" si="198"/>
        <v>3223.242403651273</v>
      </c>
      <c r="M143" s="32">
        <f t="shared" si="198"/>
        <v>3352.3114168356574</v>
      </c>
      <c r="N143" s="32">
        <f t="shared" si="198"/>
        <v>3482.7578858730058</v>
      </c>
      <c r="O143" s="32">
        <f t="shared" si="198"/>
        <v>3615.44140089334</v>
      </c>
      <c r="P143" s="32">
        <f t="shared" si="198"/>
        <v>3750.3520833165298</v>
      </c>
      <c r="Q143" s="32">
        <f t="shared" si="198"/>
        <v>3887.4704692441142</v>
      </c>
      <c r="R143" s="32">
        <f t="shared" si="198"/>
        <v>4026.7771196186759</v>
      </c>
    </row>
    <row r="144" spans="1:18" ht="15" hidden="1" outlineLevel="1" x14ac:dyDescent="0.25">
      <c r="A144" s="3"/>
      <c r="B144" s="29" t="s">
        <v>102</v>
      </c>
      <c r="C144" s="30"/>
      <c r="D144" s="29"/>
      <c r="E144" s="32">
        <f t="shared" ref="E144:R144" si="199">E38</f>
        <v>-986</v>
      </c>
      <c r="F144" s="32">
        <f t="shared" si="199"/>
        <v>-279</v>
      </c>
      <c r="G144" s="32">
        <f t="shared" si="199"/>
        <v>-431</v>
      </c>
      <c r="H144" s="32">
        <f t="shared" si="199"/>
        <v>-1256</v>
      </c>
      <c r="I144" s="32">
        <f t="shared" si="199"/>
        <v>-1578.9231419790676</v>
      </c>
      <c r="J144" s="32">
        <f t="shared" si="199"/>
        <v>-1705.3556417319755</v>
      </c>
      <c r="K144" s="32">
        <f t="shared" si="199"/>
        <v>-1955.2759800300782</v>
      </c>
      <c r="L144" s="32">
        <f t="shared" si="199"/>
        <v>-2254.3044947787976</v>
      </c>
      <c r="M144" s="32">
        <f t="shared" si="199"/>
        <v>-2578.5939229210185</v>
      </c>
      <c r="N144" s="32">
        <f t="shared" si="199"/>
        <v>-2849.4647043103087</v>
      </c>
      <c r="O144" s="32">
        <f t="shared" si="199"/>
        <v>-3134.4820972857051</v>
      </c>
      <c r="P144" s="32">
        <f t="shared" si="199"/>
        <v>-3434.6693308486729</v>
      </c>
      <c r="Q144" s="32">
        <f t="shared" si="199"/>
        <v>-3750.3520833165298</v>
      </c>
      <c r="R144" s="32">
        <f t="shared" si="199"/>
        <v>-3887.4704692441142</v>
      </c>
    </row>
    <row r="145" spans="1:34" hidden="1" outlineLevel="1" x14ac:dyDescent="0.2">
      <c r="A145" s="4"/>
      <c r="B145" s="29" t="s">
        <v>103</v>
      </c>
      <c r="C145" s="30"/>
      <c r="D145" s="29"/>
      <c r="E145" s="76">
        <v>0</v>
      </c>
      <c r="F145" s="76">
        <v>0</v>
      </c>
      <c r="G145" s="76">
        <v>0</v>
      </c>
      <c r="H145" s="117">
        <v>0</v>
      </c>
      <c r="I145" s="117">
        <v>0</v>
      </c>
      <c r="J145" s="117">
        <v>0</v>
      </c>
      <c r="K145" s="117">
        <v>0</v>
      </c>
      <c r="L145" s="117">
        <v>0</v>
      </c>
      <c r="M145" s="117">
        <v>0</v>
      </c>
      <c r="N145" s="117">
        <v>0</v>
      </c>
      <c r="O145" s="117">
        <v>0</v>
      </c>
      <c r="P145" s="117">
        <v>0</v>
      </c>
      <c r="Q145" s="117">
        <v>0</v>
      </c>
      <c r="R145" s="117">
        <v>0</v>
      </c>
    </row>
    <row r="146" spans="1:34" hidden="1" outlineLevel="1" x14ac:dyDescent="0.2">
      <c r="A146" s="4"/>
      <c r="B146" s="29" t="s">
        <v>104</v>
      </c>
      <c r="C146" s="30"/>
      <c r="D146" s="29"/>
      <c r="E146" s="76">
        <v>46</v>
      </c>
      <c r="F146" s="76">
        <v>47</v>
      </c>
      <c r="G146" s="76">
        <v>47</v>
      </c>
      <c r="H146" s="117">
        <v>0</v>
      </c>
      <c r="I146" s="117">
        <v>0</v>
      </c>
      <c r="J146" s="117">
        <v>0</v>
      </c>
      <c r="K146" s="117">
        <v>0</v>
      </c>
      <c r="L146" s="117">
        <v>0</v>
      </c>
      <c r="M146" s="117">
        <v>0</v>
      </c>
      <c r="N146" s="117">
        <v>0</v>
      </c>
      <c r="O146" s="117">
        <v>0</v>
      </c>
      <c r="P146" s="117">
        <v>0</v>
      </c>
      <c r="Q146" s="117">
        <v>0</v>
      </c>
      <c r="R146" s="117">
        <v>0</v>
      </c>
    </row>
    <row r="147" spans="1:34" hidden="1" outlineLevel="1" x14ac:dyDescent="0.2">
      <c r="A147" s="4"/>
      <c r="B147" s="29" t="s">
        <v>105</v>
      </c>
      <c r="C147" s="30"/>
      <c r="D147" s="29"/>
      <c r="E147" s="76">
        <v>-278</v>
      </c>
      <c r="F147" s="76">
        <v>-829</v>
      </c>
      <c r="G147" s="76">
        <v>-123</v>
      </c>
      <c r="H147" s="117">
        <v>0</v>
      </c>
      <c r="I147" s="117">
        <v>0</v>
      </c>
      <c r="J147" s="117">
        <v>0</v>
      </c>
      <c r="K147" s="117">
        <v>0</v>
      </c>
      <c r="L147" s="117">
        <v>0</v>
      </c>
      <c r="M147" s="117">
        <v>0</v>
      </c>
      <c r="N147" s="117">
        <v>0</v>
      </c>
      <c r="O147" s="117">
        <v>0</v>
      </c>
      <c r="P147" s="117">
        <v>0</v>
      </c>
      <c r="Q147" s="117">
        <v>0</v>
      </c>
      <c r="R147" s="117">
        <v>0</v>
      </c>
    </row>
    <row r="148" spans="1:34" ht="15" hidden="1" outlineLevel="1" x14ac:dyDescent="0.25">
      <c r="A148" s="3"/>
      <c r="B148" s="77" t="s">
        <v>106</v>
      </c>
      <c r="C148" s="78"/>
      <c r="D148" s="77"/>
      <c r="E148" s="32">
        <f t="shared" ref="E148:R148" si="200">SUM(E142:E147)</f>
        <v>13109</v>
      </c>
      <c r="F148" s="32">
        <f t="shared" si="200"/>
        <v>14501</v>
      </c>
      <c r="G148" s="32">
        <f t="shared" si="200"/>
        <v>16344</v>
      </c>
      <c r="H148" s="32">
        <f t="shared" si="200"/>
        <v>17719.538569965112</v>
      </c>
      <c r="I148" s="32">
        <f t="shared" si="200"/>
        <v>18764.239492189085</v>
      </c>
      <c r="J148" s="32">
        <f t="shared" si="200"/>
        <v>19852.13525050008</v>
      </c>
      <c r="K148" s="32">
        <f t="shared" si="200"/>
        <v>20902.598596841734</v>
      </c>
      <c r="L148" s="32">
        <f t="shared" si="200"/>
        <v>21871.536505714208</v>
      </c>
      <c r="M148" s="32">
        <f t="shared" si="200"/>
        <v>22645.253999628847</v>
      </c>
      <c r="N148" s="32">
        <f t="shared" si="200"/>
        <v>23278.547181191541</v>
      </c>
      <c r="O148" s="32">
        <f t="shared" si="200"/>
        <v>23759.506484799174</v>
      </c>
      <c r="P148" s="32">
        <f t="shared" si="200"/>
        <v>24075.189237267034</v>
      </c>
      <c r="Q148" s="32">
        <f t="shared" ref="Q148" si="201">SUM(Q142:Q147)</f>
        <v>24212.307623194618</v>
      </c>
      <c r="R148" s="32">
        <f t="shared" si="200"/>
        <v>24214.495887641595</v>
      </c>
    </row>
    <row r="149" spans="1:34" collapsed="1" x14ac:dyDescent="0.2">
      <c r="A149" s="4"/>
      <c r="B149" s="4"/>
      <c r="C149" s="7"/>
      <c r="D149" s="4"/>
      <c r="E149" s="73"/>
      <c r="F149" s="73"/>
      <c r="G149" s="73"/>
    </row>
    <row r="150" spans="1:34" ht="15.75" thickBot="1" x14ac:dyDescent="0.3">
      <c r="A150" s="11" t="s">
        <v>95</v>
      </c>
      <c r="B150" s="12"/>
      <c r="C150" s="13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5" hidden="1" outlineLevel="1" x14ac:dyDescent="0.25">
      <c r="A151" s="3"/>
      <c r="B151" s="4"/>
      <c r="C151" s="7"/>
      <c r="D151" s="4"/>
      <c r="E151" s="4"/>
      <c r="F151" s="4"/>
      <c r="G151" s="4"/>
    </row>
    <row r="152" spans="1:34" ht="15" hidden="1" outlineLevel="1" x14ac:dyDescent="0.25">
      <c r="A152" s="3"/>
      <c r="B152" s="4" t="s">
        <v>96</v>
      </c>
      <c r="C152" s="7"/>
      <c r="D152" s="101">
        <f>wacc!D24</f>
        <v>7.4385315000000007E-2</v>
      </c>
      <c r="E152" s="4"/>
      <c r="F152" s="4"/>
      <c r="G152" s="4"/>
    </row>
    <row r="153" spans="1:34" hidden="1" outlineLevel="1" x14ac:dyDescent="0.2"/>
    <row r="154" spans="1:34" ht="15" hidden="1" outlineLevel="1" x14ac:dyDescent="0.25">
      <c r="B154" s="134" t="s">
        <v>200</v>
      </c>
    </row>
    <row r="155" spans="1:34" hidden="1" outlineLevel="1" x14ac:dyDescent="0.2">
      <c r="B155" s="57" t="s">
        <v>201</v>
      </c>
      <c r="E155" s="159">
        <f t="shared" ref="E155:R155" si="202">E103</f>
        <v>0.137759752096245</v>
      </c>
      <c r="F155" s="159">
        <f t="shared" si="202"/>
        <v>0.14353446529156705</v>
      </c>
      <c r="G155" s="159">
        <f t="shared" si="202"/>
        <v>0.1445377469473855</v>
      </c>
      <c r="H155" s="159">
        <f t="shared" si="202"/>
        <v>0.15090625126769705</v>
      </c>
      <c r="I155" s="159">
        <f t="shared" si="202"/>
        <v>0.15790625126769706</v>
      </c>
      <c r="J155" s="159">
        <f t="shared" si="202"/>
        <v>0.16090625126769706</v>
      </c>
      <c r="K155" s="159">
        <f t="shared" si="202"/>
        <v>0.16590625126769706</v>
      </c>
      <c r="L155" s="159">
        <f t="shared" si="202"/>
        <v>0.17090625126769701</v>
      </c>
      <c r="M155" s="159">
        <f t="shared" si="202"/>
        <v>0.17090625126769707</v>
      </c>
      <c r="N155" s="159">
        <f t="shared" si="202"/>
        <v>0.17090625126769704</v>
      </c>
      <c r="O155" s="159">
        <f t="shared" si="202"/>
        <v>0.17090625126769698</v>
      </c>
      <c r="P155" s="159">
        <f t="shared" si="202"/>
        <v>0.17090625126769712</v>
      </c>
      <c r="Q155" s="159">
        <f t="shared" si="202"/>
        <v>0.1709062512676971</v>
      </c>
      <c r="R155" s="159">
        <f t="shared" si="202"/>
        <v>0.17090625126769707</v>
      </c>
      <c r="S155" s="114">
        <f t="shared" ref="S155:AB155" si="203">R155</f>
        <v>0.17090625126769707</v>
      </c>
      <c r="T155" s="114">
        <f t="shared" si="203"/>
        <v>0.17090625126769707</v>
      </c>
      <c r="U155" s="114">
        <f t="shared" si="203"/>
        <v>0.17090625126769707</v>
      </c>
      <c r="V155" s="114">
        <f t="shared" si="203"/>
        <v>0.17090625126769707</v>
      </c>
      <c r="W155" s="114">
        <f t="shared" si="203"/>
        <v>0.17090625126769707</v>
      </c>
      <c r="X155" s="114">
        <f t="shared" si="203"/>
        <v>0.17090625126769707</v>
      </c>
      <c r="Y155" s="114">
        <f t="shared" si="203"/>
        <v>0.17090625126769707</v>
      </c>
      <c r="Z155" s="114">
        <f t="shared" si="203"/>
        <v>0.17090625126769707</v>
      </c>
      <c r="AA155" s="114">
        <f t="shared" si="203"/>
        <v>0.17090625126769707</v>
      </c>
      <c r="AB155" s="114">
        <f t="shared" si="203"/>
        <v>0.17090625126769707</v>
      </c>
      <c r="AC155" s="114">
        <v>0.16800000000000001</v>
      </c>
      <c r="AD155" s="114">
        <v>0.16600000000000001</v>
      </c>
      <c r="AE155" s="114">
        <v>0.16400000000000001</v>
      </c>
      <c r="AF155" s="114">
        <v>0.16200000000000001</v>
      </c>
      <c r="AG155" s="114">
        <v>0.16</v>
      </c>
      <c r="AH155" s="114">
        <f t="shared" ref="AH155" si="204">AG155</f>
        <v>0.16</v>
      </c>
    </row>
    <row r="156" spans="1:34" hidden="1" outlineLevel="1" x14ac:dyDescent="0.2">
      <c r="B156" s="57" t="s">
        <v>202</v>
      </c>
      <c r="E156" s="160">
        <f t="shared" ref="E156:R156" si="205">E8/E247</f>
        <v>2.44695513320874</v>
      </c>
      <c r="F156" s="160">
        <f t="shared" si="205"/>
        <v>1.869110034887226</v>
      </c>
      <c r="G156" s="160">
        <f t="shared" si="205"/>
        <v>1.8634033359991895</v>
      </c>
      <c r="H156" s="160">
        <f t="shared" si="205"/>
        <v>1.9008847694538746</v>
      </c>
      <c r="I156" s="160">
        <f t="shared" si="205"/>
        <v>1.9419894328525604</v>
      </c>
      <c r="J156" s="160">
        <f t="shared" si="205"/>
        <v>1.9837884473166811</v>
      </c>
      <c r="K156" s="160">
        <f t="shared" si="205"/>
        <v>2.022914852880735</v>
      </c>
      <c r="L156" s="160">
        <f t="shared" si="205"/>
        <v>2.0589166520890116</v>
      </c>
      <c r="M156" s="160">
        <f t="shared" si="205"/>
        <v>2.0968677965143545</v>
      </c>
      <c r="N156" s="160">
        <f t="shared" si="205"/>
        <v>2.1343143244848228</v>
      </c>
      <c r="O156" s="160">
        <f t="shared" si="205"/>
        <v>2.171286189154765</v>
      </c>
      <c r="P156" s="160">
        <f t="shared" si="205"/>
        <v>2.2078084164680076</v>
      </c>
      <c r="Q156" s="160">
        <f t="shared" si="205"/>
        <v>2.2439015522360726</v>
      </c>
      <c r="R156" s="160">
        <f t="shared" si="205"/>
        <v>2.3182265184397077</v>
      </c>
      <c r="S156" s="161">
        <f t="shared" ref="S156:AB156" si="206">R156</f>
        <v>2.3182265184397077</v>
      </c>
      <c r="T156" s="161">
        <f t="shared" si="206"/>
        <v>2.3182265184397077</v>
      </c>
      <c r="U156" s="161">
        <f t="shared" si="206"/>
        <v>2.3182265184397077</v>
      </c>
      <c r="V156" s="161">
        <f t="shared" si="206"/>
        <v>2.3182265184397077</v>
      </c>
      <c r="W156" s="161">
        <f t="shared" si="206"/>
        <v>2.3182265184397077</v>
      </c>
      <c r="X156" s="161">
        <f t="shared" si="206"/>
        <v>2.3182265184397077</v>
      </c>
      <c r="Y156" s="161">
        <f t="shared" si="206"/>
        <v>2.3182265184397077</v>
      </c>
      <c r="Z156" s="161">
        <f t="shared" si="206"/>
        <v>2.3182265184397077</v>
      </c>
      <c r="AA156" s="161">
        <f t="shared" si="206"/>
        <v>2.3182265184397077</v>
      </c>
      <c r="AB156" s="161">
        <f t="shared" si="206"/>
        <v>2.3182265184397077</v>
      </c>
      <c r="AC156" s="161">
        <f t="shared" ref="AC156:AG156" si="207">AB156</f>
        <v>2.3182265184397077</v>
      </c>
      <c r="AD156" s="161">
        <f t="shared" si="207"/>
        <v>2.3182265184397077</v>
      </c>
      <c r="AE156" s="161">
        <f t="shared" si="207"/>
        <v>2.3182265184397077</v>
      </c>
      <c r="AF156" s="161">
        <f t="shared" si="207"/>
        <v>2.3182265184397077</v>
      </c>
      <c r="AG156" s="161">
        <f t="shared" si="207"/>
        <v>2.3182265184397077</v>
      </c>
    </row>
    <row r="157" spans="1:34" hidden="1" outlineLevel="1" x14ac:dyDescent="0.2">
      <c r="B157" s="57" t="s">
        <v>203</v>
      </c>
      <c r="E157" s="41">
        <f>E155*E156</f>
        <v>0.33709193254147019</v>
      </c>
      <c r="F157" s="41">
        <f t="shared" ref="F157:AB157" si="208">F155*F156</f>
        <v>0.26828170942864021</v>
      </c>
      <c r="G157" s="41">
        <f t="shared" si="208"/>
        <v>0.26933211983956479</v>
      </c>
      <c r="H157" s="41">
        <f t="shared" si="208"/>
        <v>0.28685539465014476</v>
      </c>
      <c r="I157" s="41">
        <f t="shared" si="208"/>
        <v>0.30665227134322892</v>
      </c>
      <c r="J157" s="41">
        <f t="shared" si="208"/>
        <v>0.31920396236589249</v>
      </c>
      <c r="K157" s="41">
        <f t="shared" si="208"/>
        <v>0.33561421987518769</v>
      </c>
      <c r="L157" s="41">
        <f t="shared" si="208"/>
        <v>0.35188172668117013</v>
      </c>
      <c r="M157" s="41">
        <f t="shared" si="208"/>
        <v>0.35836781450622457</v>
      </c>
      <c r="N157" s="41">
        <f t="shared" si="208"/>
        <v>0.36476766022464818</v>
      </c>
      <c r="O157" s="41">
        <f t="shared" si="208"/>
        <v>0.37108638301776453</v>
      </c>
      <c r="P157" s="41">
        <f t="shared" si="208"/>
        <v>0.37732825997581781</v>
      </c>
      <c r="Q157" s="41">
        <f t="shared" si="208"/>
        <v>0.38349680250643375</v>
      </c>
      <c r="R157" s="41">
        <f t="shared" si="208"/>
        <v>0.39619940385589525</v>
      </c>
      <c r="S157" s="41">
        <f t="shared" si="208"/>
        <v>0.39619940385589525</v>
      </c>
      <c r="T157" s="41">
        <f t="shared" si="208"/>
        <v>0.39619940385589525</v>
      </c>
      <c r="U157" s="41">
        <f t="shared" si="208"/>
        <v>0.39619940385589525</v>
      </c>
      <c r="V157" s="41">
        <f t="shared" si="208"/>
        <v>0.39619940385589525</v>
      </c>
      <c r="W157" s="41">
        <f t="shared" si="208"/>
        <v>0.39619940385589525</v>
      </c>
      <c r="X157" s="41">
        <f t="shared" si="208"/>
        <v>0.39619940385589525</v>
      </c>
      <c r="Y157" s="41">
        <f t="shared" si="208"/>
        <v>0.39619940385589525</v>
      </c>
      <c r="Z157" s="41">
        <f t="shared" si="208"/>
        <v>0.39619940385589525</v>
      </c>
      <c r="AA157" s="41">
        <f t="shared" si="208"/>
        <v>0.39619940385589525</v>
      </c>
      <c r="AB157" s="41">
        <f t="shared" si="208"/>
        <v>0.39619940385589525</v>
      </c>
      <c r="AC157" s="41">
        <f t="shared" ref="AC157" si="209">AC155*AC156</f>
        <v>0.38946205509787091</v>
      </c>
      <c r="AD157" s="41">
        <f t="shared" ref="AD157" si="210">AD155*AD156</f>
        <v>0.38482560206099148</v>
      </c>
      <c r="AE157" s="41">
        <f t="shared" ref="AE157" si="211">AE155*AE156</f>
        <v>0.38018914902411211</v>
      </c>
      <c r="AF157" s="41">
        <f t="shared" ref="AF157" si="212">AF155*AF156</f>
        <v>0.37555269598723268</v>
      </c>
      <c r="AG157" s="41">
        <f t="shared" ref="AG157" si="213">AG155*AG156</f>
        <v>0.37091624295035325</v>
      </c>
    </row>
    <row r="158" spans="1:34" hidden="1" outlineLevel="1" x14ac:dyDescent="0.2"/>
    <row r="159" spans="1:34" ht="15" hidden="1" outlineLevel="1" x14ac:dyDescent="0.25">
      <c r="A159" s="4"/>
      <c r="B159" s="3" t="s">
        <v>199</v>
      </c>
      <c r="C159" s="7"/>
      <c r="D159" s="4"/>
      <c r="E159" s="80"/>
      <c r="F159" s="80"/>
      <c r="G159" s="80"/>
    </row>
    <row r="160" spans="1:34" ht="15" hidden="1" outlineLevel="1" x14ac:dyDescent="0.25">
      <c r="A160" s="3"/>
      <c r="B160" s="29" t="s">
        <v>97</v>
      </c>
      <c r="C160" s="74"/>
      <c r="D160" s="101">
        <v>2.5000000000000001E-2</v>
      </c>
      <c r="E160" s="4"/>
      <c r="F160" s="4"/>
      <c r="G160" s="4"/>
    </row>
    <row r="161" spans="1:34" ht="15" hidden="1" outlineLevel="1" x14ac:dyDescent="0.25">
      <c r="A161" s="3"/>
      <c r="B161" s="29" t="s">
        <v>98</v>
      </c>
      <c r="C161" s="74"/>
      <c r="D161" s="101">
        <v>0.05</v>
      </c>
      <c r="E161" s="4"/>
      <c r="F161" s="4"/>
      <c r="G161" s="4"/>
    </row>
    <row r="162" spans="1:34" ht="15" hidden="1" outlineLevel="1" x14ac:dyDescent="0.25">
      <c r="A162" s="3"/>
      <c r="B162" s="29" t="s">
        <v>99</v>
      </c>
      <c r="C162" s="7"/>
      <c r="D162" s="75">
        <f>D152+D161</f>
        <v>0.12438531500000001</v>
      </c>
      <c r="E162" s="4"/>
      <c r="F162" s="4"/>
      <c r="G162" s="4"/>
    </row>
    <row r="163" spans="1:34" hidden="1" outlineLevel="1" x14ac:dyDescent="0.2">
      <c r="A163" s="4"/>
      <c r="B163" s="4"/>
      <c r="C163" s="7"/>
      <c r="D163" s="4"/>
      <c r="E163" s="80"/>
      <c r="F163" s="80"/>
      <c r="G163" s="80"/>
    </row>
    <row r="164" spans="1:34" hidden="1" outlineLevel="1" x14ac:dyDescent="0.2">
      <c r="A164" s="4"/>
      <c r="B164" s="4" t="s">
        <v>120</v>
      </c>
      <c r="C164" s="7"/>
      <c r="D164" s="4"/>
      <c r="E164" s="136">
        <v>63.4</v>
      </c>
      <c r="F164" s="136">
        <v>65.7</v>
      </c>
      <c r="G164" s="136">
        <v>65.7</v>
      </c>
    </row>
    <row r="165" spans="1:34" ht="15" hidden="1" outlineLevel="1" x14ac:dyDescent="0.25">
      <c r="A165" s="4"/>
      <c r="B165" s="4" t="s">
        <v>121</v>
      </c>
      <c r="C165" s="7"/>
      <c r="D165" s="4"/>
      <c r="E165" s="135">
        <v>655.89200000000005</v>
      </c>
      <c r="F165" s="135">
        <v>670.71</v>
      </c>
      <c r="G165" s="135">
        <v>685.05499999999995</v>
      </c>
    </row>
    <row r="166" spans="1:34" ht="15" collapsed="1" x14ac:dyDescent="0.25">
      <c r="A166" s="3"/>
      <c r="B166" s="4"/>
      <c r="C166" s="7"/>
      <c r="D166" s="4"/>
      <c r="E166" s="4"/>
      <c r="F166" s="4"/>
      <c r="G166" s="4"/>
    </row>
    <row r="167" spans="1:34" ht="15.75" thickBot="1" x14ac:dyDescent="0.3">
      <c r="A167" s="11" t="s">
        <v>173</v>
      </c>
      <c r="B167" s="12"/>
      <c r="C167" s="13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5" hidden="1" outlineLevel="1" x14ac:dyDescent="0.25">
      <c r="A168" s="3"/>
      <c r="B168" s="4"/>
      <c r="C168" s="7"/>
      <c r="D168" s="4"/>
      <c r="E168" s="4"/>
      <c r="F168" s="4"/>
      <c r="G168" s="4"/>
    </row>
    <row r="169" spans="1:34" ht="15" hidden="1" outlineLevel="1" x14ac:dyDescent="0.25">
      <c r="A169" s="3"/>
      <c r="B169" s="4" t="s">
        <v>174</v>
      </c>
      <c r="C169" s="7"/>
      <c r="D169" s="4"/>
      <c r="E169" s="4"/>
      <c r="F169" s="4"/>
      <c r="G169" s="4"/>
      <c r="H169" s="115">
        <f t="shared" ref="H169:R169" si="214">H28</f>
        <v>3379.315568823632</v>
      </c>
      <c r="I169" s="115">
        <f t="shared" si="214"/>
        <v>3769.0046909759362</v>
      </c>
      <c r="J169" s="115">
        <f t="shared" si="214"/>
        <v>4020.609979395042</v>
      </c>
      <c r="K169" s="115">
        <f t="shared" si="214"/>
        <v>4335.7896391167305</v>
      </c>
      <c r="L169" s="115">
        <f t="shared" si="214"/>
        <v>4658.4081853550797</v>
      </c>
      <c r="M169" s="115">
        <f t="shared" si="214"/>
        <v>4849.8540164614005</v>
      </c>
      <c r="N169" s="115">
        <f t="shared" si="214"/>
        <v>5043.3430039696859</v>
      </c>
      <c r="O169" s="115">
        <f t="shared" si="214"/>
        <v>5240.1501630272032</v>
      </c>
      <c r="P169" s="115">
        <f t="shared" si="214"/>
        <v>5440.2608409071927</v>
      </c>
      <c r="Q169" s="115">
        <f t="shared" si="214"/>
        <v>5643.6461671462848</v>
      </c>
      <c r="R169" s="115">
        <f t="shared" si="214"/>
        <v>5850.2773081273972</v>
      </c>
    </row>
    <row r="170" spans="1:34" ht="15" hidden="1" outlineLevel="1" x14ac:dyDescent="0.25">
      <c r="A170" s="3"/>
      <c r="B170" s="4" t="s">
        <v>176</v>
      </c>
      <c r="C170" s="7"/>
      <c r="D170" s="4"/>
      <c r="E170" s="4"/>
      <c r="F170" s="4"/>
      <c r="G170" s="4"/>
      <c r="H170" s="115">
        <f>H169*H171</f>
        <v>1013.7946706470896</v>
      </c>
      <c r="I170" s="115">
        <f t="shared" ref="I170:R170" si="215">I169*I171</f>
        <v>1130.7014072927809</v>
      </c>
      <c r="J170" s="115">
        <f t="shared" si="215"/>
        <v>1206.1829938185126</v>
      </c>
      <c r="K170" s="115">
        <f t="shared" si="215"/>
        <v>1300.7368917350191</v>
      </c>
      <c r="L170" s="115">
        <f t="shared" si="215"/>
        <v>1397.5224556065239</v>
      </c>
      <c r="M170" s="115">
        <f t="shared" si="215"/>
        <v>1454.9562049384201</v>
      </c>
      <c r="N170" s="115">
        <f t="shared" si="215"/>
        <v>1513.0029011909057</v>
      </c>
      <c r="O170" s="115">
        <f t="shared" si="215"/>
        <v>1572.0450489081609</v>
      </c>
      <c r="P170" s="115">
        <f t="shared" si="215"/>
        <v>1632.0782522721577</v>
      </c>
      <c r="Q170" s="115">
        <f t="shared" si="215"/>
        <v>1693.0938501438854</v>
      </c>
      <c r="R170" s="115">
        <f t="shared" si="215"/>
        <v>1755.0831924382192</v>
      </c>
    </row>
    <row r="171" spans="1:34" hidden="1" outlineLevel="1" x14ac:dyDescent="0.2">
      <c r="A171" s="4"/>
      <c r="B171" s="29" t="s">
        <v>182</v>
      </c>
      <c r="C171" s="30"/>
      <c r="D171" s="29"/>
      <c r="E171" s="63">
        <f>IF(ISNUMBER(-E30/(E28-E22)),-E30/(E28-E22),"na")</f>
        <v>0.30202854996243428</v>
      </c>
      <c r="F171" s="63">
        <f>IF(ISNUMBER(-F30/(F28)),-F30/(F28),"na")</f>
        <v>0.25546116504854371</v>
      </c>
      <c r="G171" s="63">
        <f>IF(ISNUMBER(-G30/(G28)),-G30/(G28),"na")</f>
        <v>0.29908103592314117</v>
      </c>
      <c r="H171" s="114">
        <v>0.3</v>
      </c>
      <c r="I171" s="114">
        <f t="shared" ref="I171:Q171" si="216">H171</f>
        <v>0.3</v>
      </c>
      <c r="J171" s="114">
        <f t="shared" si="216"/>
        <v>0.3</v>
      </c>
      <c r="K171" s="114">
        <f t="shared" si="216"/>
        <v>0.3</v>
      </c>
      <c r="L171" s="114">
        <f t="shared" si="216"/>
        <v>0.3</v>
      </c>
      <c r="M171" s="114">
        <f t="shared" si="216"/>
        <v>0.3</v>
      </c>
      <c r="N171" s="114">
        <f t="shared" si="216"/>
        <v>0.3</v>
      </c>
      <c r="O171" s="114">
        <f t="shared" si="216"/>
        <v>0.3</v>
      </c>
      <c r="P171" s="114">
        <f t="shared" si="216"/>
        <v>0.3</v>
      </c>
      <c r="Q171" s="114">
        <f t="shared" si="216"/>
        <v>0.3</v>
      </c>
      <c r="R171" s="114">
        <f>P171</f>
        <v>0.3</v>
      </c>
      <c r="S171" s="114">
        <f t="shared" ref="S171:AB171" si="217">R171</f>
        <v>0.3</v>
      </c>
      <c r="T171" s="114">
        <f t="shared" si="217"/>
        <v>0.3</v>
      </c>
      <c r="U171" s="114">
        <f t="shared" si="217"/>
        <v>0.3</v>
      </c>
      <c r="V171" s="114">
        <f t="shared" si="217"/>
        <v>0.3</v>
      </c>
      <c r="W171" s="114">
        <f t="shared" si="217"/>
        <v>0.3</v>
      </c>
      <c r="X171" s="114">
        <f t="shared" si="217"/>
        <v>0.3</v>
      </c>
      <c r="Y171" s="114">
        <f t="shared" si="217"/>
        <v>0.3</v>
      </c>
      <c r="Z171" s="114">
        <f t="shared" si="217"/>
        <v>0.3</v>
      </c>
      <c r="AA171" s="114">
        <f t="shared" si="217"/>
        <v>0.3</v>
      </c>
      <c r="AB171" s="114">
        <f t="shared" si="217"/>
        <v>0.3</v>
      </c>
      <c r="AC171" s="114">
        <f t="shared" ref="AC171:AH171" si="218">AB171</f>
        <v>0.3</v>
      </c>
      <c r="AD171" s="114">
        <f t="shared" si="218"/>
        <v>0.3</v>
      </c>
      <c r="AE171" s="114">
        <f t="shared" si="218"/>
        <v>0.3</v>
      </c>
      <c r="AF171" s="114">
        <f t="shared" si="218"/>
        <v>0.3</v>
      </c>
      <c r="AG171" s="114">
        <f t="shared" si="218"/>
        <v>0.3</v>
      </c>
      <c r="AH171" s="114">
        <f t="shared" si="218"/>
        <v>0.3</v>
      </c>
    </row>
    <row r="172" spans="1:34" ht="15" hidden="1" outlineLevel="1" x14ac:dyDescent="0.25">
      <c r="A172" s="3"/>
      <c r="B172" s="4" t="s">
        <v>107</v>
      </c>
      <c r="D172" s="4"/>
      <c r="E172" s="104">
        <v>0.34429999999999999</v>
      </c>
      <c r="F172" s="104">
        <v>0.34429999999999999</v>
      </c>
      <c r="G172" s="104">
        <v>0.34429999999999999</v>
      </c>
      <c r="H172" s="104">
        <v>0.34429999999999999</v>
      </c>
      <c r="I172" s="123">
        <f>H172</f>
        <v>0.34429999999999999</v>
      </c>
      <c r="J172" s="123">
        <f t="shared" ref="J172:P172" si="219">I172</f>
        <v>0.34429999999999999</v>
      </c>
      <c r="K172" s="123">
        <f t="shared" si="219"/>
        <v>0.34429999999999999</v>
      </c>
      <c r="L172" s="123">
        <f t="shared" si="219"/>
        <v>0.34429999999999999</v>
      </c>
      <c r="M172" s="123">
        <f t="shared" si="219"/>
        <v>0.34429999999999999</v>
      </c>
      <c r="N172" s="123">
        <f t="shared" si="219"/>
        <v>0.34429999999999999</v>
      </c>
      <c r="O172" s="123">
        <f t="shared" si="219"/>
        <v>0.34429999999999999</v>
      </c>
      <c r="P172" s="123">
        <f t="shared" si="219"/>
        <v>0.34429999999999999</v>
      </c>
      <c r="Q172" s="123">
        <f t="shared" ref="Q172" si="220">P172</f>
        <v>0.34429999999999999</v>
      </c>
      <c r="R172" s="123">
        <f>P172</f>
        <v>0.34429999999999999</v>
      </c>
    </row>
    <row r="173" spans="1:34" ht="15" hidden="1" outlineLevel="1" x14ac:dyDescent="0.25">
      <c r="A173" s="3"/>
      <c r="B173" s="3" t="s">
        <v>183</v>
      </c>
      <c r="C173" s="2"/>
      <c r="D173" s="3"/>
      <c r="E173" s="3"/>
      <c r="F173" s="3"/>
      <c r="G173" s="3"/>
      <c r="H173" s="122">
        <f>-H170-H177</f>
        <v>-732.79467064708956</v>
      </c>
      <c r="I173" s="122">
        <f t="shared" ref="I173:R173" si="221">-I170-I177</f>
        <v>-1130.7014072927809</v>
      </c>
      <c r="J173" s="122">
        <f t="shared" si="221"/>
        <v>-1206.1829938185126</v>
      </c>
      <c r="K173" s="122">
        <f t="shared" si="221"/>
        <v>-1300.7368917350191</v>
      </c>
      <c r="L173" s="122">
        <f t="shared" si="221"/>
        <v>-1397.5224556065239</v>
      </c>
      <c r="M173" s="122">
        <f t="shared" si="221"/>
        <v>-1454.9562049384201</v>
      </c>
      <c r="N173" s="122">
        <f t="shared" si="221"/>
        <v>-1513.0029011909057</v>
      </c>
      <c r="O173" s="122">
        <f t="shared" si="221"/>
        <v>-1572.0450489081609</v>
      </c>
      <c r="P173" s="122">
        <f t="shared" si="221"/>
        <v>-1632.0782522721577</v>
      </c>
      <c r="Q173" s="122">
        <f t="shared" ref="Q173" si="222">-Q170-Q177</f>
        <v>-1693.0938501438854</v>
      </c>
      <c r="R173" s="122">
        <f t="shared" si="221"/>
        <v>-1755.0831924382192</v>
      </c>
    </row>
    <row r="174" spans="1:34" ht="15" hidden="1" outlineLevel="1" x14ac:dyDescent="0.25">
      <c r="A174" s="3"/>
      <c r="B174" s="3"/>
      <c r="C174" s="2"/>
      <c r="D174" s="3"/>
      <c r="E174" s="3"/>
      <c r="F174" s="3"/>
      <c r="G174" s="3"/>
      <c r="H174" s="129">
        <f>-H173/H169</f>
        <v>0.21684706731966483</v>
      </c>
      <c r="I174" s="129">
        <f t="shared" ref="I174:R174" si="223">-I173/I169</f>
        <v>0.3</v>
      </c>
      <c r="J174" s="129">
        <f t="shared" si="223"/>
        <v>0.3</v>
      </c>
      <c r="K174" s="129">
        <f t="shared" si="223"/>
        <v>0.3</v>
      </c>
      <c r="L174" s="129">
        <f t="shared" si="223"/>
        <v>0.3</v>
      </c>
      <c r="M174" s="129">
        <f t="shared" si="223"/>
        <v>0.3</v>
      </c>
      <c r="N174" s="129">
        <f t="shared" si="223"/>
        <v>0.3</v>
      </c>
      <c r="O174" s="129">
        <f t="shared" si="223"/>
        <v>0.3</v>
      </c>
      <c r="P174" s="129">
        <f t="shared" si="223"/>
        <v>0.3</v>
      </c>
      <c r="Q174" s="129">
        <f t="shared" si="223"/>
        <v>0.3</v>
      </c>
      <c r="R174" s="129">
        <f t="shared" si="223"/>
        <v>0.3</v>
      </c>
      <c r="S174" s="129">
        <f>S171</f>
        <v>0.3</v>
      </c>
      <c r="T174" s="129">
        <f t="shared" ref="T174:AB174" si="224">T171</f>
        <v>0.3</v>
      </c>
      <c r="U174" s="129">
        <f t="shared" si="224"/>
        <v>0.3</v>
      </c>
      <c r="V174" s="129">
        <f t="shared" si="224"/>
        <v>0.3</v>
      </c>
      <c r="W174" s="129">
        <f t="shared" si="224"/>
        <v>0.3</v>
      </c>
      <c r="X174" s="129">
        <f t="shared" si="224"/>
        <v>0.3</v>
      </c>
      <c r="Y174" s="129">
        <f t="shared" si="224"/>
        <v>0.3</v>
      </c>
      <c r="Z174" s="129">
        <f t="shared" si="224"/>
        <v>0.3</v>
      </c>
      <c r="AA174" s="129">
        <f t="shared" si="224"/>
        <v>0.3</v>
      </c>
      <c r="AB174" s="129">
        <f t="shared" si="224"/>
        <v>0.3</v>
      </c>
      <c r="AC174" s="129">
        <f t="shared" ref="AC174:AH174" si="225">AC171</f>
        <v>0.3</v>
      </c>
      <c r="AD174" s="129">
        <f t="shared" si="225"/>
        <v>0.3</v>
      </c>
      <c r="AE174" s="129">
        <f t="shared" si="225"/>
        <v>0.3</v>
      </c>
      <c r="AF174" s="129">
        <f t="shared" si="225"/>
        <v>0.3</v>
      </c>
      <c r="AG174" s="129">
        <f t="shared" si="225"/>
        <v>0.3</v>
      </c>
      <c r="AH174" s="129">
        <f t="shared" si="225"/>
        <v>0.3</v>
      </c>
    </row>
    <row r="175" spans="1:34" ht="15" hidden="1" outlineLevel="1" x14ac:dyDescent="0.25">
      <c r="A175" s="3"/>
      <c r="B175" s="4"/>
      <c r="C175" s="7"/>
      <c r="D175" s="4"/>
      <c r="E175" s="4"/>
      <c r="F175" s="4"/>
      <c r="G175" s="4"/>
    </row>
    <row r="176" spans="1:34" ht="15" hidden="1" outlineLevel="1" x14ac:dyDescent="0.25">
      <c r="A176" s="3"/>
      <c r="B176" s="4" t="s">
        <v>175</v>
      </c>
      <c r="C176" s="7"/>
      <c r="D176" s="4"/>
      <c r="E176" s="4"/>
      <c r="F176" s="4"/>
      <c r="G176" s="4"/>
      <c r="H176" s="127">
        <f>G61</f>
        <v>281</v>
      </c>
      <c r="I176" s="115">
        <f>H178</f>
        <v>0</v>
      </c>
      <c r="J176" s="115">
        <f t="shared" ref="J176:P176" si="226">I178</f>
        <v>0</v>
      </c>
      <c r="K176" s="115">
        <f t="shared" si="226"/>
        <v>0</v>
      </c>
      <c r="L176" s="115">
        <f t="shared" si="226"/>
        <v>0</v>
      </c>
      <c r="M176" s="115">
        <f t="shared" si="226"/>
        <v>0</v>
      </c>
      <c r="N176" s="115">
        <f t="shared" si="226"/>
        <v>0</v>
      </c>
      <c r="O176" s="115">
        <f t="shared" si="226"/>
        <v>0</v>
      </c>
      <c r="P176" s="115">
        <f t="shared" si="226"/>
        <v>0</v>
      </c>
      <c r="Q176" s="115">
        <f t="shared" ref="Q176" si="227">P178</f>
        <v>0</v>
      </c>
      <c r="R176" s="115">
        <f>P178</f>
        <v>0</v>
      </c>
    </row>
    <row r="177" spans="1:34" ht="15" hidden="1" outlineLevel="1" x14ac:dyDescent="0.25">
      <c r="A177" s="3"/>
      <c r="B177" s="29" t="s">
        <v>181</v>
      </c>
      <c r="C177" s="7"/>
      <c r="D177" s="4"/>
      <c r="E177" s="4"/>
      <c r="F177" s="4"/>
      <c r="G177" s="4"/>
      <c r="H177" s="55">
        <f>-MIN(H176,H170)</f>
        <v>-281</v>
      </c>
      <c r="I177" s="55">
        <f t="shared" ref="I177:R177" si="228">-MIN(I176,I170)</f>
        <v>0</v>
      </c>
      <c r="J177" s="55">
        <f t="shared" si="228"/>
        <v>0</v>
      </c>
      <c r="K177" s="55">
        <f t="shared" si="228"/>
        <v>0</v>
      </c>
      <c r="L177" s="55">
        <f t="shared" si="228"/>
        <v>0</v>
      </c>
      <c r="M177" s="55">
        <f t="shared" si="228"/>
        <v>0</v>
      </c>
      <c r="N177" s="55">
        <f t="shared" si="228"/>
        <v>0</v>
      </c>
      <c r="O177" s="55">
        <f t="shared" si="228"/>
        <v>0</v>
      </c>
      <c r="P177" s="55">
        <f t="shared" si="228"/>
        <v>0</v>
      </c>
      <c r="Q177" s="55">
        <f t="shared" si="228"/>
        <v>0</v>
      </c>
      <c r="R177" s="55">
        <f t="shared" si="228"/>
        <v>0</v>
      </c>
    </row>
    <row r="178" spans="1:34" ht="15" hidden="1" outlineLevel="1" x14ac:dyDescent="0.25">
      <c r="A178" s="3"/>
      <c r="B178" s="124" t="s">
        <v>180</v>
      </c>
      <c r="C178" s="125"/>
      <c r="D178" s="124"/>
      <c r="E178" s="124"/>
      <c r="F178" s="124"/>
      <c r="G178" s="124"/>
      <c r="H178" s="126">
        <f>SUM(H176:H177)</f>
        <v>0</v>
      </c>
      <c r="I178" s="126">
        <f t="shared" ref="I178:R178" si="229">SUM(I176:I177)</f>
        <v>0</v>
      </c>
      <c r="J178" s="126">
        <f t="shared" si="229"/>
        <v>0</v>
      </c>
      <c r="K178" s="126">
        <f t="shared" si="229"/>
        <v>0</v>
      </c>
      <c r="L178" s="126">
        <f t="shared" si="229"/>
        <v>0</v>
      </c>
      <c r="M178" s="126">
        <f t="shared" si="229"/>
        <v>0</v>
      </c>
      <c r="N178" s="126">
        <f t="shared" si="229"/>
        <v>0</v>
      </c>
      <c r="O178" s="126">
        <f t="shared" si="229"/>
        <v>0</v>
      </c>
      <c r="P178" s="126">
        <f t="shared" si="229"/>
        <v>0</v>
      </c>
      <c r="Q178" s="126">
        <f t="shared" si="229"/>
        <v>0</v>
      </c>
      <c r="R178" s="126">
        <f t="shared" si="229"/>
        <v>0</v>
      </c>
    </row>
    <row r="179" spans="1:34" ht="15" hidden="1" outlineLevel="1" x14ac:dyDescent="0.25">
      <c r="A179" s="3"/>
      <c r="B179" s="4"/>
      <c r="C179" s="7"/>
      <c r="D179" s="4"/>
      <c r="E179" s="4"/>
      <c r="F179" s="4"/>
      <c r="G179" s="4"/>
    </row>
    <row r="180" spans="1:34" ht="15" hidden="1" outlineLevel="1" x14ac:dyDescent="0.25">
      <c r="A180" s="3"/>
      <c r="B180" s="77" t="s">
        <v>108</v>
      </c>
      <c r="C180" s="78"/>
      <c r="D180" s="77"/>
      <c r="E180" s="79">
        <v>65</v>
      </c>
      <c r="F180" s="79">
        <v>289</v>
      </c>
      <c r="G180" s="79">
        <v>179</v>
      </c>
    </row>
    <row r="181" spans="1:34" ht="15" collapsed="1" x14ac:dyDescent="0.25">
      <c r="A181" s="3"/>
      <c r="B181" s="4"/>
      <c r="C181" s="7"/>
      <c r="D181" s="4"/>
      <c r="E181" s="4"/>
      <c r="F181" s="4"/>
      <c r="G181" s="4"/>
    </row>
    <row r="182" spans="1:34" ht="15.75" thickBot="1" x14ac:dyDescent="0.3">
      <c r="A182" s="11" t="s">
        <v>122</v>
      </c>
      <c r="B182" s="12"/>
      <c r="C182" s="13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idden="1" outlineLevel="1" x14ac:dyDescent="0.2">
      <c r="A183" s="4"/>
      <c r="B183" s="4"/>
      <c r="C183" s="7"/>
      <c r="D183" s="4"/>
      <c r="E183" s="4"/>
      <c r="F183" s="4"/>
      <c r="G183" s="4"/>
    </row>
    <row r="184" spans="1:34" ht="15" hidden="1" outlineLevel="1" x14ac:dyDescent="0.25">
      <c r="A184" s="3"/>
      <c r="B184" s="77" t="s">
        <v>109</v>
      </c>
      <c r="C184" s="78"/>
      <c r="D184" s="77"/>
      <c r="E184" s="79">
        <v>-213</v>
      </c>
      <c r="F184" s="79">
        <v>-223</v>
      </c>
      <c r="G184" s="79">
        <v>-219</v>
      </c>
    </row>
    <row r="185" spans="1:34" ht="15" hidden="1" outlineLevel="1" x14ac:dyDescent="0.25">
      <c r="A185" s="3"/>
      <c r="B185" s="77" t="s">
        <v>110</v>
      </c>
      <c r="C185" s="30"/>
      <c r="D185" s="77"/>
      <c r="E185" s="41">
        <f>-E184/E54</f>
        <v>4.2295472597299447E-2</v>
      </c>
      <c r="F185" s="41">
        <f>-F184/F54</f>
        <v>3.7135720233139054E-2</v>
      </c>
      <c r="G185" s="41">
        <f>-G184/G54</f>
        <v>3.5465587044534411E-2</v>
      </c>
    </row>
    <row r="186" spans="1:34" hidden="1" outlineLevel="1" x14ac:dyDescent="0.2">
      <c r="A186" s="4"/>
      <c r="B186" s="4"/>
      <c r="C186" s="7"/>
      <c r="D186" s="4"/>
      <c r="E186" s="4"/>
      <c r="F186" s="4"/>
      <c r="G186" s="4"/>
    </row>
    <row r="187" spans="1:34" hidden="1" outlineLevel="1" x14ac:dyDescent="0.2">
      <c r="A187" s="4"/>
      <c r="B187" s="29" t="s">
        <v>123</v>
      </c>
      <c r="C187" s="30"/>
      <c r="D187" s="82"/>
      <c r="E187" s="82">
        <f>E184</f>
        <v>-213</v>
      </c>
      <c r="F187" s="82">
        <f>F184</f>
        <v>-223</v>
      </c>
      <c r="G187" s="82">
        <f>G184</f>
        <v>-219</v>
      </c>
    </row>
    <row r="188" spans="1:34" hidden="1" outlineLevel="1" x14ac:dyDescent="0.2">
      <c r="A188" s="4"/>
      <c r="B188" s="29" t="s">
        <v>124</v>
      </c>
      <c r="C188" s="30"/>
      <c r="D188" s="4"/>
      <c r="E188" s="103">
        <v>10</v>
      </c>
      <c r="F188" s="103">
        <v>10</v>
      </c>
      <c r="G188" s="103">
        <v>10</v>
      </c>
    </row>
    <row r="189" spans="1:34" hidden="1" outlineLevel="1" x14ac:dyDescent="0.2">
      <c r="A189" s="4"/>
      <c r="B189" s="29" t="s">
        <v>185</v>
      </c>
      <c r="C189" s="30"/>
      <c r="D189" s="4"/>
      <c r="E189" s="102">
        <v>0.04</v>
      </c>
      <c r="F189" s="102">
        <v>0.04</v>
      </c>
      <c r="G189" s="102">
        <v>0.04</v>
      </c>
    </row>
    <row r="190" spans="1:34" hidden="1" outlineLevel="1" x14ac:dyDescent="0.2">
      <c r="A190" s="4"/>
      <c r="B190" s="29" t="s">
        <v>125</v>
      </c>
      <c r="C190" s="30"/>
      <c r="D190" s="4"/>
      <c r="E190" s="83">
        <f>1/(E189+1/E188)</f>
        <v>7.1428571428571423</v>
      </c>
      <c r="F190" s="83">
        <f t="shared" ref="F190:G190" si="230">1/(F189+1/F188)</f>
        <v>7.1428571428571423</v>
      </c>
      <c r="G190" s="83">
        <f t="shared" si="230"/>
        <v>7.1428571428571423</v>
      </c>
    </row>
    <row r="191" spans="1:34" hidden="1" outlineLevel="1" x14ac:dyDescent="0.2">
      <c r="A191" s="4"/>
      <c r="B191" s="4" t="s">
        <v>126</v>
      </c>
      <c r="C191" s="7"/>
      <c r="D191" s="4"/>
      <c r="E191" s="84">
        <f>IF(ISNUMBER(-E187*E190),-E187*E190,0)</f>
        <v>1521.4285714285713</v>
      </c>
      <c r="F191" s="84">
        <f t="shared" ref="F191:G191" si="231">IF(ISNUMBER(-F187*F190),-F187*F190,0)</f>
        <v>1592.8571428571427</v>
      </c>
      <c r="G191" s="84">
        <f t="shared" si="231"/>
        <v>1564.2857142857142</v>
      </c>
    </row>
    <row r="192" spans="1:34" hidden="1" outlineLevel="1" x14ac:dyDescent="0.2">
      <c r="A192" s="4"/>
      <c r="B192" s="29" t="s">
        <v>127</v>
      </c>
      <c r="C192" s="30"/>
      <c r="D192" s="4"/>
      <c r="E192" s="82">
        <f>-E189*E191</f>
        <v>-60.857142857142854</v>
      </c>
      <c r="F192" s="82">
        <f t="shared" ref="F192:G192" si="232">-F189*F191</f>
        <v>-63.714285714285708</v>
      </c>
      <c r="G192" s="82">
        <f t="shared" si="232"/>
        <v>-62.571428571428569</v>
      </c>
    </row>
    <row r="193" spans="1:34" hidden="1" outlineLevel="1" x14ac:dyDescent="0.2">
      <c r="A193" s="4"/>
      <c r="B193" s="29" t="s">
        <v>128</v>
      </c>
      <c r="C193" s="30"/>
      <c r="D193" s="4"/>
      <c r="E193" s="82">
        <f>E187-E192</f>
        <v>-152.14285714285714</v>
      </c>
      <c r="F193" s="82">
        <f t="shared" ref="F193:G193" si="233">F187-F192</f>
        <v>-159.28571428571428</v>
      </c>
      <c r="G193" s="82">
        <f t="shared" si="233"/>
        <v>-156.42857142857144</v>
      </c>
    </row>
    <row r="194" spans="1:34" collapsed="1" x14ac:dyDescent="0.2">
      <c r="A194" s="4"/>
      <c r="B194" s="4"/>
      <c r="C194" s="7"/>
      <c r="D194" s="4"/>
      <c r="E194" s="4"/>
      <c r="F194" s="4"/>
      <c r="G194" s="4"/>
    </row>
    <row r="195" spans="1:34" ht="15.75" thickBot="1" x14ac:dyDescent="0.3">
      <c r="A195" s="11" t="s">
        <v>179</v>
      </c>
      <c r="B195" s="12"/>
      <c r="C195" s="13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idden="1" outlineLevel="1" x14ac:dyDescent="0.2">
      <c r="A196" s="4"/>
      <c r="B196" s="4"/>
      <c r="C196" s="7"/>
      <c r="D196" s="4"/>
      <c r="E196" s="4"/>
      <c r="F196" s="4"/>
      <c r="G196" s="4"/>
    </row>
    <row r="197" spans="1:34" ht="15" hidden="1" outlineLevel="1" x14ac:dyDescent="0.25">
      <c r="A197" s="3"/>
      <c r="B197" s="77" t="s">
        <v>111</v>
      </c>
      <c r="C197" s="78"/>
      <c r="D197" s="77"/>
      <c r="E197" s="79">
        <v>520</v>
      </c>
      <c r="F197" s="79">
        <v>551</v>
      </c>
      <c r="G197" s="79">
        <v>548</v>
      </c>
    </row>
    <row r="198" spans="1:34" ht="15" hidden="1" outlineLevel="1" x14ac:dyDescent="0.25">
      <c r="A198" s="3"/>
      <c r="B198" s="77" t="s">
        <v>112</v>
      </c>
      <c r="C198" s="78"/>
      <c r="D198" s="77"/>
      <c r="E198" s="79">
        <v>-1452</v>
      </c>
      <c r="F198" s="79">
        <v>-1449</v>
      </c>
      <c r="G198" s="79">
        <v>-1391</v>
      </c>
    </row>
    <row r="199" spans="1:34" ht="15" hidden="1" outlineLevel="1" x14ac:dyDescent="0.25">
      <c r="A199" s="3"/>
      <c r="B199" s="77" t="s">
        <v>113</v>
      </c>
      <c r="C199" s="78"/>
      <c r="D199" s="77"/>
      <c r="E199" s="81">
        <f>-SUM(E197:E198)</f>
        <v>932</v>
      </c>
      <c r="F199" s="81">
        <f>-SUM(F197:F198)</f>
        <v>898</v>
      </c>
      <c r="G199" s="81">
        <f>-SUM(G197:G198)</f>
        <v>843</v>
      </c>
    </row>
    <row r="200" spans="1:34" ht="15" hidden="1" outlineLevel="1" x14ac:dyDescent="0.25">
      <c r="A200" s="3"/>
      <c r="B200" s="77"/>
      <c r="C200" s="78"/>
      <c r="D200" s="77"/>
      <c r="E200" s="81"/>
      <c r="F200" s="81"/>
      <c r="G200" s="81"/>
    </row>
    <row r="201" spans="1:34" ht="15" hidden="1" outlineLevel="1" x14ac:dyDescent="0.25">
      <c r="A201" s="3"/>
      <c r="B201" s="29" t="s">
        <v>114</v>
      </c>
      <c r="C201" s="30"/>
      <c r="D201" s="77"/>
      <c r="E201" s="79">
        <v>-33</v>
      </c>
      <c r="F201" s="79">
        <v>-39</v>
      </c>
      <c r="G201" s="79">
        <v>-38</v>
      </c>
    </row>
    <row r="202" spans="1:34" ht="15" hidden="1" outlineLevel="1" x14ac:dyDescent="0.25">
      <c r="A202" s="3"/>
      <c r="B202" s="29" t="s">
        <v>115</v>
      </c>
      <c r="C202" s="30"/>
      <c r="D202" s="77"/>
      <c r="E202" s="79">
        <v>0</v>
      </c>
      <c r="F202" s="79">
        <v>0</v>
      </c>
      <c r="G202" s="79">
        <v>0</v>
      </c>
    </row>
    <row r="203" spans="1:34" ht="15" hidden="1" outlineLevel="1" x14ac:dyDescent="0.25">
      <c r="A203" s="3"/>
      <c r="B203" s="29" t="s">
        <v>116</v>
      </c>
      <c r="C203" s="30"/>
      <c r="D203" s="77"/>
      <c r="E203" s="79">
        <v>-38</v>
      </c>
      <c r="F203" s="79">
        <v>-35</v>
      </c>
      <c r="G203" s="79">
        <v>-35</v>
      </c>
    </row>
    <row r="204" spans="1:34" ht="15" hidden="1" outlineLevel="1" x14ac:dyDescent="0.25">
      <c r="A204" s="3"/>
      <c r="B204" s="29" t="s">
        <v>117</v>
      </c>
      <c r="C204" s="30"/>
      <c r="D204" s="77"/>
      <c r="E204" s="79">
        <v>-13</v>
      </c>
      <c r="F204" s="79">
        <v>-10</v>
      </c>
      <c r="G204" s="79">
        <v>-10</v>
      </c>
    </row>
    <row r="205" spans="1:34" ht="15" hidden="1" outlineLevel="1" x14ac:dyDescent="0.25">
      <c r="A205" s="3"/>
      <c r="B205" s="29" t="s">
        <v>118</v>
      </c>
      <c r="C205" s="30"/>
      <c r="D205" s="77"/>
      <c r="E205" s="79">
        <v>-1</v>
      </c>
      <c r="F205" s="79">
        <v>-19</v>
      </c>
      <c r="G205" s="79">
        <v>-3</v>
      </c>
    </row>
    <row r="206" spans="1:34" ht="15" hidden="1" outlineLevel="1" x14ac:dyDescent="0.25">
      <c r="A206" s="3"/>
      <c r="B206" s="77" t="s">
        <v>119</v>
      </c>
      <c r="C206" s="78"/>
      <c r="D206" s="77"/>
      <c r="E206" s="32">
        <f>SUM(E201:E205)</f>
        <v>-85</v>
      </c>
      <c r="F206" s="32">
        <f t="shared" ref="F206:G206" si="234">SUM(F201:F205)</f>
        <v>-103</v>
      </c>
      <c r="G206" s="32">
        <f t="shared" si="234"/>
        <v>-86</v>
      </c>
    </row>
    <row r="207" spans="1:34" ht="15" hidden="1" outlineLevel="1" x14ac:dyDescent="0.25">
      <c r="A207" s="3"/>
      <c r="B207" s="77"/>
      <c r="C207" s="78"/>
      <c r="D207" s="77"/>
      <c r="E207" s="32"/>
      <c r="F207" s="32"/>
      <c r="G207" s="32"/>
    </row>
    <row r="208" spans="1:34" ht="15" hidden="1" outlineLevel="1" x14ac:dyDescent="0.25">
      <c r="A208" s="3"/>
      <c r="B208" s="77" t="s">
        <v>285</v>
      </c>
      <c r="C208" s="78"/>
      <c r="D208" s="77"/>
      <c r="E208" s="82">
        <f>-IF(E206=0,SUM(E203:E205),E206-E201-E202)</f>
        <v>52</v>
      </c>
      <c r="F208" s="82">
        <f t="shared" ref="F208:G208" si="235">-IF(F206=0,SUM(F203:F205),F206-F201-F202)</f>
        <v>64</v>
      </c>
      <c r="G208" s="82">
        <f t="shared" si="235"/>
        <v>48</v>
      </c>
      <c r="H208" s="82">
        <f>H209*H8</f>
        <v>50.900255937302092</v>
      </c>
      <c r="I208" s="82">
        <f t="shared" ref="I208:R208" si="236">I209*I8</f>
        <v>52.705620088080366</v>
      </c>
      <c r="J208" s="82">
        <f t="shared" si="236"/>
        <v>54.61600876648366</v>
      </c>
      <c r="K208" s="82">
        <f t="shared" si="236"/>
        <v>56.534191832383883</v>
      </c>
      <c r="L208" s="82">
        <f t="shared" si="236"/>
        <v>58.438839332294883</v>
      </c>
      <c r="M208" s="82">
        <f t="shared" si="236"/>
        <v>60.484198708925199</v>
      </c>
      <c r="N208" s="82">
        <f t="shared" si="236"/>
        <v>62.601145663737576</v>
      </c>
      <c r="O208" s="82">
        <f t="shared" si="236"/>
        <v>64.792185761968383</v>
      </c>
      <c r="P208" s="82">
        <f t="shared" si="236"/>
        <v>67.059912263637273</v>
      </c>
      <c r="Q208" s="82">
        <f t="shared" si="236"/>
        <v>69.407009192864578</v>
      </c>
      <c r="R208" s="82">
        <f t="shared" si="236"/>
        <v>71.836254514614822</v>
      </c>
    </row>
    <row r="209" spans="1:34" ht="15" hidden="1" outlineLevel="1" x14ac:dyDescent="0.25">
      <c r="A209" s="3"/>
      <c r="B209" s="259" t="s">
        <v>286</v>
      </c>
      <c r="C209" s="78"/>
      <c r="D209" s="77"/>
      <c r="E209" s="260">
        <f>E208/E8</f>
        <v>2.3696682464454978E-3</v>
      </c>
      <c r="F209" s="260">
        <f t="shared" ref="F209:G209" si="237">F208/F8</f>
        <v>2.593508124974673E-3</v>
      </c>
      <c r="G209" s="260">
        <f t="shared" si="237"/>
        <v>1.9471826700742363E-3</v>
      </c>
      <c r="H209" s="261">
        <v>2E-3</v>
      </c>
      <c r="I209" s="261">
        <f t="shared" ref="I209:R209" si="238">H209</f>
        <v>2E-3</v>
      </c>
      <c r="J209" s="261">
        <f t="shared" si="238"/>
        <v>2E-3</v>
      </c>
      <c r="K209" s="261">
        <f t="shared" si="238"/>
        <v>2E-3</v>
      </c>
      <c r="L209" s="261">
        <f t="shared" si="238"/>
        <v>2E-3</v>
      </c>
      <c r="M209" s="261">
        <f t="shared" si="238"/>
        <v>2E-3</v>
      </c>
      <c r="N209" s="261">
        <f t="shared" si="238"/>
        <v>2E-3</v>
      </c>
      <c r="O209" s="261">
        <f t="shared" si="238"/>
        <v>2E-3</v>
      </c>
      <c r="P209" s="261">
        <f t="shared" si="238"/>
        <v>2E-3</v>
      </c>
      <c r="Q209" s="261">
        <f t="shared" si="238"/>
        <v>2E-3</v>
      </c>
      <c r="R209" s="261">
        <f t="shared" si="238"/>
        <v>2E-3</v>
      </c>
    </row>
    <row r="210" spans="1:34" ht="15" collapsed="1" x14ac:dyDescent="0.25">
      <c r="A210" s="3"/>
      <c r="B210" s="77"/>
      <c r="C210" s="78"/>
      <c r="D210" s="77"/>
      <c r="E210" s="32"/>
      <c r="F210" s="32"/>
      <c r="G210" s="32"/>
    </row>
    <row r="211" spans="1:34" ht="15.75" thickBot="1" x14ac:dyDescent="0.3">
      <c r="A211" s="11" t="s">
        <v>129</v>
      </c>
      <c r="B211" s="12"/>
      <c r="C211" s="13" t="s">
        <v>280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idden="1" outlineLevel="1" x14ac:dyDescent="0.2">
      <c r="A212" s="4"/>
      <c r="B212" s="29"/>
      <c r="C212" s="30"/>
      <c r="D212" s="29"/>
      <c r="E212" s="29"/>
      <c r="F212" s="29"/>
      <c r="G212" s="29"/>
    </row>
    <row r="213" spans="1:34" hidden="1" outlineLevel="1" x14ac:dyDescent="0.2">
      <c r="A213" s="4"/>
      <c r="B213" s="29" t="s">
        <v>130</v>
      </c>
      <c r="C213" s="30"/>
      <c r="D213" s="29"/>
      <c r="E213" s="82">
        <f t="shared" ref="E213:AH213" si="239">E8</f>
        <v>21944</v>
      </c>
      <c r="F213" s="82">
        <f t="shared" si="239"/>
        <v>24677</v>
      </c>
      <c r="G213" s="82">
        <f t="shared" si="239"/>
        <v>24651</v>
      </c>
      <c r="H213" s="82">
        <f t="shared" si="239"/>
        <v>25450.127968651046</v>
      </c>
      <c r="I213" s="82">
        <f t="shared" si="239"/>
        <v>26352.810044040183</v>
      </c>
      <c r="J213" s="82">
        <f t="shared" si="239"/>
        <v>27308.004383241831</v>
      </c>
      <c r="K213" s="82">
        <f t="shared" si="239"/>
        <v>28267.095916191942</v>
      </c>
      <c r="L213" s="82">
        <f t="shared" si="239"/>
        <v>29219.419666147442</v>
      </c>
      <c r="M213" s="82">
        <f t="shared" si="239"/>
        <v>30242.0993544626</v>
      </c>
      <c r="N213" s="82">
        <f t="shared" si="239"/>
        <v>31300.572831868787</v>
      </c>
      <c r="O213" s="82">
        <f t="shared" si="239"/>
        <v>32396.092880984193</v>
      </c>
      <c r="P213" s="82">
        <f t="shared" si="239"/>
        <v>33529.956131818639</v>
      </c>
      <c r="Q213" s="82">
        <f t="shared" si="239"/>
        <v>34703.504596432285</v>
      </c>
      <c r="R213" s="82">
        <f t="shared" si="239"/>
        <v>35918.127257307409</v>
      </c>
      <c r="S213" s="82">
        <f t="shared" si="239"/>
        <v>37175.261711313164</v>
      </c>
      <c r="T213" s="82">
        <f t="shared" si="239"/>
        <v>38476.395871209119</v>
      </c>
      <c r="U213" s="82">
        <f t="shared" si="239"/>
        <v>39823.069726701433</v>
      </c>
      <c r="V213" s="82">
        <f t="shared" si="239"/>
        <v>41216.877167135979</v>
      </c>
      <c r="W213" s="82">
        <f t="shared" si="239"/>
        <v>42659.467867985732</v>
      </c>
      <c r="X213" s="82">
        <f t="shared" si="239"/>
        <v>44152.549243365225</v>
      </c>
      <c r="Y213" s="82">
        <f t="shared" si="239"/>
        <v>45697.888466883007</v>
      </c>
      <c r="Z213" s="82">
        <f t="shared" si="239"/>
        <v>47297.31456322391</v>
      </c>
      <c r="AA213" s="82">
        <f t="shared" si="239"/>
        <v>48952.720572936742</v>
      </c>
      <c r="AB213" s="82">
        <f t="shared" si="239"/>
        <v>50666.065792989524</v>
      </c>
      <c r="AC213" s="82">
        <f t="shared" si="239"/>
        <v>52354.934652755845</v>
      </c>
      <c r="AD213" s="82">
        <f t="shared" si="239"/>
        <v>54012.840916759786</v>
      </c>
      <c r="AE213" s="82">
        <f t="shared" si="239"/>
        <v>55633.226144262582</v>
      </c>
      <c r="AF213" s="82">
        <f t="shared" si="239"/>
        <v>57209.500885016685</v>
      </c>
      <c r="AG213" s="82">
        <f t="shared" si="239"/>
        <v>58735.087575283796</v>
      </c>
      <c r="AH213" s="82">
        <f t="shared" si="239"/>
        <v>60203.464764665885</v>
      </c>
    </row>
    <row r="214" spans="1:34" hidden="1" outlineLevel="1" x14ac:dyDescent="0.2">
      <c r="A214" s="4"/>
      <c r="B214" s="29" t="s">
        <v>131</v>
      </c>
      <c r="C214" s="30"/>
      <c r="D214" s="29"/>
      <c r="E214" s="82">
        <f t="shared" ref="E214:R214" si="240">E9</f>
        <v>-10744</v>
      </c>
      <c r="F214" s="82">
        <f t="shared" si="240"/>
        <v>-12459</v>
      </c>
      <c r="G214" s="82">
        <f t="shared" si="240"/>
        <v>-12729</v>
      </c>
      <c r="H214" s="82">
        <f t="shared" si="240"/>
        <v>-12979.565264012033</v>
      </c>
      <c r="I214" s="82">
        <f t="shared" si="240"/>
        <v>-13255.463452152213</v>
      </c>
      <c r="J214" s="82">
        <f t="shared" si="240"/>
        <v>-13654.002191620915</v>
      </c>
      <c r="K214" s="82">
        <f t="shared" si="240"/>
        <v>-13992.212478515012</v>
      </c>
      <c r="L214" s="82">
        <f t="shared" si="240"/>
        <v>-14317.515636412247</v>
      </c>
      <c r="M214" s="82">
        <f t="shared" si="240"/>
        <v>-14818.628683686673</v>
      </c>
      <c r="N214" s="82">
        <f t="shared" si="240"/>
        <v>-15337.280687615705</v>
      </c>
      <c r="O214" s="82">
        <f t="shared" si="240"/>
        <v>-15874.085511682255</v>
      </c>
      <c r="P214" s="82">
        <f t="shared" si="240"/>
        <v>-16429.678504591131</v>
      </c>
      <c r="Q214" s="82">
        <f t="shared" si="240"/>
        <v>-17004.717252251819</v>
      </c>
      <c r="R214" s="82">
        <f t="shared" si="240"/>
        <v>-17599.88235608063</v>
      </c>
    </row>
    <row r="215" spans="1:34" hidden="1" outlineLevel="1" x14ac:dyDescent="0.2">
      <c r="A215" s="4"/>
      <c r="B215" s="29" t="s">
        <v>7</v>
      </c>
      <c r="C215" s="30"/>
      <c r="D215" s="29"/>
      <c r="E215" s="82">
        <f t="shared" ref="E215:R215" si="241">E10</f>
        <v>-5562</v>
      </c>
      <c r="F215" s="82">
        <f t="shared" si="241"/>
        <v>-5890</v>
      </c>
      <c r="G215" s="82">
        <f t="shared" si="241"/>
        <v>-5640</v>
      </c>
      <c r="H215" s="82">
        <f t="shared" si="241"/>
        <v>-5822.8356554781512</v>
      </c>
      <c r="I215" s="82">
        <f t="shared" si="241"/>
        <v>-6029.3638654978149</v>
      </c>
      <c r="J215" s="82">
        <f t="shared" si="241"/>
        <v>-6247.9065644997736</v>
      </c>
      <c r="K215" s="82">
        <f t="shared" si="241"/>
        <v>-6467.3409179068822</v>
      </c>
      <c r="L215" s="82">
        <f t="shared" si="241"/>
        <v>-6685.2268434169637</v>
      </c>
      <c r="M215" s="82">
        <f t="shared" si="241"/>
        <v>-6919.2097829365566</v>
      </c>
      <c r="N215" s="82">
        <f t="shared" si="241"/>
        <v>-7161.3821253393353</v>
      </c>
      <c r="O215" s="82">
        <f t="shared" si="241"/>
        <v>-7412.0304997262119</v>
      </c>
      <c r="P215" s="82">
        <f t="shared" si="241"/>
        <v>-7671.451567216629</v>
      </c>
      <c r="Q215" s="82">
        <f t="shared" si="241"/>
        <v>-7939.9523720692096</v>
      </c>
      <c r="R215" s="82">
        <f t="shared" si="241"/>
        <v>-8217.8507050916305</v>
      </c>
    </row>
    <row r="216" spans="1:34" hidden="1" outlineLevel="1" x14ac:dyDescent="0.2">
      <c r="A216" s="4"/>
      <c r="B216" s="29" t="s">
        <v>8</v>
      </c>
      <c r="C216" s="30"/>
      <c r="D216" s="29"/>
      <c r="E216" s="82">
        <f t="shared" ref="E216:R216" si="242">E11</f>
        <v>-2004</v>
      </c>
      <c r="F216" s="82">
        <f t="shared" si="242"/>
        <v>-2225</v>
      </c>
      <c r="G216" s="82">
        <f t="shared" si="242"/>
        <v>-2220</v>
      </c>
      <c r="H216" s="82">
        <f t="shared" si="242"/>
        <v>-2291.9672260924635</v>
      </c>
      <c r="I216" s="82">
        <f t="shared" si="242"/>
        <v>-2373.2602449299907</v>
      </c>
      <c r="J216" s="82">
        <f t="shared" si="242"/>
        <v>-2459.2823711328897</v>
      </c>
      <c r="K216" s="82">
        <f t="shared" si="242"/>
        <v>-2545.6554676867513</v>
      </c>
      <c r="L216" s="82">
        <f t="shared" si="242"/>
        <v>-2631.4190766641236</v>
      </c>
      <c r="M216" s="82">
        <f t="shared" si="242"/>
        <v>-2723.5187443473678</v>
      </c>
      <c r="N216" s="82">
        <f t="shared" si="242"/>
        <v>-2818.8419003995255</v>
      </c>
      <c r="O216" s="82">
        <f t="shared" si="242"/>
        <v>-2917.5013669135087</v>
      </c>
      <c r="P216" s="82">
        <f t="shared" si="242"/>
        <v>-3019.6139147554813</v>
      </c>
      <c r="Q216" s="82">
        <f t="shared" si="242"/>
        <v>-3125.3004017719227</v>
      </c>
      <c r="R216" s="82">
        <f t="shared" si="242"/>
        <v>-3234.6859158339394</v>
      </c>
    </row>
    <row r="217" spans="1:34" hidden="1" outlineLevel="1" x14ac:dyDescent="0.2">
      <c r="A217" s="4"/>
      <c r="B217" s="29" t="s">
        <v>132</v>
      </c>
      <c r="C217" s="30"/>
      <c r="D217" s="29"/>
      <c r="E217" s="82">
        <f t="shared" ref="E217:R217" si="243">E12</f>
        <v>-333</v>
      </c>
      <c r="F217" s="82">
        <f t="shared" si="243"/>
        <v>-342</v>
      </c>
      <c r="G217" s="82">
        <f t="shared" si="243"/>
        <v>-335</v>
      </c>
      <c r="H217" s="82">
        <f t="shared" si="243"/>
        <v>-345.85991925269155</v>
      </c>
      <c r="I217" s="82">
        <f t="shared" si="243"/>
        <v>-358.12710903222836</v>
      </c>
      <c r="J217" s="82">
        <f t="shared" si="243"/>
        <v>-371.10792537365677</v>
      </c>
      <c r="K217" s="82">
        <f t="shared" si="243"/>
        <v>-384.141703457235</v>
      </c>
      <c r="L217" s="82">
        <f t="shared" si="243"/>
        <v>-397.08350931643309</v>
      </c>
      <c r="M217" s="82">
        <f t="shared" si="243"/>
        <v>-410.98143214250825</v>
      </c>
      <c r="N217" s="82">
        <f t="shared" si="243"/>
        <v>-425.365782267496</v>
      </c>
      <c r="O217" s="82">
        <f t="shared" si="243"/>
        <v>-440.25358464685831</v>
      </c>
      <c r="P217" s="82">
        <f t="shared" si="243"/>
        <v>-455.66246010949834</v>
      </c>
      <c r="Q217" s="82">
        <f t="shared" si="243"/>
        <v>-471.61064621333071</v>
      </c>
      <c r="R217" s="82">
        <f t="shared" si="243"/>
        <v>-488.11701883079718</v>
      </c>
    </row>
    <row r="218" spans="1:34" hidden="1" outlineLevel="1" x14ac:dyDescent="0.2">
      <c r="A218" s="4"/>
      <c r="B218" s="29" t="s">
        <v>133</v>
      </c>
      <c r="C218" s="30"/>
      <c r="D218" s="29"/>
      <c r="E218" s="82">
        <f t="shared" ref="E218:R218" si="244">E13</f>
        <v>-278</v>
      </c>
      <c r="F218" s="82">
        <f t="shared" si="244"/>
        <v>-219</v>
      </c>
      <c r="G218" s="82">
        <f t="shared" si="244"/>
        <v>-164</v>
      </c>
      <c r="H218" s="82">
        <f t="shared" si="244"/>
        <v>-169.31649778340724</v>
      </c>
      <c r="I218" s="82">
        <f t="shared" si="244"/>
        <v>-175.32192800383717</v>
      </c>
      <c r="J218" s="82">
        <f t="shared" si="244"/>
        <v>-181.67671570531257</v>
      </c>
      <c r="K218" s="82">
        <f t="shared" si="244"/>
        <v>-188.05743094622849</v>
      </c>
      <c r="L218" s="82">
        <f t="shared" si="244"/>
        <v>-194.39312097879116</v>
      </c>
      <c r="M218" s="82">
        <f t="shared" si="244"/>
        <v>-201.19688021304881</v>
      </c>
      <c r="N218" s="82">
        <f t="shared" si="244"/>
        <v>-208.23877102050551</v>
      </c>
      <c r="O218" s="82">
        <f t="shared" si="244"/>
        <v>-215.52712800622319</v>
      </c>
      <c r="P218" s="82">
        <f t="shared" si="244"/>
        <v>-223.07057748644098</v>
      </c>
      <c r="Q218" s="82">
        <f t="shared" si="244"/>
        <v>-230.87804769846639</v>
      </c>
      <c r="R218" s="82">
        <f t="shared" si="244"/>
        <v>-238.95877936791268</v>
      </c>
    </row>
    <row r="219" spans="1:34" hidden="1" outlineLevel="1" x14ac:dyDescent="0.2">
      <c r="A219" s="4"/>
      <c r="B219" s="29" t="s">
        <v>134</v>
      </c>
      <c r="C219" s="30"/>
      <c r="D219" s="29"/>
      <c r="E219" s="82">
        <f t="shared" ref="E219:R219" si="245">E15</f>
        <v>711</v>
      </c>
      <c r="F219" s="82">
        <f t="shared" si="245"/>
        <v>745</v>
      </c>
      <c r="G219" s="82">
        <f t="shared" si="245"/>
        <v>765</v>
      </c>
      <c r="H219" s="82">
        <f t="shared" si="245"/>
        <v>786.65695253955039</v>
      </c>
      <c r="I219" s="82">
        <f t="shared" si="245"/>
        <v>806.40271498083462</v>
      </c>
      <c r="J219" s="82">
        <f t="shared" si="245"/>
        <v>827.8878459277488</v>
      </c>
      <c r="K219" s="82">
        <f t="shared" si="245"/>
        <v>851.13828088743787</v>
      </c>
      <c r="L219" s="82">
        <f t="shared" si="245"/>
        <v>875.94750070907367</v>
      </c>
      <c r="M219" s="82">
        <f t="shared" si="245"/>
        <v>902.08502537316394</v>
      </c>
      <c r="N219" s="82">
        <f t="shared" si="245"/>
        <v>929.71326480989887</v>
      </c>
      <c r="O219" s="82">
        <f t="shared" si="245"/>
        <v>958.81102774519843</v>
      </c>
      <c r="P219" s="82">
        <f t="shared" si="245"/>
        <v>989.36572762382968</v>
      </c>
      <c r="Q219" s="82">
        <f t="shared" si="245"/>
        <v>1021.3724930990832</v>
      </c>
      <c r="R219" s="82">
        <f t="shared" si="245"/>
        <v>1054.833399074307</v>
      </c>
    </row>
    <row r="220" spans="1:34" hidden="1" outlineLevel="1" x14ac:dyDescent="0.2">
      <c r="A220" s="4"/>
      <c r="B220" s="29" t="s">
        <v>13</v>
      </c>
      <c r="C220" s="30"/>
      <c r="D220" s="29"/>
      <c r="E220" s="82">
        <f t="shared" ref="E220:R220" si="246">E16</f>
        <v>44</v>
      </c>
      <c r="F220" s="82">
        <f t="shared" si="246"/>
        <v>181</v>
      </c>
      <c r="G220" s="82">
        <f t="shared" si="246"/>
        <v>96</v>
      </c>
      <c r="H220" s="82">
        <f t="shared" si="246"/>
        <v>89.602818141787751</v>
      </c>
      <c r="I220" s="82">
        <f t="shared" si="246"/>
        <v>89.166006164685157</v>
      </c>
      <c r="J220" s="82">
        <f t="shared" si="246"/>
        <v>89.166006164685157</v>
      </c>
      <c r="K220" s="82">
        <f t="shared" si="246"/>
        <v>89.166006164685157</v>
      </c>
      <c r="L220" s="82">
        <f t="shared" si="246"/>
        <v>89.166006164685157</v>
      </c>
      <c r="M220" s="82">
        <f t="shared" si="246"/>
        <v>89.166006164685157</v>
      </c>
      <c r="N220" s="82">
        <f t="shared" si="246"/>
        <v>89.166006164685157</v>
      </c>
      <c r="O220" s="82">
        <f t="shared" si="246"/>
        <v>89.166006164685157</v>
      </c>
      <c r="P220" s="82">
        <f t="shared" si="246"/>
        <v>89.166006164685157</v>
      </c>
      <c r="Q220" s="82">
        <f t="shared" si="246"/>
        <v>89.166006164685157</v>
      </c>
      <c r="R220" s="82">
        <f t="shared" si="246"/>
        <v>89.166006164685157</v>
      </c>
    </row>
    <row r="221" spans="1:34" hidden="1" outlineLevel="1" x14ac:dyDescent="0.2">
      <c r="A221" s="4"/>
      <c r="B221" s="29" t="s">
        <v>14</v>
      </c>
      <c r="C221" s="30"/>
      <c r="D221" s="29"/>
      <c r="E221" s="82">
        <f t="shared" ref="E221:R221" si="247">E17</f>
        <v>31</v>
      </c>
      <c r="F221" s="82">
        <f t="shared" si="247"/>
        <v>48</v>
      </c>
      <c r="G221" s="82">
        <f t="shared" si="247"/>
        <v>745</v>
      </c>
      <c r="H221" s="82">
        <f t="shared" si="247"/>
        <v>0</v>
      </c>
      <c r="I221" s="82">
        <f t="shared" si="247"/>
        <v>0</v>
      </c>
      <c r="J221" s="82">
        <f t="shared" si="247"/>
        <v>0</v>
      </c>
      <c r="K221" s="82">
        <f t="shared" si="247"/>
        <v>0</v>
      </c>
      <c r="L221" s="82">
        <f t="shared" si="247"/>
        <v>0</v>
      </c>
      <c r="M221" s="82">
        <f t="shared" si="247"/>
        <v>0</v>
      </c>
      <c r="N221" s="82">
        <f t="shared" si="247"/>
        <v>0</v>
      </c>
      <c r="O221" s="82">
        <f t="shared" si="247"/>
        <v>0</v>
      </c>
      <c r="P221" s="82">
        <f t="shared" si="247"/>
        <v>0</v>
      </c>
      <c r="Q221" s="82">
        <f t="shared" si="247"/>
        <v>0</v>
      </c>
      <c r="R221" s="82">
        <f t="shared" si="247"/>
        <v>0</v>
      </c>
    </row>
    <row r="222" spans="1:34" hidden="1" outlineLevel="1" x14ac:dyDescent="0.2">
      <c r="A222" s="4"/>
      <c r="B222" s="29" t="s">
        <v>284</v>
      </c>
      <c r="C222" s="30"/>
      <c r="D222" s="29"/>
      <c r="E222" s="82">
        <f>E208</f>
        <v>52</v>
      </c>
      <c r="F222" s="82">
        <f t="shared" ref="F222:R222" si="248">F208</f>
        <v>64</v>
      </c>
      <c r="G222" s="82">
        <f t="shared" si="248"/>
        <v>48</v>
      </c>
      <c r="H222" s="82">
        <f t="shared" si="248"/>
        <v>50.900255937302092</v>
      </c>
      <c r="I222" s="82">
        <f t="shared" si="248"/>
        <v>52.705620088080366</v>
      </c>
      <c r="J222" s="82">
        <f t="shared" si="248"/>
        <v>54.61600876648366</v>
      </c>
      <c r="K222" s="82">
        <f t="shared" si="248"/>
        <v>56.534191832383883</v>
      </c>
      <c r="L222" s="82">
        <f t="shared" si="248"/>
        <v>58.438839332294883</v>
      </c>
      <c r="M222" s="82">
        <f t="shared" si="248"/>
        <v>60.484198708925199</v>
      </c>
      <c r="N222" s="82">
        <f t="shared" si="248"/>
        <v>62.601145663737576</v>
      </c>
      <c r="O222" s="82">
        <f t="shared" si="248"/>
        <v>64.792185761968383</v>
      </c>
      <c r="P222" s="82">
        <f t="shared" si="248"/>
        <v>67.059912263637273</v>
      </c>
      <c r="Q222" s="82">
        <f t="shared" si="248"/>
        <v>69.407009192864578</v>
      </c>
      <c r="R222" s="82">
        <f t="shared" si="248"/>
        <v>71.836254514614822</v>
      </c>
    </row>
    <row r="223" spans="1:34" ht="15" hidden="1" outlineLevel="1" x14ac:dyDescent="0.25">
      <c r="A223" s="4"/>
      <c r="B223" s="85" t="s">
        <v>135</v>
      </c>
      <c r="C223" s="86"/>
      <c r="D223" s="85"/>
      <c r="E223" s="87">
        <f t="shared" ref="E223:R223" si="249">SUM(E213:E222)</f>
        <v>3861</v>
      </c>
      <c r="F223" s="87">
        <f t="shared" si="249"/>
        <v>4580</v>
      </c>
      <c r="G223" s="87">
        <f t="shared" si="249"/>
        <v>5217</v>
      </c>
      <c r="H223" s="87">
        <f t="shared" si="249"/>
        <v>4767.7434326509392</v>
      </c>
      <c r="I223" s="87">
        <f t="shared" si="249"/>
        <v>5109.5477856576999</v>
      </c>
      <c r="J223" s="87">
        <f t="shared" si="249"/>
        <v>5365.6984757682003</v>
      </c>
      <c r="K223" s="87">
        <f t="shared" si="249"/>
        <v>5686.5263965643408</v>
      </c>
      <c r="L223" s="87">
        <f t="shared" si="249"/>
        <v>6017.333825564936</v>
      </c>
      <c r="M223" s="87">
        <f t="shared" si="249"/>
        <v>6220.2990613832189</v>
      </c>
      <c r="N223" s="87">
        <f t="shared" si="249"/>
        <v>6430.9439818645405</v>
      </c>
      <c r="O223" s="87">
        <f t="shared" si="249"/>
        <v>6649.4640096809871</v>
      </c>
      <c r="P223" s="87">
        <f t="shared" si="249"/>
        <v>6876.0707537116114</v>
      </c>
      <c r="Q223" s="87">
        <f t="shared" si="249"/>
        <v>7110.9913848841697</v>
      </c>
      <c r="R223" s="87">
        <f t="shared" si="249"/>
        <v>7354.4681418561058</v>
      </c>
    </row>
    <row r="224" spans="1:34" hidden="1" outlineLevel="1" x14ac:dyDescent="0.2">
      <c r="A224" s="4"/>
      <c r="B224" s="4"/>
      <c r="C224" s="7"/>
      <c r="D224" s="4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1:34" hidden="1" outlineLevel="1" x14ac:dyDescent="0.2">
      <c r="A225" s="4"/>
      <c r="B225" s="29" t="s">
        <v>136</v>
      </c>
      <c r="C225" s="30"/>
      <c r="D225" s="29"/>
      <c r="E225" s="82">
        <f t="shared" ref="E225:R225" si="250">E20</f>
        <v>-711</v>
      </c>
      <c r="F225" s="82">
        <f t="shared" si="250"/>
        <v>-745</v>
      </c>
      <c r="G225" s="82">
        <f t="shared" si="250"/>
        <v>-765</v>
      </c>
      <c r="H225" s="82">
        <f t="shared" si="250"/>
        <v>-786.65695253955039</v>
      </c>
      <c r="I225" s="82">
        <f t="shared" si="250"/>
        <v>-806.40271498083462</v>
      </c>
      <c r="J225" s="82">
        <f t="shared" si="250"/>
        <v>-827.8878459277488</v>
      </c>
      <c r="K225" s="82">
        <f t="shared" si="250"/>
        <v>-851.13828088743787</v>
      </c>
      <c r="L225" s="82">
        <f t="shared" si="250"/>
        <v>-875.94750070907367</v>
      </c>
      <c r="M225" s="82">
        <f t="shared" si="250"/>
        <v>-902.08502537316394</v>
      </c>
      <c r="N225" s="82">
        <f t="shared" si="250"/>
        <v>-929.71326480989887</v>
      </c>
      <c r="O225" s="82">
        <f t="shared" si="250"/>
        <v>-958.81102774519843</v>
      </c>
      <c r="P225" s="82">
        <f t="shared" si="250"/>
        <v>-989.36572762382968</v>
      </c>
      <c r="Q225" s="82">
        <f t="shared" si="250"/>
        <v>-1021.3724930990832</v>
      </c>
      <c r="R225" s="82">
        <f t="shared" si="250"/>
        <v>-1054.833399074307</v>
      </c>
    </row>
    <row r="226" spans="1:34" hidden="1" outlineLevel="1" x14ac:dyDescent="0.2">
      <c r="A226" s="4"/>
      <c r="B226" s="29" t="s">
        <v>17</v>
      </c>
      <c r="C226" s="30"/>
      <c r="D226" s="29"/>
      <c r="E226" s="82">
        <f t="shared" ref="E226:R226" si="251">E21</f>
        <v>-44</v>
      </c>
      <c r="F226" s="82">
        <f t="shared" si="251"/>
        <v>-181</v>
      </c>
      <c r="G226" s="82">
        <f t="shared" si="251"/>
        <v>-96</v>
      </c>
      <c r="H226" s="82">
        <f t="shared" si="251"/>
        <v>-89.602818141787751</v>
      </c>
      <c r="I226" s="82">
        <f t="shared" si="251"/>
        <v>-89.166006164685157</v>
      </c>
      <c r="J226" s="82">
        <f t="shared" si="251"/>
        <v>-89.166006164685157</v>
      </c>
      <c r="K226" s="82">
        <f t="shared" si="251"/>
        <v>-89.166006164685157</v>
      </c>
      <c r="L226" s="82">
        <f t="shared" si="251"/>
        <v>-89.166006164685157</v>
      </c>
      <c r="M226" s="82">
        <f t="shared" si="251"/>
        <v>-89.166006164685157</v>
      </c>
      <c r="N226" s="82">
        <f t="shared" si="251"/>
        <v>-89.166006164685157</v>
      </c>
      <c r="O226" s="82">
        <f t="shared" si="251"/>
        <v>-89.166006164685157</v>
      </c>
      <c r="P226" s="82">
        <f t="shared" si="251"/>
        <v>-89.166006164685157</v>
      </c>
      <c r="Q226" s="82">
        <f t="shared" si="251"/>
        <v>-89.166006164685157</v>
      </c>
      <c r="R226" s="82">
        <f t="shared" si="251"/>
        <v>-89.166006164685157</v>
      </c>
    </row>
    <row r="227" spans="1:34" hidden="1" outlineLevel="1" x14ac:dyDescent="0.2">
      <c r="A227" s="4"/>
      <c r="B227" s="29" t="s">
        <v>18</v>
      </c>
      <c r="C227" s="30"/>
      <c r="D227" s="29"/>
      <c r="E227" s="82">
        <f t="shared" ref="E227:R227" si="252">E22</f>
        <v>-31</v>
      </c>
      <c r="F227" s="82">
        <f t="shared" si="252"/>
        <v>-48</v>
      </c>
      <c r="G227" s="82">
        <f t="shared" si="252"/>
        <v>-745</v>
      </c>
      <c r="H227" s="82">
        <f t="shared" si="252"/>
        <v>0</v>
      </c>
      <c r="I227" s="82">
        <f t="shared" si="252"/>
        <v>0</v>
      </c>
      <c r="J227" s="82">
        <f t="shared" si="252"/>
        <v>0</v>
      </c>
      <c r="K227" s="82">
        <f t="shared" si="252"/>
        <v>0</v>
      </c>
      <c r="L227" s="82">
        <f t="shared" si="252"/>
        <v>0</v>
      </c>
      <c r="M227" s="82">
        <f t="shared" si="252"/>
        <v>0</v>
      </c>
      <c r="N227" s="82">
        <f t="shared" si="252"/>
        <v>0</v>
      </c>
      <c r="O227" s="82">
        <f t="shared" si="252"/>
        <v>0</v>
      </c>
      <c r="P227" s="82">
        <f t="shared" si="252"/>
        <v>0</v>
      </c>
      <c r="Q227" s="82">
        <f t="shared" si="252"/>
        <v>0</v>
      </c>
      <c r="R227" s="82">
        <f t="shared" si="252"/>
        <v>0</v>
      </c>
    </row>
    <row r="228" spans="1:34" ht="15" hidden="1" outlineLevel="1" x14ac:dyDescent="0.25">
      <c r="A228" s="4"/>
      <c r="B228" s="85" t="s">
        <v>137</v>
      </c>
      <c r="C228" s="86"/>
      <c r="D228" s="85"/>
      <c r="E228" s="87">
        <f t="shared" ref="E228:R228" si="253">SUM(E223:E227)</f>
        <v>3075</v>
      </c>
      <c r="F228" s="87">
        <f t="shared" si="253"/>
        <v>3606</v>
      </c>
      <c r="G228" s="87">
        <f t="shared" si="253"/>
        <v>3611</v>
      </c>
      <c r="H228" s="87">
        <f t="shared" si="253"/>
        <v>3891.4836619696011</v>
      </c>
      <c r="I228" s="87">
        <f t="shared" si="253"/>
        <v>4213.9790645121802</v>
      </c>
      <c r="J228" s="87">
        <f t="shared" si="253"/>
        <v>4448.6446236757665</v>
      </c>
      <c r="K228" s="87">
        <f t="shared" si="253"/>
        <v>4746.2221095122177</v>
      </c>
      <c r="L228" s="87">
        <f t="shared" si="253"/>
        <v>5052.2203186911775</v>
      </c>
      <c r="M228" s="87">
        <f t="shared" si="253"/>
        <v>5229.0480298453695</v>
      </c>
      <c r="N228" s="87">
        <f t="shared" si="253"/>
        <v>5412.0647108899566</v>
      </c>
      <c r="O228" s="87">
        <f t="shared" si="253"/>
        <v>5601.4869757711031</v>
      </c>
      <c r="P228" s="87">
        <f t="shared" si="253"/>
        <v>5797.539019923096</v>
      </c>
      <c r="Q228" s="87">
        <f t="shared" si="253"/>
        <v>6000.4528856204015</v>
      </c>
      <c r="R228" s="87">
        <f t="shared" si="253"/>
        <v>6210.4687366171138</v>
      </c>
      <c r="S228" s="87">
        <f t="shared" ref="S228:AH228" si="254">S155*S213</f>
        <v>6353.4846189760856</v>
      </c>
      <c r="T228" s="87">
        <f t="shared" si="254"/>
        <v>6575.8565806402476</v>
      </c>
      <c r="U228" s="87">
        <f t="shared" si="254"/>
        <v>6806.0115609626555</v>
      </c>
      <c r="V228" s="87">
        <f t="shared" si="254"/>
        <v>7044.2219655963481</v>
      </c>
      <c r="W228" s="87">
        <f t="shared" si="254"/>
        <v>7290.7697343922191</v>
      </c>
      <c r="X228" s="87">
        <f t="shared" si="254"/>
        <v>7545.9466750959455</v>
      </c>
      <c r="Y228" s="87">
        <f t="shared" si="254"/>
        <v>7810.0548087243033</v>
      </c>
      <c r="Z228" s="87">
        <f t="shared" si="254"/>
        <v>8083.4067270296537</v>
      </c>
      <c r="AA228" s="87">
        <f t="shared" si="254"/>
        <v>8366.3259624756902</v>
      </c>
      <c r="AB228" s="87">
        <f t="shared" si="254"/>
        <v>8659.1473711623385</v>
      </c>
      <c r="AC228" s="87">
        <f t="shared" si="254"/>
        <v>8795.6290216629823</v>
      </c>
      <c r="AD228" s="87">
        <f t="shared" si="254"/>
        <v>8966.1315921821242</v>
      </c>
      <c r="AE228" s="87">
        <f t="shared" si="254"/>
        <v>9123.849087659064</v>
      </c>
      <c r="AF228" s="87">
        <f t="shared" si="254"/>
        <v>9267.9391433727033</v>
      </c>
      <c r="AG228" s="87">
        <f t="shared" si="254"/>
        <v>9397.6140120454074</v>
      </c>
      <c r="AH228" s="87">
        <f t="shared" si="254"/>
        <v>9632.5543623465419</v>
      </c>
    </row>
    <row r="229" spans="1:34" hidden="1" outlineLevel="1" x14ac:dyDescent="0.2">
      <c r="A229" s="4"/>
      <c r="B229" s="4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34" hidden="1" outlineLevel="1" x14ac:dyDescent="0.2">
      <c r="A230" s="4"/>
      <c r="B230" s="29" t="s">
        <v>186</v>
      </c>
      <c r="C230" s="30"/>
      <c r="D230" s="29"/>
      <c r="E230" s="162">
        <f>E171</f>
        <v>0.30202854996243428</v>
      </c>
      <c r="F230" s="162">
        <f>F171</f>
        <v>0.25546116504854371</v>
      </c>
      <c r="G230" s="162">
        <f>G171</f>
        <v>0.29908103592314117</v>
      </c>
      <c r="H230" s="162">
        <f t="shared" ref="H230:AH230" si="255">H174</f>
        <v>0.21684706731966483</v>
      </c>
      <c r="I230" s="162">
        <f t="shared" si="255"/>
        <v>0.3</v>
      </c>
      <c r="J230" s="162">
        <f t="shared" si="255"/>
        <v>0.3</v>
      </c>
      <c r="K230" s="162">
        <f t="shared" si="255"/>
        <v>0.3</v>
      </c>
      <c r="L230" s="162">
        <f t="shared" si="255"/>
        <v>0.3</v>
      </c>
      <c r="M230" s="162">
        <f t="shared" si="255"/>
        <v>0.3</v>
      </c>
      <c r="N230" s="162">
        <f t="shared" si="255"/>
        <v>0.3</v>
      </c>
      <c r="O230" s="162">
        <f t="shared" si="255"/>
        <v>0.3</v>
      </c>
      <c r="P230" s="162">
        <f t="shared" si="255"/>
        <v>0.3</v>
      </c>
      <c r="Q230" s="162">
        <f t="shared" si="255"/>
        <v>0.3</v>
      </c>
      <c r="R230" s="162">
        <f t="shared" si="255"/>
        <v>0.3</v>
      </c>
      <c r="S230" s="162">
        <f t="shared" si="255"/>
        <v>0.3</v>
      </c>
      <c r="T230" s="162">
        <f t="shared" si="255"/>
        <v>0.3</v>
      </c>
      <c r="U230" s="162">
        <f t="shared" si="255"/>
        <v>0.3</v>
      </c>
      <c r="V230" s="162">
        <f t="shared" si="255"/>
        <v>0.3</v>
      </c>
      <c r="W230" s="162">
        <f t="shared" si="255"/>
        <v>0.3</v>
      </c>
      <c r="X230" s="162">
        <f t="shared" si="255"/>
        <v>0.3</v>
      </c>
      <c r="Y230" s="162">
        <f t="shared" si="255"/>
        <v>0.3</v>
      </c>
      <c r="Z230" s="162">
        <f t="shared" si="255"/>
        <v>0.3</v>
      </c>
      <c r="AA230" s="162">
        <f t="shared" si="255"/>
        <v>0.3</v>
      </c>
      <c r="AB230" s="162">
        <f t="shared" si="255"/>
        <v>0.3</v>
      </c>
      <c r="AC230" s="162">
        <f t="shared" si="255"/>
        <v>0.3</v>
      </c>
      <c r="AD230" s="162">
        <f t="shared" si="255"/>
        <v>0.3</v>
      </c>
      <c r="AE230" s="162">
        <f t="shared" si="255"/>
        <v>0.3</v>
      </c>
      <c r="AF230" s="162">
        <f t="shared" si="255"/>
        <v>0.3</v>
      </c>
      <c r="AG230" s="162">
        <f t="shared" si="255"/>
        <v>0.3</v>
      </c>
      <c r="AH230" s="162">
        <f t="shared" si="255"/>
        <v>0.3</v>
      </c>
    </row>
    <row r="231" spans="1:34" ht="15" hidden="1" outlineLevel="1" x14ac:dyDescent="0.25">
      <c r="A231" s="4"/>
      <c r="B231" s="88" t="s">
        <v>138</v>
      </c>
      <c r="C231" s="89"/>
      <c r="D231" s="88"/>
      <c r="E231" s="40">
        <f>-E228*E230</f>
        <v>-928.73779113448541</v>
      </c>
      <c r="F231" s="40">
        <f t="shared" ref="F231:R231" si="256">-F228*F230</f>
        <v>-921.19296116504859</v>
      </c>
      <c r="G231" s="40">
        <f t="shared" si="256"/>
        <v>-1079.9816207184629</v>
      </c>
      <c r="H231" s="40">
        <f t="shared" si="256"/>
        <v>-843.85681962049796</v>
      </c>
      <c r="I231" s="40">
        <f t="shared" si="256"/>
        <v>-1264.1937193536539</v>
      </c>
      <c r="J231" s="40">
        <f t="shared" si="256"/>
        <v>-1334.5933871027298</v>
      </c>
      <c r="K231" s="40">
        <f t="shared" si="256"/>
        <v>-1423.8666328536654</v>
      </c>
      <c r="L231" s="40">
        <f t="shared" si="256"/>
        <v>-1515.6660956073531</v>
      </c>
      <c r="M231" s="40">
        <f t="shared" si="256"/>
        <v>-1568.7144089536107</v>
      </c>
      <c r="N231" s="40">
        <f t="shared" si="256"/>
        <v>-1623.6194132669868</v>
      </c>
      <c r="O231" s="40">
        <f t="shared" si="256"/>
        <v>-1680.446092731331</v>
      </c>
      <c r="P231" s="40">
        <f t="shared" si="256"/>
        <v>-1739.2617059769289</v>
      </c>
      <c r="Q231" s="40">
        <f t="shared" si="256"/>
        <v>-1800.1358656861205</v>
      </c>
      <c r="R231" s="40">
        <f t="shared" si="256"/>
        <v>-1863.1406209851341</v>
      </c>
      <c r="S231" s="40">
        <f t="shared" ref="S231" si="257">-S228*S230</f>
        <v>-1906.0453856928257</v>
      </c>
      <c r="T231" s="40">
        <f t="shared" ref="T231" si="258">-T228*T230</f>
        <v>-1972.7569741920743</v>
      </c>
      <c r="U231" s="40">
        <f t="shared" ref="U231" si="259">-U228*U230</f>
        <v>-2041.8034682887965</v>
      </c>
      <c r="V231" s="40">
        <f t="shared" ref="V231" si="260">-V228*V230</f>
        <v>-2113.2665896789044</v>
      </c>
      <c r="W231" s="40">
        <f t="shared" ref="W231" si="261">-W228*W230</f>
        <v>-2187.2309203176656</v>
      </c>
      <c r="X231" s="40">
        <f t="shared" ref="X231" si="262">-X228*X230</f>
        <v>-2263.7840025287837</v>
      </c>
      <c r="Y231" s="40">
        <f t="shared" ref="Y231" si="263">-Y228*Y230</f>
        <v>-2343.016442617291</v>
      </c>
      <c r="Z231" s="40">
        <f t="shared" ref="Z231" si="264">-Z228*Z230</f>
        <v>-2425.0220181088962</v>
      </c>
      <c r="AA231" s="40">
        <f t="shared" ref="AA231" si="265">-AA228*AA230</f>
        <v>-2509.8977887427068</v>
      </c>
      <c r="AB231" s="40">
        <f t="shared" ref="AB231" si="266">-AB228*AB230</f>
        <v>-2597.7442113487014</v>
      </c>
      <c r="AC231" s="40">
        <f t="shared" ref="AC231" si="267">-AC228*AC230</f>
        <v>-2638.6887064988946</v>
      </c>
      <c r="AD231" s="40">
        <f t="shared" ref="AD231" si="268">-AD228*AD230</f>
        <v>-2689.839477654637</v>
      </c>
      <c r="AE231" s="40">
        <f t="shared" ref="AE231" si="269">-AE228*AE230</f>
        <v>-2737.1547262977192</v>
      </c>
      <c r="AF231" s="40">
        <f t="shared" ref="AF231" si="270">-AF228*AF230</f>
        <v>-2780.3817430118111</v>
      </c>
      <c r="AG231" s="40">
        <f t="shared" ref="AG231:AH231" si="271">-AG228*AG230</f>
        <v>-2819.2842036136221</v>
      </c>
      <c r="AH231" s="40">
        <f t="shared" si="271"/>
        <v>-2889.7663087039623</v>
      </c>
    </row>
    <row r="232" spans="1:34" hidden="1" outlineLevel="1" x14ac:dyDescent="0.2">
      <c r="A232" s="4"/>
      <c r="B232" s="29"/>
      <c r="C232" s="30"/>
      <c r="D232" s="29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</row>
    <row r="233" spans="1:34" ht="15.75" hidden="1" outlineLevel="1" thickBot="1" x14ac:dyDescent="0.3">
      <c r="A233" s="4"/>
      <c r="B233" s="91" t="s">
        <v>139</v>
      </c>
      <c r="C233" s="92"/>
      <c r="D233" s="91"/>
      <c r="E233" s="93">
        <f>SUM(E228,E231)</f>
        <v>2146.2622088655144</v>
      </c>
      <c r="F233" s="93">
        <f t="shared" ref="F233:H233" si="272">SUM(F228,F231)</f>
        <v>2684.8070388349515</v>
      </c>
      <c r="G233" s="93">
        <f t="shared" si="272"/>
        <v>2531.0183792815369</v>
      </c>
      <c r="H233" s="93">
        <f t="shared" si="272"/>
        <v>3047.6268423491033</v>
      </c>
      <c r="I233" s="93">
        <f t="shared" ref="I233:R233" si="273">SUM(I228,I231)</f>
        <v>2949.7853451585261</v>
      </c>
      <c r="J233" s="93">
        <f t="shared" si="273"/>
        <v>3114.0512365730365</v>
      </c>
      <c r="K233" s="93">
        <f t="shared" si="273"/>
        <v>3322.3554766585521</v>
      </c>
      <c r="L233" s="93">
        <f t="shared" si="273"/>
        <v>3536.5542230838246</v>
      </c>
      <c r="M233" s="93">
        <f t="shared" si="273"/>
        <v>3660.333620891759</v>
      </c>
      <c r="N233" s="93">
        <f t="shared" si="273"/>
        <v>3788.4452976229695</v>
      </c>
      <c r="O233" s="93">
        <f t="shared" si="273"/>
        <v>3921.0408830397719</v>
      </c>
      <c r="P233" s="93">
        <f t="shared" si="273"/>
        <v>4058.2773139461669</v>
      </c>
      <c r="Q233" s="93">
        <f t="shared" ref="Q233" si="274">SUM(Q228,Q231)</f>
        <v>4200.3170199342812</v>
      </c>
      <c r="R233" s="93">
        <f t="shared" si="273"/>
        <v>4347.3281156319799</v>
      </c>
      <c r="S233" s="93">
        <f t="shared" ref="S233:AB233" si="275">SUM(S228,S231)</f>
        <v>4447.4392332832595</v>
      </c>
      <c r="T233" s="93">
        <f t="shared" si="275"/>
        <v>4603.0996064481733</v>
      </c>
      <c r="U233" s="93">
        <f t="shared" si="275"/>
        <v>4764.208092673859</v>
      </c>
      <c r="V233" s="93">
        <f t="shared" si="275"/>
        <v>4930.9553759174432</v>
      </c>
      <c r="W233" s="93">
        <f t="shared" si="275"/>
        <v>5103.5388140745536</v>
      </c>
      <c r="X233" s="93">
        <f t="shared" si="275"/>
        <v>5282.1626725671613</v>
      </c>
      <c r="Y233" s="93">
        <f t="shared" si="275"/>
        <v>5467.0383661070118</v>
      </c>
      <c r="Z233" s="93">
        <f t="shared" si="275"/>
        <v>5658.3847089207575</v>
      </c>
      <c r="AA233" s="93">
        <f t="shared" si="275"/>
        <v>5856.4281737329839</v>
      </c>
      <c r="AB233" s="93">
        <f t="shared" si="275"/>
        <v>6061.4031598136371</v>
      </c>
      <c r="AC233" s="93">
        <f t="shared" ref="AC233:AG233" si="276">SUM(AC228,AC231)</f>
        <v>6156.9403151640872</v>
      </c>
      <c r="AD233" s="93">
        <f t="shared" si="276"/>
        <v>6276.2921145274868</v>
      </c>
      <c r="AE233" s="93">
        <f t="shared" si="276"/>
        <v>6386.6943613613448</v>
      </c>
      <c r="AF233" s="93">
        <f t="shared" si="276"/>
        <v>6487.5574003608926</v>
      </c>
      <c r="AG233" s="93">
        <f t="shared" si="276"/>
        <v>6578.3298084317848</v>
      </c>
      <c r="AH233" s="93">
        <f t="shared" ref="AH233" si="277">SUM(AH228,AH231)</f>
        <v>6742.7880536425801</v>
      </c>
    </row>
    <row r="234" spans="1:34" ht="15" hidden="1" outlineLevel="1" thickTop="1" x14ac:dyDescent="0.2">
      <c r="A234" s="4"/>
      <c r="B234" s="4"/>
      <c r="C234" s="7"/>
      <c r="D234" s="4"/>
      <c r="E234" s="94"/>
      <c r="F234" s="94"/>
      <c r="G234" s="94"/>
    </row>
    <row r="235" spans="1:34" collapsed="1" x14ac:dyDescent="0.2">
      <c r="A235" s="4"/>
      <c r="B235" s="4"/>
      <c r="C235" s="7"/>
      <c r="D235" s="4"/>
      <c r="E235" s="82"/>
      <c r="F235" s="82"/>
      <c r="G235" s="82"/>
    </row>
    <row r="236" spans="1:34" ht="15.75" thickBot="1" x14ac:dyDescent="0.3">
      <c r="A236" s="11" t="s">
        <v>140</v>
      </c>
      <c r="B236" s="12"/>
      <c r="C236" s="13" t="s">
        <v>280</v>
      </c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idden="1" outlineLevel="1" x14ac:dyDescent="0.2">
      <c r="A237" s="4"/>
      <c r="B237" s="4"/>
      <c r="C237" s="7"/>
      <c r="D237" s="4"/>
      <c r="E237" s="82"/>
      <c r="F237" s="82"/>
      <c r="G237" s="82"/>
    </row>
    <row r="238" spans="1:34" hidden="1" outlineLevel="1" x14ac:dyDescent="0.2">
      <c r="A238" s="4"/>
      <c r="B238" s="29" t="s">
        <v>34</v>
      </c>
      <c r="C238" s="30"/>
      <c r="D238" s="29"/>
      <c r="E238" s="82">
        <f t="shared" ref="E238:R238" si="278">E44</f>
        <v>438.88</v>
      </c>
      <c r="F238" s="82">
        <f t="shared" si="278"/>
        <v>493.54</v>
      </c>
      <c r="G238" s="82">
        <f t="shared" si="278"/>
        <v>493.02000000000004</v>
      </c>
      <c r="H238" s="82">
        <f t="shared" si="278"/>
        <v>509.00255937302092</v>
      </c>
      <c r="I238" s="82">
        <f t="shared" si="278"/>
        <v>527.05620088080366</v>
      </c>
      <c r="J238" s="82">
        <f t="shared" si="278"/>
        <v>546.16008766483662</v>
      </c>
      <c r="K238" s="82">
        <f t="shared" si="278"/>
        <v>565.34191832383885</v>
      </c>
      <c r="L238" s="82">
        <f t="shared" si="278"/>
        <v>584.3883933229489</v>
      </c>
      <c r="M238" s="82">
        <f t="shared" si="278"/>
        <v>604.84198708925203</v>
      </c>
      <c r="N238" s="82">
        <f t="shared" si="278"/>
        <v>626.01145663737577</v>
      </c>
      <c r="O238" s="82">
        <f t="shared" si="278"/>
        <v>647.92185761968392</v>
      </c>
      <c r="P238" s="82">
        <f t="shared" si="278"/>
        <v>670.59912263637284</v>
      </c>
      <c r="Q238" s="82">
        <f t="shared" si="278"/>
        <v>694.07009192864575</v>
      </c>
      <c r="R238" s="82">
        <f t="shared" si="278"/>
        <v>718.36254514614825</v>
      </c>
    </row>
    <row r="239" spans="1:34" hidden="1" outlineLevel="1" x14ac:dyDescent="0.2">
      <c r="A239" s="4"/>
      <c r="B239" s="29" t="s">
        <v>141</v>
      </c>
      <c r="C239" s="30"/>
      <c r="D239" s="29"/>
      <c r="E239" s="82">
        <f t="shared" ref="E239:R239" si="279">SUM(E48:E50)</f>
        <v>4965</v>
      </c>
      <c r="F239" s="82">
        <f t="shared" si="279"/>
        <v>5508</v>
      </c>
      <c r="G239" s="82">
        <f t="shared" si="279"/>
        <v>5256</v>
      </c>
      <c r="H239" s="82">
        <f t="shared" si="279"/>
        <v>5435.1442370962632</v>
      </c>
      <c r="I239" s="82">
        <f t="shared" si="279"/>
        <v>5627.9215498871745</v>
      </c>
      <c r="J239" s="82">
        <f t="shared" si="279"/>
        <v>5831.9134124983866</v>
      </c>
      <c r="K239" s="82">
        <f t="shared" si="279"/>
        <v>6036.7375620894072</v>
      </c>
      <c r="L239" s="82">
        <f t="shared" si="279"/>
        <v>6240.1163799796841</v>
      </c>
      <c r="M239" s="82">
        <f t="shared" si="279"/>
        <v>6458.5204532789739</v>
      </c>
      <c r="N239" s="82">
        <f t="shared" si="279"/>
        <v>6684.5686691437368</v>
      </c>
      <c r="O239" s="82">
        <f t="shared" si="279"/>
        <v>6918.5285725637677</v>
      </c>
      <c r="P239" s="82">
        <f t="shared" si="279"/>
        <v>7160.6770726034983</v>
      </c>
      <c r="Q239" s="82">
        <f t="shared" si="279"/>
        <v>7411.3007701446204</v>
      </c>
      <c r="R239" s="82">
        <f t="shared" si="279"/>
        <v>7670.6962970996801</v>
      </c>
    </row>
    <row r="240" spans="1:34" hidden="1" outlineLevel="1" x14ac:dyDescent="0.2">
      <c r="A240" s="4"/>
      <c r="B240" s="29" t="s">
        <v>142</v>
      </c>
      <c r="C240" s="30"/>
      <c r="D240" s="29"/>
      <c r="E240" s="82">
        <f t="shared" ref="E240:R240" si="280">-SUM(E70:E71)</f>
        <v>-6540</v>
      </c>
      <c r="F240" s="82">
        <f t="shared" si="280"/>
        <v>-6620</v>
      </c>
      <c r="G240" s="82">
        <f t="shared" si="280"/>
        <v>-6419</v>
      </c>
      <c r="H240" s="82">
        <f t="shared" si="280"/>
        <v>-6617.0332718492718</v>
      </c>
      <c r="I240" s="82">
        <f t="shared" si="280"/>
        <v>-6851.7306114504472</v>
      </c>
      <c r="J240" s="82">
        <f t="shared" si="280"/>
        <v>-7100.0811396428762</v>
      </c>
      <c r="K240" s="82">
        <f t="shared" si="280"/>
        <v>-7349.4449382099046</v>
      </c>
      <c r="L240" s="82">
        <f t="shared" si="280"/>
        <v>-7597.0491131983345</v>
      </c>
      <c r="M240" s="82">
        <f t="shared" si="280"/>
        <v>-7862.945832160276</v>
      </c>
      <c r="N240" s="82">
        <f t="shared" si="280"/>
        <v>-8138.1489362858847</v>
      </c>
      <c r="O240" s="82">
        <f t="shared" si="280"/>
        <v>-8422.9841490558902</v>
      </c>
      <c r="P240" s="82">
        <f t="shared" si="280"/>
        <v>-8717.7885942728462</v>
      </c>
      <c r="Q240" s="82">
        <f t="shared" si="280"/>
        <v>-9022.9111950723945</v>
      </c>
      <c r="R240" s="82">
        <f t="shared" si="280"/>
        <v>-9338.7130868999266</v>
      </c>
    </row>
    <row r="241" spans="1:34" ht="15" hidden="1" outlineLevel="1" x14ac:dyDescent="0.25">
      <c r="A241" s="4"/>
      <c r="B241" s="85" t="s">
        <v>143</v>
      </c>
      <c r="C241" s="86"/>
      <c r="D241" s="85"/>
      <c r="E241" s="87">
        <f>SUM(E238:E240)</f>
        <v>-1136.1199999999999</v>
      </c>
      <c r="F241" s="87">
        <f t="shared" ref="F241:G241" si="281">SUM(F238:F240)</f>
        <v>-618.46</v>
      </c>
      <c r="G241" s="87">
        <f t="shared" si="281"/>
        <v>-669.97999999999956</v>
      </c>
      <c r="H241" s="87">
        <f t="shared" ref="H241:R241" si="282">SUM(H238:H240)</f>
        <v>-672.88647537998804</v>
      </c>
      <c r="I241" s="87">
        <f t="shared" si="282"/>
        <v>-696.75286068246896</v>
      </c>
      <c r="J241" s="87">
        <f t="shared" si="282"/>
        <v>-722.00763947965334</v>
      </c>
      <c r="K241" s="87">
        <f t="shared" si="282"/>
        <v>-747.36545779665903</v>
      </c>
      <c r="L241" s="87">
        <f t="shared" si="282"/>
        <v>-772.54433989570134</v>
      </c>
      <c r="M241" s="87">
        <f t="shared" si="282"/>
        <v>-799.58339179204995</v>
      </c>
      <c r="N241" s="87">
        <f t="shared" si="282"/>
        <v>-827.56881050477205</v>
      </c>
      <c r="O241" s="87">
        <f t="shared" si="282"/>
        <v>-856.53371887243884</v>
      </c>
      <c r="P241" s="87">
        <f t="shared" si="282"/>
        <v>-886.51239903297483</v>
      </c>
      <c r="Q241" s="87">
        <f t="shared" ref="Q241" si="283">SUM(Q238:Q240)</f>
        <v>-917.54033299912862</v>
      </c>
      <c r="R241" s="87">
        <f t="shared" si="282"/>
        <v>-949.65424465409887</v>
      </c>
    </row>
    <row r="242" spans="1:34" hidden="1" outlineLevel="1" x14ac:dyDescent="0.2">
      <c r="A242" s="4"/>
      <c r="B242" s="4"/>
      <c r="C242" s="7"/>
      <c r="D242" s="4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</row>
    <row r="243" spans="1:34" hidden="1" outlineLevel="1" x14ac:dyDescent="0.2">
      <c r="A243" s="4"/>
      <c r="B243" s="29" t="s">
        <v>144</v>
      </c>
      <c r="C243" s="30"/>
      <c r="D243" s="29"/>
      <c r="E243" s="82">
        <f t="shared" ref="E243:R243" si="284">E54</f>
        <v>5036</v>
      </c>
      <c r="F243" s="82">
        <f t="shared" si="284"/>
        <v>6005</v>
      </c>
      <c r="G243" s="82">
        <f t="shared" si="284"/>
        <v>6175</v>
      </c>
      <c r="H243" s="82">
        <f t="shared" si="284"/>
        <v>6329.9977823005383</v>
      </c>
      <c r="I243" s="82">
        <f t="shared" si="284"/>
        <v>6498.649038949191</v>
      </c>
      <c r="J243" s="82">
        <f t="shared" si="284"/>
        <v>6681.1573552013906</v>
      </c>
      <c r="K243" s="82">
        <f t="shared" si="284"/>
        <v>6875.9016232130552</v>
      </c>
      <c r="L243" s="82">
        <f t="shared" si="284"/>
        <v>7081.0726501514364</v>
      </c>
      <c r="M243" s="82">
        <f t="shared" si="284"/>
        <v>7297.9453008933888</v>
      </c>
      <c r="N243" s="82">
        <f t="shared" si="284"/>
        <v>7526.3532308626354</v>
      </c>
      <c r="O243" s="82">
        <f t="shared" si="284"/>
        <v>7766.1976397138524</v>
      </c>
      <c r="P243" s="82">
        <f t="shared" si="284"/>
        <v>8017.4402889673129</v>
      </c>
      <c r="Q243" s="82">
        <f t="shared" si="284"/>
        <v>8280.0974659362255</v>
      </c>
      <c r="R243" s="82">
        <f t="shared" si="284"/>
        <v>8291.5775984133797</v>
      </c>
    </row>
    <row r="244" spans="1:34" hidden="1" outlineLevel="1" x14ac:dyDescent="0.2">
      <c r="A244" s="4"/>
      <c r="B244" s="29" t="s">
        <v>44</v>
      </c>
      <c r="C244" s="30"/>
      <c r="D244" s="29"/>
      <c r="E244" s="82">
        <f t="shared" ref="E244:R244" si="285">E55-E56</f>
        <v>4183</v>
      </c>
      <c r="F244" s="82">
        <f t="shared" si="285"/>
        <v>6813</v>
      </c>
      <c r="G244" s="82">
        <f t="shared" si="285"/>
        <v>6735</v>
      </c>
      <c r="H244" s="82">
        <f t="shared" si="285"/>
        <v>6710.397181858214</v>
      </c>
      <c r="I244" s="82">
        <f t="shared" si="285"/>
        <v>6710.8339938353165</v>
      </c>
      <c r="J244" s="82">
        <f t="shared" si="285"/>
        <v>6710.8339938353165</v>
      </c>
      <c r="K244" s="82">
        <f t="shared" si="285"/>
        <v>6710.8339938353165</v>
      </c>
      <c r="L244" s="82">
        <f t="shared" si="285"/>
        <v>6710.8339938353165</v>
      </c>
      <c r="M244" s="82">
        <f t="shared" si="285"/>
        <v>6710.8339938353165</v>
      </c>
      <c r="N244" s="82">
        <f t="shared" si="285"/>
        <v>6710.8339938353165</v>
      </c>
      <c r="O244" s="82">
        <f t="shared" si="285"/>
        <v>6710.8339938353165</v>
      </c>
      <c r="P244" s="82">
        <f t="shared" si="285"/>
        <v>6710.8339938353165</v>
      </c>
      <c r="Q244" s="82">
        <f t="shared" si="285"/>
        <v>6710.8339938353165</v>
      </c>
      <c r="R244" s="82">
        <f t="shared" si="285"/>
        <v>6710.8339938353165</v>
      </c>
    </row>
    <row r="245" spans="1:34" hidden="1" outlineLevel="1" x14ac:dyDescent="0.2">
      <c r="A245" s="4"/>
      <c r="B245" s="29" t="s">
        <v>145</v>
      </c>
      <c r="C245" s="30"/>
      <c r="D245" s="29"/>
      <c r="E245" s="82">
        <f t="shared" ref="E245:R245" si="286">E63</f>
        <v>0</v>
      </c>
      <c r="F245" s="82">
        <f t="shared" si="286"/>
        <v>0</v>
      </c>
      <c r="G245" s="82">
        <f t="shared" si="286"/>
        <v>0</v>
      </c>
      <c r="H245" s="82">
        <f t="shared" si="286"/>
        <v>0</v>
      </c>
      <c r="I245" s="82">
        <f t="shared" si="286"/>
        <v>0</v>
      </c>
      <c r="J245" s="82">
        <f t="shared" si="286"/>
        <v>0</v>
      </c>
      <c r="K245" s="82">
        <f t="shared" si="286"/>
        <v>0</v>
      </c>
      <c r="L245" s="82">
        <f t="shared" si="286"/>
        <v>0</v>
      </c>
      <c r="M245" s="82">
        <f t="shared" si="286"/>
        <v>0</v>
      </c>
      <c r="N245" s="82">
        <f t="shared" si="286"/>
        <v>0</v>
      </c>
      <c r="O245" s="82">
        <f t="shared" si="286"/>
        <v>0</v>
      </c>
      <c r="P245" s="82">
        <f t="shared" si="286"/>
        <v>0</v>
      </c>
      <c r="Q245" s="82">
        <f t="shared" si="286"/>
        <v>0</v>
      </c>
      <c r="R245" s="82">
        <f t="shared" si="286"/>
        <v>0</v>
      </c>
    </row>
    <row r="246" spans="1:34" hidden="1" outlineLevel="1" x14ac:dyDescent="0.2">
      <c r="A246" s="4"/>
      <c r="B246" s="29" t="s">
        <v>146</v>
      </c>
      <c r="C246" s="30"/>
      <c r="D246" s="29"/>
      <c r="E246" s="82">
        <f t="shared" ref="E246:R246" si="287">E82</f>
        <v>885</v>
      </c>
      <c r="F246" s="82">
        <f t="shared" si="287"/>
        <v>1003</v>
      </c>
      <c r="G246" s="82">
        <f t="shared" si="287"/>
        <v>989</v>
      </c>
      <c r="H246" s="82">
        <f t="shared" si="287"/>
        <v>1021.0610750474985</v>
      </c>
      <c r="I246" s="82">
        <f t="shared" si="287"/>
        <v>1057.2767487548474</v>
      </c>
      <c r="J246" s="82">
        <f t="shared" si="287"/>
        <v>1095.5992184911838</v>
      </c>
      <c r="K246" s="82">
        <f t="shared" si="287"/>
        <v>1134.0780439379269</v>
      </c>
      <c r="L246" s="82">
        <f t="shared" si="287"/>
        <v>1172.2853454147833</v>
      </c>
      <c r="M246" s="82">
        <f t="shared" si="287"/>
        <v>1213.3153325043006</v>
      </c>
      <c r="N246" s="82">
        <f t="shared" si="287"/>
        <v>1255.781369141951</v>
      </c>
      <c r="O246" s="82">
        <f t="shared" si="287"/>
        <v>1299.7337170619192</v>
      </c>
      <c r="P246" s="82">
        <f t="shared" si="287"/>
        <v>1345.2243971590863</v>
      </c>
      <c r="Q246" s="82">
        <f t="shared" si="287"/>
        <v>1392.3072510596542</v>
      </c>
      <c r="R246" s="82">
        <f t="shared" si="287"/>
        <v>1441.0380048467416</v>
      </c>
    </row>
    <row r="247" spans="1:34" ht="15" hidden="1" outlineLevel="1" x14ac:dyDescent="0.25">
      <c r="A247" s="4"/>
      <c r="B247" s="85" t="s">
        <v>147</v>
      </c>
      <c r="C247" s="86"/>
      <c r="D247" s="85"/>
      <c r="E247" s="87">
        <f t="shared" ref="E247:R247" si="288">SUM(E241:E246)</f>
        <v>8967.880000000001</v>
      </c>
      <c r="F247" s="87">
        <f t="shared" si="288"/>
        <v>13202.54</v>
      </c>
      <c r="G247" s="87">
        <f t="shared" si="288"/>
        <v>13229.02</v>
      </c>
      <c r="H247" s="87">
        <f t="shared" si="288"/>
        <v>13388.569563826262</v>
      </c>
      <c r="I247" s="87">
        <f t="shared" si="288"/>
        <v>13570.006920856886</v>
      </c>
      <c r="J247" s="87">
        <f t="shared" si="288"/>
        <v>13765.582928048239</v>
      </c>
      <c r="K247" s="87">
        <f t="shared" si="288"/>
        <v>13973.44820318964</v>
      </c>
      <c r="L247" s="87">
        <f t="shared" si="288"/>
        <v>14191.647649505834</v>
      </c>
      <c r="M247" s="87">
        <f t="shared" si="288"/>
        <v>14422.511235440956</v>
      </c>
      <c r="N247" s="87">
        <f t="shared" si="288"/>
        <v>14665.399783335131</v>
      </c>
      <c r="O247" s="87">
        <f t="shared" si="288"/>
        <v>14920.231631738649</v>
      </c>
      <c r="P247" s="87">
        <f t="shared" si="288"/>
        <v>15186.986280928741</v>
      </c>
      <c r="Q247" s="87">
        <f t="shared" si="288"/>
        <v>15465.698377832068</v>
      </c>
      <c r="R247" s="87">
        <f t="shared" si="288"/>
        <v>15493.795352441339</v>
      </c>
      <c r="S247" s="87">
        <f t="shared" ref="S247:AG247" si="289">S213/S156</f>
        <v>16036.078189776783</v>
      </c>
      <c r="T247" s="87">
        <f t="shared" si="289"/>
        <v>16597.340926418969</v>
      </c>
      <c r="U247" s="87">
        <f t="shared" si="289"/>
        <v>17178.247858843632</v>
      </c>
      <c r="V247" s="87">
        <f t="shared" si="289"/>
        <v>17779.486533903157</v>
      </c>
      <c r="W247" s="87">
        <f t="shared" si="289"/>
        <v>18401.768562589765</v>
      </c>
      <c r="X247" s="87">
        <f t="shared" si="289"/>
        <v>19045.830462280403</v>
      </c>
      <c r="Y247" s="87">
        <f t="shared" si="289"/>
        <v>19712.434528460217</v>
      </c>
      <c r="Z247" s="87">
        <f t="shared" si="289"/>
        <v>20402.369736956323</v>
      </c>
      <c r="AA247" s="87">
        <f t="shared" si="289"/>
        <v>21116.452677749792</v>
      </c>
      <c r="AB247" s="87">
        <f t="shared" si="289"/>
        <v>21855.528521471031</v>
      </c>
      <c r="AC247" s="87">
        <f t="shared" si="289"/>
        <v>22584.046138853402</v>
      </c>
      <c r="AD247" s="87">
        <f t="shared" si="289"/>
        <v>23299.207599917096</v>
      </c>
      <c r="AE247" s="87">
        <f t="shared" si="289"/>
        <v>23998.18382791461</v>
      </c>
      <c r="AF247" s="87">
        <f t="shared" si="289"/>
        <v>24678.132369705523</v>
      </c>
      <c r="AG247" s="87">
        <f t="shared" si="289"/>
        <v>25336.215899564337</v>
      </c>
      <c r="AH247" s="87"/>
    </row>
    <row r="248" spans="1:34" hidden="1" outlineLevel="1" x14ac:dyDescent="0.2">
      <c r="A248" s="4"/>
      <c r="B248" s="4"/>
      <c r="C248" s="7"/>
      <c r="D248" s="4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</row>
    <row r="249" spans="1:34" collapsed="1" x14ac:dyDescent="0.2">
      <c r="A249" s="4"/>
      <c r="B249" s="4"/>
      <c r="C249" s="7"/>
      <c r="D249" s="4"/>
      <c r="E249" s="4"/>
      <c r="F249" s="4"/>
      <c r="G249" s="4"/>
    </row>
    <row r="250" spans="1:34" ht="15.75" thickBot="1" x14ac:dyDescent="0.3">
      <c r="A250" s="11" t="s">
        <v>196</v>
      </c>
      <c r="B250" s="12"/>
      <c r="C250" s="13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idden="1" outlineLevel="1" x14ac:dyDescent="0.2">
      <c r="A251" s="4"/>
      <c r="B251" s="4"/>
      <c r="C251" s="7"/>
      <c r="D251" s="4"/>
      <c r="E251" s="4"/>
      <c r="F251" s="4"/>
      <c r="G251" s="4"/>
    </row>
    <row r="252" spans="1:34" hidden="1" outlineLevel="1" x14ac:dyDescent="0.2">
      <c r="A252" s="4"/>
      <c r="B252" s="4" t="s">
        <v>197</v>
      </c>
      <c r="C252" s="7"/>
      <c r="D252" s="4"/>
      <c r="E252" s="75">
        <f t="shared" ref="E252:R252" si="290">E228/E8</f>
        <v>0.14012942034269049</v>
      </c>
      <c r="F252" s="75">
        <f t="shared" si="290"/>
        <v>0.14612797341654171</v>
      </c>
      <c r="G252" s="75">
        <f t="shared" si="290"/>
        <v>0.14648492961745974</v>
      </c>
      <c r="H252" s="75">
        <f t="shared" si="290"/>
        <v>0.15290625126769705</v>
      </c>
      <c r="I252" s="75">
        <f t="shared" si="290"/>
        <v>0.15990625126769706</v>
      </c>
      <c r="J252" s="75">
        <f t="shared" si="290"/>
        <v>0.16290625126769706</v>
      </c>
      <c r="K252" s="75">
        <f t="shared" si="290"/>
        <v>0.16790625126769707</v>
      </c>
      <c r="L252" s="75">
        <f t="shared" si="290"/>
        <v>0.17290625126769701</v>
      </c>
      <c r="M252" s="75">
        <f t="shared" si="290"/>
        <v>0.17290625126769707</v>
      </c>
      <c r="N252" s="75">
        <f t="shared" si="290"/>
        <v>0.17290625126769707</v>
      </c>
      <c r="O252" s="75">
        <f t="shared" si="290"/>
        <v>0.17290625126769701</v>
      </c>
      <c r="P252" s="75">
        <f t="shared" si="290"/>
        <v>0.17290625126769715</v>
      </c>
      <c r="Q252" s="75">
        <f t="shared" si="290"/>
        <v>0.1729062512676971</v>
      </c>
      <c r="R252" s="75">
        <f t="shared" si="290"/>
        <v>0.17290625126769707</v>
      </c>
    </row>
    <row r="253" spans="1:34" hidden="1" outlineLevel="1" x14ac:dyDescent="0.2">
      <c r="A253" s="4"/>
      <c r="B253" s="4" t="s">
        <v>148</v>
      </c>
      <c r="C253" s="7"/>
      <c r="D253" s="4"/>
      <c r="E253" s="95">
        <f t="shared" ref="E253:R253" si="291">-E231/E228</f>
        <v>0.30202854996243428</v>
      </c>
      <c r="F253" s="95">
        <f t="shared" si="291"/>
        <v>0.25546116504854371</v>
      </c>
      <c r="G253" s="95">
        <f t="shared" si="291"/>
        <v>0.29908103592314117</v>
      </c>
      <c r="H253" s="95">
        <f t="shared" si="291"/>
        <v>0.21684706731966485</v>
      </c>
      <c r="I253" s="95">
        <f t="shared" si="291"/>
        <v>0.3</v>
      </c>
      <c r="J253" s="95">
        <f t="shared" si="291"/>
        <v>0.3</v>
      </c>
      <c r="K253" s="95">
        <f t="shared" si="291"/>
        <v>0.3</v>
      </c>
      <c r="L253" s="95">
        <f t="shared" si="291"/>
        <v>0.3</v>
      </c>
      <c r="M253" s="95">
        <f t="shared" si="291"/>
        <v>0.3</v>
      </c>
      <c r="N253" s="95">
        <f t="shared" si="291"/>
        <v>0.3</v>
      </c>
      <c r="O253" s="95">
        <f t="shared" si="291"/>
        <v>0.3</v>
      </c>
      <c r="P253" s="95">
        <f t="shared" si="291"/>
        <v>0.3</v>
      </c>
      <c r="Q253" s="95">
        <f t="shared" si="291"/>
        <v>0.3</v>
      </c>
      <c r="R253" s="95">
        <f t="shared" si="291"/>
        <v>0.3</v>
      </c>
    </row>
    <row r="254" spans="1:34" hidden="1" outlineLevel="1" x14ac:dyDescent="0.2">
      <c r="A254" s="4"/>
      <c r="B254" s="4" t="s">
        <v>149</v>
      </c>
      <c r="C254" s="7"/>
      <c r="D254" s="4"/>
      <c r="E254" s="96">
        <f t="shared" ref="E254:R254" si="292">E8/E247</f>
        <v>2.44695513320874</v>
      </c>
      <c r="F254" s="96">
        <f t="shared" si="292"/>
        <v>1.869110034887226</v>
      </c>
      <c r="G254" s="96">
        <f t="shared" si="292"/>
        <v>1.8634033359991895</v>
      </c>
      <c r="H254" s="96">
        <f t="shared" si="292"/>
        <v>1.9008847694538746</v>
      </c>
      <c r="I254" s="96">
        <f t="shared" si="292"/>
        <v>1.9419894328525604</v>
      </c>
      <c r="J254" s="96">
        <f t="shared" si="292"/>
        <v>1.9837884473166811</v>
      </c>
      <c r="K254" s="96">
        <f t="shared" si="292"/>
        <v>2.022914852880735</v>
      </c>
      <c r="L254" s="96">
        <f t="shared" si="292"/>
        <v>2.0589166520890116</v>
      </c>
      <c r="M254" s="96">
        <f t="shared" si="292"/>
        <v>2.0968677965143545</v>
      </c>
      <c r="N254" s="96">
        <f t="shared" si="292"/>
        <v>2.1343143244848228</v>
      </c>
      <c r="O254" s="96">
        <f t="shared" si="292"/>
        <v>2.171286189154765</v>
      </c>
      <c r="P254" s="96">
        <f t="shared" si="292"/>
        <v>2.2078084164680076</v>
      </c>
      <c r="Q254" s="96">
        <f t="shared" si="292"/>
        <v>2.2439015522360726</v>
      </c>
      <c r="R254" s="96">
        <f t="shared" si="292"/>
        <v>2.3182265184397077</v>
      </c>
    </row>
    <row r="255" spans="1:34" hidden="1" outlineLevel="1" x14ac:dyDescent="0.2">
      <c r="A255" s="4"/>
      <c r="B255" s="4" t="s">
        <v>150</v>
      </c>
      <c r="C255" s="7"/>
      <c r="D255" s="4"/>
      <c r="E255" s="75">
        <f>E252*(1-E253)*E254</f>
        <v>0.23932771277777071</v>
      </c>
      <c r="F255" s="75">
        <f>F252*(1-F253)*F254</f>
        <v>0.20335534214135698</v>
      </c>
      <c r="G255" s="75">
        <f>G252*(1-G253)*G254</f>
        <v>0.19132319546584228</v>
      </c>
      <c r="H255" s="75">
        <f t="shared" ref="H255:R255" si="293">H252*(1-H253)*H254</f>
        <v>0.2276290105392062</v>
      </c>
      <c r="I255" s="75">
        <f t="shared" si="293"/>
        <v>0.2173753751462538</v>
      </c>
      <c r="J255" s="75">
        <f t="shared" si="293"/>
        <v>0.22622007748236808</v>
      </c>
      <c r="K255" s="75">
        <f t="shared" si="293"/>
        <v>0.23776203470666438</v>
      </c>
      <c r="L255" s="75">
        <f t="shared" si="293"/>
        <v>0.24919969198974368</v>
      </c>
      <c r="M255" s="75">
        <f t="shared" si="293"/>
        <v>0.25379308506947729</v>
      </c>
      <c r="N255" s="75">
        <f t="shared" si="293"/>
        <v>0.2583254022115325</v>
      </c>
      <c r="O255" s="75">
        <f t="shared" si="293"/>
        <v>0.26280026877725188</v>
      </c>
      <c r="P255" s="75">
        <f t="shared" si="293"/>
        <v>0.26722071376612772</v>
      </c>
      <c r="Q255" s="75">
        <f t="shared" si="293"/>
        <v>0.27158922392763413</v>
      </c>
      <c r="R255" s="75">
        <f t="shared" si="293"/>
        <v>0.28058509982494223</v>
      </c>
    </row>
    <row r="256" spans="1:34" hidden="1" outlineLevel="1" x14ac:dyDescent="0.2">
      <c r="A256" s="59"/>
      <c r="B256" s="53" t="s">
        <v>151</v>
      </c>
      <c r="C256" s="30"/>
      <c r="D256" s="53"/>
      <c r="E256" s="97" t="str">
        <f t="shared" ref="E256:R256" si="294">IF(ROUND(E255-E233/E247,3)=0,"OK","Alert")</f>
        <v>OK</v>
      </c>
      <c r="F256" s="97" t="str">
        <f t="shared" si="294"/>
        <v>OK</v>
      </c>
      <c r="G256" s="97" t="str">
        <f t="shared" si="294"/>
        <v>OK</v>
      </c>
      <c r="H256" s="97" t="str">
        <f t="shared" si="294"/>
        <v>OK</v>
      </c>
      <c r="I256" s="97" t="str">
        <f t="shared" si="294"/>
        <v>OK</v>
      </c>
      <c r="J256" s="97" t="str">
        <f t="shared" si="294"/>
        <v>OK</v>
      </c>
      <c r="K256" s="97" t="str">
        <f t="shared" si="294"/>
        <v>OK</v>
      </c>
      <c r="L256" s="97" t="str">
        <f t="shared" si="294"/>
        <v>OK</v>
      </c>
      <c r="M256" s="97" t="str">
        <f t="shared" si="294"/>
        <v>OK</v>
      </c>
      <c r="N256" s="97" t="str">
        <f t="shared" si="294"/>
        <v>OK</v>
      </c>
      <c r="O256" s="97" t="str">
        <f t="shared" si="294"/>
        <v>OK</v>
      </c>
      <c r="P256" s="97" t="str">
        <f t="shared" si="294"/>
        <v>OK</v>
      </c>
      <c r="Q256" s="97" t="str">
        <f t="shared" si="294"/>
        <v>OK</v>
      </c>
      <c r="R256" s="97" t="str">
        <f t="shared" si="294"/>
        <v>OK</v>
      </c>
    </row>
    <row r="257" spans="1:34" hidden="1" outlineLevel="1" x14ac:dyDescent="0.2">
      <c r="A257" s="4"/>
      <c r="B257" s="4"/>
      <c r="C257" s="7"/>
      <c r="D257" s="4"/>
      <c r="E257" s="98"/>
      <c r="F257" s="98"/>
      <c r="G257" s="98"/>
    </row>
    <row r="258" spans="1:34" hidden="1" outlineLevel="1" x14ac:dyDescent="0.2">
      <c r="A258" s="4"/>
      <c r="B258" s="29" t="s">
        <v>198</v>
      </c>
      <c r="C258" s="7"/>
      <c r="D258" s="4"/>
      <c r="E258" s="82">
        <f t="shared" ref="E258:R258" si="295">SUM(E69,E75:E76)-SUM(E46:E47)</f>
        <v>7661</v>
      </c>
      <c r="F258" s="82">
        <f t="shared" si="295"/>
        <v>15408</v>
      </c>
      <c r="G258" s="82">
        <f t="shared" si="295"/>
        <v>12851</v>
      </c>
      <c r="H258" s="82">
        <f t="shared" si="295"/>
        <v>11698.906284393135</v>
      </c>
      <c r="I258" s="82">
        <f t="shared" si="295"/>
        <v>10745.157730277306</v>
      </c>
      <c r="J258" s="82">
        <f t="shared" si="295"/>
        <v>9757.0891529009532</v>
      </c>
      <c r="K258" s="82">
        <f t="shared" si="295"/>
        <v>8818.3516001482112</v>
      </c>
      <c r="L258" s="82">
        <f t="shared" si="295"/>
        <v>7972.1520596391156</v>
      </c>
      <c r="M258" s="82">
        <f t="shared" si="295"/>
        <v>7326.784583714254</v>
      </c>
      <c r="N258" s="82">
        <f t="shared" si="295"/>
        <v>6830.278407222313</v>
      </c>
      <c r="O258" s="82">
        <f t="shared" si="295"/>
        <v>6494.33585519595</v>
      </c>
      <c r="P258" s="82">
        <f t="shared" si="295"/>
        <v>6331.7491267071564</v>
      </c>
      <c r="Q258" s="82">
        <f t="shared" si="295"/>
        <v>6355.7061605894933</v>
      </c>
      <c r="R258" s="82">
        <f t="shared" si="295"/>
        <v>6259.8609099601163</v>
      </c>
    </row>
    <row r="259" spans="1:34" hidden="1" outlineLevel="1" x14ac:dyDescent="0.2">
      <c r="A259" s="4"/>
      <c r="B259" s="29" t="s">
        <v>15</v>
      </c>
      <c r="C259" s="7"/>
      <c r="D259" s="4"/>
      <c r="E259" s="82">
        <f t="shared" ref="E259:R259" si="296">E18</f>
        <v>3710</v>
      </c>
      <c r="F259" s="82">
        <f t="shared" si="296"/>
        <v>4708</v>
      </c>
      <c r="G259" s="82">
        <f t="shared" si="296"/>
        <v>4348</v>
      </c>
      <c r="H259" s="82">
        <f t="shared" si="296"/>
        <v>4716.8431767136371</v>
      </c>
      <c r="I259" s="82">
        <f t="shared" si="296"/>
        <v>5056.8421655696193</v>
      </c>
      <c r="J259" s="82">
        <f t="shared" si="296"/>
        <v>5311.0824670017164</v>
      </c>
      <c r="K259" s="82">
        <f t="shared" si="296"/>
        <v>5629.9922047319569</v>
      </c>
      <c r="L259" s="82">
        <f t="shared" si="296"/>
        <v>5958.8949862326408</v>
      </c>
      <c r="M259" s="82">
        <f t="shared" si="296"/>
        <v>6159.8148626742941</v>
      </c>
      <c r="N259" s="82">
        <f t="shared" si="296"/>
        <v>6368.3428362008026</v>
      </c>
      <c r="O259" s="82">
        <f t="shared" si="296"/>
        <v>6584.6718239190186</v>
      </c>
      <c r="P259" s="82">
        <f t="shared" si="296"/>
        <v>6809.0108414479737</v>
      </c>
      <c r="Q259" s="82">
        <f t="shared" si="296"/>
        <v>7041.5843756913055</v>
      </c>
      <c r="R259" s="82">
        <f t="shared" si="296"/>
        <v>7282.6318873414912</v>
      </c>
    </row>
    <row r="260" spans="1:34" hidden="1" outlineLevel="1" x14ac:dyDescent="0.2">
      <c r="A260" s="4"/>
      <c r="B260" s="23" t="s">
        <v>172</v>
      </c>
      <c r="C260" s="7"/>
      <c r="D260" s="4"/>
      <c r="E260" s="158">
        <f>E258/E259</f>
        <v>2.0649595687331534</v>
      </c>
      <c r="F260" s="158">
        <f t="shared" ref="F260:R260" si="297">F258/F259</f>
        <v>3.2727272727272729</v>
      </c>
      <c r="G260" s="158">
        <f t="shared" si="297"/>
        <v>2.955611775528979</v>
      </c>
      <c r="H260" s="158">
        <f t="shared" si="297"/>
        <v>2.4802406707411686</v>
      </c>
      <c r="I260" s="158">
        <f t="shared" si="297"/>
        <v>2.1248750462170962</v>
      </c>
      <c r="J260" s="158">
        <f t="shared" si="297"/>
        <v>1.8371187443468857</v>
      </c>
      <c r="K260" s="158">
        <f t="shared" si="297"/>
        <v>1.566316840143485</v>
      </c>
      <c r="L260" s="158">
        <f t="shared" si="297"/>
        <v>1.3378574514331734</v>
      </c>
      <c r="M260" s="158">
        <f t="shared" si="297"/>
        <v>1.1894488303717163</v>
      </c>
      <c r="N260" s="158">
        <f t="shared" si="297"/>
        <v>1.0725362284824933</v>
      </c>
      <c r="O260" s="158">
        <f t="shared" si="297"/>
        <v>0.98628087000556042</v>
      </c>
      <c r="P260" s="158">
        <f t="shared" si="297"/>
        <v>0.92990733516891788</v>
      </c>
      <c r="Q260" s="158">
        <f t="shared" si="297"/>
        <v>0.90259603826241497</v>
      </c>
      <c r="R260" s="158">
        <f t="shared" si="297"/>
        <v>0.85956025332556862</v>
      </c>
    </row>
    <row r="261" spans="1:34" collapsed="1" x14ac:dyDescent="0.2">
      <c r="A261" s="4"/>
      <c r="B261" s="4"/>
      <c r="C261" s="7"/>
      <c r="D261" s="4"/>
      <c r="E261" s="98"/>
      <c r="F261" s="98"/>
      <c r="G261" s="98"/>
    </row>
    <row r="262" spans="1:34" ht="15.75" thickBot="1" x14ac:dyDescent="0.3">
      <c r="A262" s="11" t="s">
        <v>187</v>
      </c>
      <c r="B262" s="12"/>
      <c r="C262" s="13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x14ac:dyDescent="0.2">
      <c r="A263" s="4"/>
      <c r="B263" s="4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34" x14ac:dyDescent="0.2">
      <c r="A264" s="4"/>
      <c r="B264" s="35" t="s">
        <v>139</v>
      </c>
      <c r="C264" s="36"/>
      <c r="D264" s="35"/>
      <c r="E264" s="32"/>
      <c r="F264" s="32"/>
      <c r="G264" s="32"/>
      <c r="H264" s="32"/>
      <c r="I264" s="32">
        <f t="shared" ref="I264:AG264" si="298">I233</f>
        <v>2949.7853451585261</v>
      </c>
      <c r="J264" s="32">
        <f t="shared" si="298"/>
        <v>3114.0512365730365</v>
      </c>
      <c r="K264" s="32">
        <f t="shared" si="298"/>
        <v>3322.3554766585521</v>
      </c>
      <c r="L264" s="32">
        <f t="shared" si="298"/>
        <v>3536.5542230838246</v>
      </c>
      <c r="M264" s="32">
        <f t="shared" si="298"/>
        <v>3660.333620891759</v>
      </c>
      <c r="N264" s="32">
        <f t="shared" si="298"/>
        <v>3788.4452976229695</v>
      </c>
      <c r="O264" s="32">
        <f t="shared" si="298"/>
        <v>3921.0408830397719</v>
      </c>
      <c r="P264" s="32">
        <f t="shared" si="298"/>
        <v>4058.2773139461669</v>
      </c>
      <c r="Q264" s="32">
        <f t="shared" si="298"/>
        <v>4200.3170199342812</v>
      </c>
      <c r="R264" s="32">
        <f t="shared" si="298"/>
        <v>4347.3281156319799</v>
      </c>
      <c r="S264" s="32">
        <f t="shared" si="298"/>
        <v>4447.4392332832595</v>
      </c>
      <c r="T264" s="32">
        <f t="shared" si="298"/>
        <v>4603.0996064481733</v>
      </c>
      <c r="U264" s="32">
        <f t="shared" si="298"/>
        <v>4764.208092673859</v>
      </c>
      <c r="V264" s="32">
        <f t="shared" si="298"/>
        <v>4930.9553759174432</v>
      </c>
      <c r="W264" s="32">
        <f t="shared" si="298"/>
        <v>5103.5388140745536</v>
      </c>
      <c r="X264" s="32">
        <f t="shared" si="298"/>
        <v>5282.1626725671613</v>
      </c>
      <c r="Y264" s="32">
        <f t="shared" si="298"/>
        <v>5467.0383661070118</v>
      </c>
      <c r="Z264" s="32">
        <f t="shared" si="298"/>
        <v>5658.3847089207575</v>
      </c>
      <c r="AA264" s="32">
        <f t="shared" si="298"/>
        <v>5856.4281737329839</v>
      </c>
      <c r="AB264" s="32">
        <f t="shared" si="298"/>
        <v>6061.4031598136371</v>
      </c>
      <c r="AC264" s="32">
        <f t="shared" si="298"/>
        <v>6156.9403151640872</v>
      </c>
      <c r="AD264" s="32">
        <f t="shared" si="298"/>
        <v>6276.2921145274868</v>
      </c>
      <c r="AE264" s="32">
        <f t="shared" si="298"/>
        <v>6386.6943613613448</v>
      </c>
      <c r="AF264" s="32">
        <f t="shared" si="298"/>
        <v>6487.5574003608926</v>
      </c>
      <c r="AG264" s="32">
        <f t="shared" si="298"/>
        <v>6578.3298084317848</v>
      </c>
    </row>
    <row r="265" spans="1:34" x14ac:dyDescent="0.2">
      <c r="A265" s="4"/>
      <c r="B265" s="35" t="s">
        <v>152</v>
      </c>
      <c r="C265" s="36"/>
      <c r="D265" s="35"/>
      <c r="E265" s="32"/>
      <c r="F265" s="32"/>
      <c r="G265" s="32"/>
      <c r="H265" s="32"/>
      <c r="I265" s="32">
        <f t="shared" ref="I265:AG265" si="299">-SUM(I225:I227)</f>
        <v>895.56872114551982</v>
      </c>
      <c r="J265" s="32">
        <f t="shared" si="299"/>
        <v>917.053852092434</v>
      </c>
      <c r="K265" s="32">
        <f t="shared" si="299"/>
        <v>940.30428705212307</v>
      </c>
      <c r="L265" s="32">
        <f t="shared" si="299"/>
        <v>965.11350687375887</v>
      </c>
      <c r="M265" s="32">
        <f t="shared" si="299"/>
        <v>991.25103153784914</v>
      </c>
      <c r="N265" s="32">
        <f t="shared" si="299"/>
        <v>1018.8792709745841</v>
      </c>
      <c r="O265" s="32">
        <f t="shared" si="299"/>
        <v>1047.9770339098836</v>
      </c>
      <c r="P265" s="32">
        <f t="shared" si="299"/>
        <v>1078.5317337885149</v>
      </c>
      <c r="Q265" s="32">
        <f t="shared" si="299"/>
        <v>1110.5384992637682</v>
      </c>
      <c r="R265" s="32">
        <f t="shared" si="299"/>
        <v>1143.999405238992</v>
      </c>
      <c r="S265" s="32">
        <f t="shared" si="299"/>
        <v>0</v>
      </c>
      <c r="T265" s="32">
        <f t="shared" si="299"/>
        <v>0</v>
      </c>
      <c r="U265" s="32">
        <f t="shared" si="299"/>
        <v>0</v>
      </c>
      <c r="V265" s="32">
        <f t="shared" si="299"/>
        <v>0</v>
      </c>
      <c r="W265" s="32">
        <f t="shared" si="299"/>
        <v>0</v>
      </c>
      <c r="X265" s="32">
        <f t="shared" si="299"/>
        <v>0</v>
      </c>
      <c r="Y265" s="32">
        <f t="shared" si="299"/>
        <v>0</v>
      </c>
      <c r="Z265" s="32">
        <f t="shared" si="299"/>
        <v>0</v>
      </c>
      <c r="AA265" s="32">
        <f t="shared" si="299"/>
        <v>0</v>
      </c>
      <c r="AB265" s="32">
        <f t="shared" si="299"/>
        <v>0</v>
      </c>
      <c r="AC265" s="32">
        <f t="shared" si="299"/>
        <v>0</v>
      </c>
      <c r="AD265" s="32">
        <f t="shared" si="299"/>
        <v>0</v>
      </c>
      <c r="AE265" s="32">
        <f t="shared" si="299"/>
        <v>0</v>
      </c>
      <c r="AF265" s="32">
        <f t="shared" si="299"/>
        <v>0</v>
      </c>
      <c r="AG265" s="32">
        <f t="shared" si="299"/>
        <v>0</v>
      </c>
    </row>
    <row r="266" spans="1:34" ht="15" x14ac:dyDescent="0.25">
      <c r="A266" s="4"/>
      <c r="B266" s="38" t="s">
        <v>153</v>
      </c>
      <c r="C266" s="39"/>
      <c r="D266" s="38"/>
      <c r="E266" s="40"/>
      <c r="F266" s="40"/>
      <c r="G266" s="40"/>
      <c r="H266" s="40"/>
      <c r="I266" s="40">
        <f t="shared" ref="I266:J266" si="300">SUM(I264:I265)</f>
        <v>3845.3540663040458</v>
      </c>
      <c r="J266" s="40">
        <f t="shared" si="300"/>
        <v>4031.1050886654702</v>
      </c>
      <c r="K266" s="40">
        <f t="shared" ref="K266:AB266" si="301">SUM(K264:K265)</f>
        <v>4262.6597637106752</v>
      </c>
      <c r="L266" s="40">
        <f t="shared" si="301"/>
        <v>4501.6677299575831</v>
      </c>
      <c r="M266" s="40">
        <f t="shared" si="301"/>
        <v>4651.5846524296085</v>
      </c>
      <c r="N266" s="40">
        <f t="shared" si="301"/>
        <v>4807.3245685975535</v>
      </c>
      <c r="O266" s="40">
        <f t="shared" si="301"/>
        <v>4969.017916949655</v>
      </c>
      <c r="P266" s="40">
        <f t="shared" si="301"/>
        <v>5136.8090477346814</v>
      </c>
      <c r="Q266" s="40">
        <f t="shared" ref="Q266" si="302">SUM(Q264:Q265)</f>
        <v>5310.8555191980495</v>
      </c>
      <c r="R266" s="40">
        <f t="shared" si="301"/>
        <v>5491.327520870972</v>
      </c>
      <c r="S266" s="40">
        <f t="shared" si="301"/>
        <v>4447.4392332832595</v>
      </c>
      <c r="T266" s="40">
        <f t="shared" si="301"/>
        <v>4603.0996064481733</v>
      </c>
      <c r="U266" s="40">
        <f t="shared" si="301"/>
        <v>4764.208092673859</v>
      </c>
      <c r="V266" s="40">
        <f t="shared" si="301"/>
        <v>4930.9553759174432</v>
      </c>
      <c r="W266" s="40">
        <f t="shared" si="301"/>
        <v>5103.5388140745536</v>
      </c>
      <c r="X266" s="40">
        <f t="shared" si="301"/>
        <v>5282.1626725671613</v>
      </c>
      <c r="Y266" s="40">
        <f t="shared" si="301"/>
        <v>5467.0383661070118</v>
      </c>
      <c r="Z266" s="40">
        <f t="shared" si="301"/>
        <v>5658.3847089207575</v>
      </c>
      <c r="AA266" s="40">
        <f t="shared" si="301"/>
        <v>5856.4281737329839</v>
      </c>
      <c r="AB266" s="40">
        <f t="shared" si="301"/>
        <v>6061.4031598136371</v>
      </c>
      <c r="AC266" s="40">
        <f t="shared" ref="AC266:AG266" si="303">SUM(AC264:AC265)</f>
        <v>6156.9403151640872</v>
      </c>
      <c r="AD266" s="40">
        <f t="shared" si="303"/>
        <v>6276.2921145274868</v>
      </c>
      <c r="AE266" s="40">
        <f t="shared" si="303"/>
        <v>6386.6943613613448</v>
      </c>
      <c r="AF266" s="40">
        <f t="shared" si="303"/>
        <v>6487.5574003608926</v>
      </c>
      <c r="AG266" s="40">
        <f t="shared" si="303"/>
        <v>6578.3298084317848</v>
      </c>
    </row>
    <row r="267" spans="1:34" x14ac:dyDescent="0.2">
      <c r="A267" s="4"/>
      <c r="B267" s="29"/>
      <c r="C267" s="30"/>
      <c r="D267" s="29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4" x14ac:dyDescent="0.2">
      <c r="A268" s="4"/>
      <c r="B268" s="35" t="s">
        <v>154</v>
      </c>
      <c r="C268" s="36"/>
      <c r="D268" s="35"/>
      <c r="E268" s="4"/>
      <c r="F268" s="32"/>
      <c r="G268" s="32"/>
      <c r="H268" s="32"/>
      <c r="I268" s="32">
        <f t="shared" ref="I268:Q268" si="304">H241-I241</f>
        <v>23.866385302480921</v>
      </c>
      <c r="J268" s="32">
        <f t="shared" si="304"/>
        <v>25.254778797184372</v>
      </c>
      <c r="K268" s="32">
        <f t="shared" si="304"/>
        <v>25.357818317005695</v>
      </c>
      <c r="L268" s="32">
        <f t="shared" si="304"/>
        <v>25.178882099042312</v>
      </c>
      <c r="M268" s="32">
        <f t="shared" si="304"/>
        <v>27.03905189634861</v>
      </c>
      <c r="N268" s="32">
        <f t="shared" si="304"/>
        <v>27.985418712722094</v>
      </c>
      <c r="O268" s="32">
        <f t="shared" si="304"/>
        <v>28.964908367666794</v>
      </c>
      <c r="P268" s="32">
        <f t="shared" si="304"/>
        <v>29.978680160535987</v>
      </c>
      <c r="Q268" s="32">
        <f t="shared" si="304"/>
        <v>31.027933966153796</v>
      </c>
      <c r="R268" s="32">
        <f>P241-R241</f>
        <v>63.141845621124048</v>
      </c>
      <c r="S268" s="264">
        <f>R247-S247</f>
        <v>-542.28283733544413</v>
      </c>
      <c r="T268" s="264">
        <f t="shared" ref="T268:AB268" si="305">S247-T247</f>
        <v>-561.2627366421857</v>
      </c>
      <c r="U268" s="264">
        <f t="shared" si="305"/>
        <v>-580.90693242466295</v>
      </c>
      <c r="V268" s="264">
        <f t="shared" si="305"/>
        <v>-601.23867505952512</v>
      </c>
      <c r="W268" s="264">
        <f t="shared" si="305"/>
        <v>-622.2820286866081</v>
      </c>
      <c r="X268" s="264">
        <f t="shared" si="305"/>
        <v>-644.0618996906378</v>
      </c>
      <c r="Y268" s="264">
        <f t="shared" si="305"/>
        <v>-666.60406617981425</v>
      </c>
      <c r="Z268" s="264">
        <f t="shared" si="305"/>
        <v>-689.9352084961065</v>
      </c>
      <c r="AA268" s="264">
        <f t="shared" si="305"/>
        <v>-714.08294079346888</v>
      </c>
      <c r="AB268" s="264">
        <f t="shared" si="305"/>
        <v>-739.07584372123893</v>
      </c>
      <c r="AC268" s="264">
        <f t="shared" ref="AC268:AG268" si="306">AB247-AC247</f>
        <v>-728.5176173823711</v>
      </c>
      <c r="AD268" s="264">
        <f t="shared" si="306"/>
        <v>-715.16146106369342</v>
      </c>
      <c r="AE268" s="264">
        <f t="shared" si="306"/>
        <v>-698.9762279975148</v>
      </c>
      <c r="AF268" s="264">
        <f t="shared" si="306"/>
        <v>-679.94854179091271</v>
      </c>
      <c r="AG268" s="264">
        <f t="shared" si="306"/>
        <v>-658.08352985881356</v>
      </c>
    </row>
    <row r="269" spans="1:34" x14ac:dyDescent="0.2">
      <c r="A269" s="4"/>
      <c r="B269" s="35" t="s">
        <v>155</v>
      </c>
      <c r="C269" s="36"/>
      <c r="D269" s="35"/>
      <c r="E269" s="4"/>
      <c r="F269" s="32"/>
      <c r="G269" s="32"/>
      <c r="H269" s="32"/>
      <c r="I269" s="32">
        <f t="shared" ref="I269:R269" si="307">-I129</f>
        <v>-975.05397162948691</v>
      </c>
      <c r="J269" s="32">
        <f t="shared" si="307"/>
        <v>-1010.3961621799479</v>
      </c>
      <c r="K269" s="32">
        <f t="shared" si="307"/>
        <v>-1045.8825488991019</v>
      </c>
      <c r="L269" s="32">
        <f t="shared" si="307"/>
        <v>-1081.1185276474555</v>
      </c>
      <c r="M269" s="32">
        <f t="shared" si="307"/>
        <v>-1118.9576761151163</v>
      </c>
      <c r="N269" s="32">
        <f t="shared" si="307"/>
        <v>-1158.1211947791453</v>
      </c>
      <c r="O269" s="32">
        <f t="shared" si="307"/>
        <v>-1198.6554365964153</v>
      </c>
      <c r="P269" s="32">
        <f t="shared" si="307"/>
        <v>-1240.6083768772899</v>
      </c>
      <c r="Q269" s="32">
        <f t="shared" si="307"/>
        <v>-1284.0296700679946</v>
      </c>
      <c r="R269" s="32">
        <f t="shared" si="307"/>
        <v>-1328.9707085203743</v>
      </c>
      <c r="S269" s="264"/>
      <c r="T269" s="264"/>
      <c r="U269" s="264"/>
      <c r="V269" s="264"/>
      <c r="W269" s="264"/>
      <c r="X269" s="264"/>
      <c r="Y269" s="264"/>
      <c r="Z269" s="264"/>
      <c r="AA269" s="264"/>
      <c r="AB269" s="264"/>
      <c r="AC269" s="264"/>
      <c r="AD269" s="264"/>
      <c r="AE269" s="264"/>
      <c r="AF269" s="264"/>
      <c r="AG269" s="264"/>
    </row>
    <row r="270" spans="1:34" x14ac:dyDescent="0.2">
      <c r="A270" s="4"/>
      <c r="B270" s="35" t="s">
        <v>274</v>
      </c>
      <c r="C270" s="36"/>
      <c r="D270" s="35"/>
      <c r="E270" s="4"/>
      <c r="F270" s="32"/>
      <c r="G270" s="32"/>
      <c r="H270" s="32"/>
      <c r="I270" s="32">
        <f t="shared" ref="I270:R270" si="308">-I133</f>
        <v>-89.602818141787751</v>
      </c>
      <c r="J270" s="32">
        <f t="shared" si="308"/>
        <v>-89.166006164685157</v>
      </c>
      <c r="K270" s="32">
        <f t="shared" si="308"/>
        <v>-89.166006164685157</v>
      </c>
      <c r="L270" s="32">
        <f t="shared" si="308"/>
        <v>-89.166006164685157</v>
      </c>
      <c r="M270" s="32">
        <f t="shared" si="308"/>
        <v>-89.166006164685157</v>
      </c>
      <c r="N270" s="32">
        <f t="shared" si="308"/>
        <v>-89.166006164685157</v>
      </c>
      <c r="O270" s="32">
        <f t="shared" si="308"/>
        <v>-89.166006164685157</v>
      </c>
      <c r="P270" s="32">
        <f t="shared" si="308"/>
        <v>-89.166006164685157</v>
      </c>
      <c r="Q270" s="32">
        <f t="shared" si="308"/>
        <v>-89.166006164685157</v>
      </c>
      <c r="R270" s="32">
        <f t="shared" si="308"/>
        <v>-89.166006164685157</v>
      </c>
      <c r="S270" s="264"/>
      <c r="T270" s="264"/>
      <c r="U270" s="264"/>
      <c r="V270" s="264"/>
      <c r="W270" s="264"/>
      <c r="X270" s="264"/>
      <c r="Y270" s="264"/>
      <c r="Z270" s="264"/>
      <c r="AA270" s="264"/>
      <c r="AB270" s="264"/>
      <c r="AC270" s="264"/>
      <c r="AD270" s="264"/>
      <c r="AE270" s="264"/>
      <c r="AF270" s="264"/>
      <c r="AG270" s="264"/>
    </row>
    <row r="271" spans="1:34" x14ac:dyDescent="0.2">
      <c r="A271" s="4"/>
      <c r="B271" s="35" t="s">
        <v>156</v>
      </c>
      <c r="C271" s="36"/>
      <c r="D271" s="35"/>
      <c r="E271" s="4"/>
      <c r="F271" s="32"/>
      <c r="G271" s="32"/>
      <c r="H271" s="32"/>
      <c r="I271" s="32">
        <f t="shared" ref="I271:R271" si="309">H63-I63</f>
        <v>0</v>
      </c>
      <c r="J271" s="32">
        <f t="shared" si="309"/>
        <v>0</v>
      </c>
      <c r="K271" s="32">
        <f t="shared" si="309"/>
        <v>0</v>
      </c>
      <c r="L271" s="32">
        <f t="shared" si="309"/>
        <v>0</v>
      </c>
      <c r="M271" s="32">
        <f t="shared" si="309"/>
        <v>0</v>
      </c>
      <c r="N271" s="32">
        <f t="shared" si="309"/>
        <v>0</v>
      </c>
      <c r="O271" s="32">
        <f t="shared" si="309"/>
        <v>0</v>
      </c>
      <c r="P271" s="32">
        <f t="shared" si="309"/>
        <v>0</v>
      </c>
      <c r="Q271" s="32">
        <f t="shared" si="309"/>
        <v>0</v>
      </c>
      <c r="R271" s="32">
        <f t="shared" si="309"/>
        <v>0</v>
      </c>
      <c r="S271" s="264"/>
      <c r="T271" s="264"/>
      <c r="U271" s="264"/>
      <c r="V271" s="264"/>
      <c r="W271" s="264"/>
      <c r="X271" s="264"/>
      <c r="Y271" s="264"/>
      <c r="Z271" s="264"/>
      <c r="AA271" s="264"/>
      <c r="AB271" s="264"/>
      <c r="AC271" s="264"/>
      <c r="AD271" s="264"/>
      <c r="AE271" s="264"/>
      <c r="AF271" s="264"/>
      <c r="AG271" s="264"/>
    </row>
    <row r="272" spans="1:34" x14ac:dyDescent="0.2">
      <c r="A272" s="4"/>
      <c r="B272" s="35" t="s">
        <v>157</v>
      </c>
      <c r="C272" s="36"/>
      <c r="D272" s="35"/>
      <c r="E272" s="4"/>
      <c r="F272" s="32"/>
      <c r="G272" s="32"/>
      <c r="H272" s="32"/>
      <c r="I272" s="32">
        <f t="shared" ref="I272:Q272" si="310">I82-H82</f>
        <v>36.215673707348856</v>
      </c>
      <c r="J272" s="32">
        <f t="shared" si="310"/>
        <v>38.322469736336416</v>
      </c>
      <c r="K272" s="32">
        <f t="shared" si="310"/>
        <v>38.478825446743031</v>
      </c>
      <c r="L272" s="32">
        <f t="shared" si="310"/>
        <v>38.207301476856401</v>
      </c>
      <c r="M272" s="32">
        <f t="shared" si="310"/>
        <v>41.029987089517363</v>
      </c>
      <c r="N272" s="32">
        <f t="shared" si="310"/>
        <v>42.466036637650404</v>
      </c>
      <c r="O272" s="32">
        <f t="shared" si="310"/>
        <v>43.952347919968133</v>
      </c>
      <c r="P272" s="32">
        <f t="shared" si="310"/>
        <v>45.490680097167115</v>
      </c>
      <c r="Q272" s="32">
        <f t="shared" si="310"/>
        <v>47.082853900567898</v>
      </c>
      <c r="R272" s="32">
        <f>R82-P82</f>
        <v>95.813607687655349</v>
      </c>
      <c r="S272" s="265"/>
      <c r="T272" s="265"/>
      <c r="U272" s="265"/>
      <c r="V272" s="265"/>
      <c r="W272" s="265"/>
      <c r="X272" s="265"/>
      <c r="Y272" s="265"/>
      <c r="Z272" s="265"/>
      <c r="AA272" s="265"/>
      <c r="AB272" s="265"/>
      <c r="AC272" s="265"/>
      <c r="AD272" s="265"/>
      <c r="AE272" s="265"/>
      <c r="AF272" s="265"/>
      <c r="AG272" s="265"/>
    </row>
    <row r="273" spans="1:34" ht="15.75" thickBot="1" x14ac:dyDescent="0.3">
      <c r="A273" s="3"/>
      <c r="B273" s="38" t="s">
        <v>158</v>
      </c>
      <c r="C273" s="39"/>
      <c r="D273" s="38"/>
      <c r="E273" s="85"/>
      <c r="F273" s="40"/>
      <c r="G273" s="40"/>
      <c r="H273" s="40"/>
      <c r="I273" s="40">
        <f t="shared" ref="I273:AG273" si="311">SUM(I266:I272)</f>
        <v>2840.7793355426006</v>
      </c>
      <c r="J273" s="40">
        <f t="shared" si="311"/>
        <v>2995.1201688543579</v>
      </c>
      <c r="K273" s="40">
        <f t="shared" si="311"/>
        <v>3191.4478524106366</v>
      </c>
      <c r="L273" s="40">
        <f t="shared" si="311"/>
        <v>3394.7693797213415</v>
      </c>
      <c r="M273" s="40">
        <f t="shared" si="311"/>
        <v>3511.5300091356726</v>
      </c>
      <c r="N273" s="40">
        <f t="shared" si="311"/>
        <v>3630.4888230040951</v>
      </c>
      <c r="O273" s="40">
        <f t="shared" si="311"/>
        <v>3754.1137304761896</v>
      </c>
      <c r="P273" s="40">
        <f t="shared" si="311"/>
        <v>3882.5040249504095</v>
      </c>
      <c r="Q273" s="40">
        <f t="shared" si="311"/>
        <v>4015.7706308320912</v>
      </c>
      <c r="R273" s="40">
        <f t="shared" si="311"/>
        <v>4232.1462594946915</v>
      </c>
      <c r="S273" s="40">
        <f t="shared" si="311"/>
        <v>3905.1563959478153</v>
      </c>
      <c r="T273" s="40">
        <f t="shared" si="311"/>
        <v>4041.8368698059876</v>
      </c>
      <c r="U273" s="40">
        <f t="shared" si="311"/>
        <v>4183.3011602491961</v>
      </c>
      <c r="V273" s="40">
        <f t="shared" si="311"/>
        <v>4329.7167008579181</v>
      </c>
      <c r="W273" s="40">
        <f t="shared" si="311"/>
        <v>4481.2567853879455</v>
      </c>
      <c r="X273" s="40">
        <f t="shared" si="311"/>
        <v>4638.1007728765235</v>
      </c>
      <c r="Y273" s="40">
        <f t="shared" si="311"/>
        <v>4800.4342999271976</v>
      </c>
      <c r="Z273" s="40">
        <f t="shared" si="311"/>
        <v>4968.449500424651</v>
      </c>
      <c r="AA273" s="40">
        <f t="shared" si="311"/>
        <v>5142.345232939515</v>
      </c>
      <c r="AB273" s="40">
        <f t="shared" si="311"/>
        <v>5322.3273160923982</v>
      </c>
      <c r="AC273" s="40">
        <f t="shared" si="311"/>
        <v>5428.4226977817161</v>
      </c>
      <c r="AD273" s="40">
        <f t="shared" si="311"/>
        <v>5561.1306534637934</v>
      </c>
      <c r="AE273" s="40">
        <f t="shared" si="311"/>
        <v>5687.71813336383</v>
      </c>
      <c r="AF273" s="40">
        <f t="shared" si="311"/>
        <v>5807.6088585699799</v>
      </c>
      <c r="AG273" s="40">
        <f t="shared" si="311"/>
        <v>5920.2462785729713</v>
      </c>
    </row>
    <row r="274" spans="1:34" ht="15.75" thickBot="1" x14ac:dyDescent="0.3">
      <c r="A274" s="4"/>
      <c r="B274" s="99" t="s">
        <v>190</v>
      </c>
      <c r="C274" s="142"/>
      <c r="D274" s="141"/>
      <c r="E274" s="143"/>
      <c r="F274" s="144"/>
      <c r="G274" s="144"/>
      <c r="H274" s="144"/>
      <c r="I274" s="144"/>
      <c r="J274" s="144"/>
      <c r="K274" s="144"/>
      <c r="L274" s="144"/>
      <c r="M274" s="144"/>
      <c r="N274" s="144"/>
      <c r="O274" s="144"/>
      <c r="P274" s="144"/>
      <c r="Q274" s="144"/>
      <c r="R274" s="144"/>
      <c r="S274" s="144"/>
      <c r="T274" s="144"/>
      <c r="U274" s="144"/>
      <c r="V274" s="144"/>
      <c r="W274" s="144"/>
      <c r="X274" s="144"/>
      <c r="Y274" s="144"/>
      <c r="Z274" s="144"/>
      <c r="AA274" s="144"/>
      <c r="AB274" s="144"/>
      <c r="AC274" s="144"/>
      <c r="AD274" s="144"/>
      <c r="AE274" s="144"/>
      <c r="AF274" s="144"/>
      <c r="AG274" s="144"/>
      <c r="AH274" s="171">
        <f>AH233*(1-(D160/D162))/(WACC-D160)</f>
        <v>109092.47346884244</v>
      </c>
    </row>
    <row r="275" spans="1:34" x14ac:dyDescent="0.2">
      <c r="A275" s="4"/>
      <c r="B275" s="29" t="s">
        <v>159</v>
      </c>
      <c r="C275" s="30" t="s">
        <v>189</v>
      </c>
      <c r="D275" s="29"/>
      <c r="E275" s="4"/>
      <c r="F275" s="4"/>
      <c r="G275" s="4"/>
      <c r="I275" s="138">
        <f>1/(1+WACC)^((I4-D3)/365)</f>
        <v>0.93443121357170111</v>
      </c>
      <c r="J275" s="139">
        <f t="shared" ref="J275:Q275" si="312">I275/(1+WACC)</f>
        <v>0.8697356530526491</v>
      </c>
      <c r="K275" s="139">
        <f t="shared" si="312"/>
        <v>0.80951930458268517</v>
      </c>
      <c r="L275" s="139">
        <f t="shared" si="312"/>
        <v>0.7534720488828397</v>
      </c>
      <c r="M275" s="139">
        <f t="shared" si="312"/>
        <v>0.70130523785392551</v>
      </c>
      <c r="N275" s="139">
        <f t="shared" si="312"/>
        <v>0.65275020801445471</v>
      </c>
      <c r="O275" s="139">
        <f t="shared" si="312"/>
        <v>0.60755689686102488</v>
      </c>
      <c r="P275" s="139">
        <f t="shared" si="312"/>
        <v>0.56549255502531215</v>
      </c>
      <c r="Q275" s="139">
        <f t="shared" si="312"/>
        <v>0.52634054759517268</v>
      </c>
      <c r="R275" s="139">
        <f>P275/(1+WACC)</f>
        <v>0.52634054759517268</v>
      </c>
      <c r="S275" s="139">
        <f t="shared" ref="S275:AG275" si="313">R275/(1+WACC)</f>
        <v>0.48989923842655342</v>
      </c>
      <c r="T275" s="139">
        <f t="shared" si="313"/>
        <v>0.45598095170032493</v>
      </c>
      <c r="U275" s="139">
        <f t="shared" si="313"/>
        <v>0.42441100537596693</v>
      </c>
      <c r="V275" s="139">
        <f t="shared" si="313"/>
        <v>0.39502681156431008</v>
      </c>
      <c r="W275" s="139">
        <f t="shared" si="313"/>
        <v>0.36767703918617883</v>
      </c>
      <c r="X275" s="139">
        <f t="shared" si="313"/>
        <v>0.34222083460455605</v>
      </c>
      <c r="Y275" s="139">
        <f t="shared" si="313"/>
        <v>0.31852709621645942</v>
      </c>
      <c r="Z275" s="139">
        <f t="shared" si="313"/>
        <v>0.29647379926861661</v>
      </c>
      <c r="AA275" s="139">
        <f t="shared" si="313"/>
        <v>0.27594736741968279</v>
      </c>
      <c r="AB275" s="139">
        <f t="shared" si="313"/>
        <v>0.25684208781249285</v>
      </c>
      <c r="AC275" s="139">
        <f t="shared" si="313"/>
        <v>0.23905956664392128</v>
      </c>
      <c r="AD275" s="139">
        <f t="shared" si="313"/>
        <v>0.22250822242848811</v>
      </c>
      <c r="AE275" s="139">
        <f t="shared" si="313"/>
        <v>0.20710281434597616</v>
      </c>
      <c r="AF275" s="139">
        <f t="shared" si="313"/>
        <v>0.1927640032440095</v>
      </c>
      <c r="AG275" s="139">
        <f t="shared" si="313"/>
        <v>0.17941794303471981</v>
      </c>
      <c r="AH275" s="139">
        <f>AG275</f>
        <v>0.17941794303471981</v>
      </c>
    </row>
    <row r="276" spans="1:34" ht="15" x14ac:dyDescent="0.25">
      <c r="A276" s="4"/>
      <c r="B276" s="38" t="s">
        <v>191</v>
      </c>
      <c r="C276" s="39"/>
      <c r="D276" s="38"/>
      <c r="E276" s="85"/>
      <c r="F276" s="40"/>
      <c r="G276" s="40"/>
      <c r="H276" s="40"/>
      <c r="I276" s="40">
        <f>I273*I275</f>
        <v>2654.5128820004829</v>
      </c>
      <c r="J276" s="40">
        <f t="shared" ref="J276:AG276" si="314">J273*J275</f>
        <v>2604.9627960297057</v>
      </c>
      <c r="K276" s="40">
        <f t="shared" si="314"/>
        <v>2583.5386460953628</v>
      </c>
      <c r="L276" s="40">
        <f t="shared" si="314"/>
        <v>2557.8638400233658</v>
      </c>
      <c r="M276" s="40">
        <f t="shared" si="314"/>
        <v>2462.6543882880901</v>
      </c>
      <c r="N276" s="40">
        <f t="shared" si="314"/>
        <v>2369.8023344100761</v>
      </c>
      <c r="O276" s="40">
        <f t="shared" si="314"/>
        <v>2280.8376885514795</v>
      </c>
      <c r="P276" s="40">
        <f t="shared" si="314"/>
        <v>2195.5271209652656</v>
      </c>
      <c r="Q276" s="40">
        <f t="shared" si="314"/>
        <v>2113.6629128487748</v>
      </c>
      <c r="R276" s="40">
        <f t="shared" si="314"/>
        <v>2227.5501797252978</v>
      </c>
      <c r="S276" s="40">
        <f t="shared" si="314"/>
        <v>1913.1331443114188</v>
      </c>
      <c r="T276" s="40">
        <f t="shared" si="314"/>
        <v>1843.0006225115965</v>
      </c>
      <c r="U276" s="40">
        <f t="shared" si="314"/>
        <v>1775.4390512118102</v>
      </c>
      <c r="V276" s="40">
        <f t="shared" si="314"/>
        <v>1710.3541833166471</v>
      </c>
      <c r="W276" s="40">
        <f t="shared" si="314"/>
        <v>1647.6552266844135</v>
      </c>
      <c r="X276" s="40">
        <f t="shared" si="314"/>
        <v>1587.2547174738404</v>
      </c>
      <c r="Y276" s="40">
        <f t="shared" si="314"/>
        <v>1529.0683981337024</v>
      </c>
      <c r="Z276" s="40">
        <f t="shared" si="314"/>
        <v>1473.0150998651563</v>
      </c>
      <c r="AA276" s="40">
        <f t="shared" si="314"/>
        <v>1419.0166293928146</v>
      </c>
      <c r="AB276" s="40">
        <f t="shared" si="314"/>
        <v>1366.9976598866331</v>
      </c>
      <c r="AC276" s="40">
        <f t="shared" si="314"/>
        <v>1297.7163776917232</v>
      </c>
      <c r="AD276" s="40">
        <f t="shared" si="314"/>
        <v>1237.3972963948052</v>
      </c>
      <c r="AE276" s="40">
        <f t="shared" si="314"/>
        <v>1177.9424326262913</v>
      </c>
      <c r="AF276" s="40">
        <f t="shared" si="314"/>
        <v>1119.4979328533218</v>
      </c>
      <c r="AG276" s="40">
        <f t="shared" si="314"/>
        <v>1062.1984095605173</v>
      </c>
      <c r="AH276" s="40">
        <f>AH274*AH275</f>
        <v>19573.147190349453</v>
      </c>
    </row>
    <row r="277" spans="1:34" ht="15" thickBot="1" x14ac:dyDescent="0.25">
      <c r="A277" s="4"/>
      <c r="C277" s="30"/>
      <c r="D277" s="29"/>
      <c r="E277" s="4"/>
      <c r="F277" s="4"/>
      <c r="G277" s="4"/>
    </row>
    <row r="278" spans="1:34" ht="15.75" thickBot="1" x14ac:dyDescent="0.3">
      <c r="A278" s="163" t="s">
        <v>195</v>
      </c>
      <c r="B278" s="164"/>
      <c r="C278" s="164"/>
      <c r="D278" s="165"/>
    </row>
    <row r="279" spans="1:34" ht="15.75" thickBot="1" x14ac:dyDescent="0.3">
      <c r="A279" s="235"/>
      <c r="B279" s="236" t="s">
        <v>192</v>
      </c>
      <c r="C279" s="236"/>
      <c r="D279" s="166">
        <f>SUM(O276:AH276)</f>
        <v>50550.412274354967</v>
      </c>
    </row>
    <row r="280" spans="1:34" x14ac:dyDescent="0.2">
      <c r="A280" s="149"/>
      <c r="B280" s="150" t="s">
        <v>193</v>
      </c>
      <c r="C280" s="150"/>
      <c r="D280" s="168">
        <f>(1+(WACC/2))</f>
        <v>1.0371926574999999</v>
      </c>
    </row>
    <row r="281" spans="1:34" ht="15.75" thickBot="1" x14ac:dyDescent="0.3">
      <c r="A281" s="149"/>
      <c r="B281" s="151" t="s">
        <v>194</v>
      </c>
      <c r="C281" s="151"/>
      <c r="D281" s="167">
        <f>D279*D280</f>
        <v>52430.516444558845</v>
      </c>
    </row>
    <row r="282" spans="1:34" x14ac:dyDescent="0.2">
      <c r="A282" s="149"/>
      <c r="B282" s="150"/>
      <c r="C282" s="150"/>
      <c r="D282" s="152"/>
    </row>
    <row r="283" spans="1:34" ht="15" x14ac:dyDescent="0.2">
      <c r="A283" s="149"/>
      <c r="B283" s="148"/>
      <c r="C283" s="231" t="s">
        <v>254</v>
      </c>
      <c r="D283" s="232" t="s">
        <v>255</v>
      </c>
    </row>
    <row r="284" spans="1:34" x14ac:dyDescent="0.2">
      <c r="A284" s="149"/>
      <c r="B284" s="150" t="s">
        <v>256</v>
      </c>
      <c r="C284" s="240">
        <f>H59</f>
        <v>2145</v>
      </c>
      <c r="D284" s="238">
        <f>C284</f>
        <v>2145</v>
      </c>
      <c r="E284" s="7" t="s">
        <v>270</v>
      </c>
    </row>
    <row r="285" spans="1:34" x14ac:dyDescent="0.2">
      <c r="A285" s="149"/>
      <c r="B285" s="150" t="s">
        <v>257</v>
      </c>
      <c r="C285" s="240">
        <f>H51+H64</f>
        <v>749</v>
      </c>
      <c r="D285" s="238">
        <f>C285</f>
        <v>749</v>
      </c>
      <c r="E285" s="7" t="s">
        <v>270</v>
      </c>
    </row>
    <row r="286" spans="1:34" ht="15" x14ac:dyDescent="0.25">
      <c r="A286" s="149"/>
      <c r="B286" s="229" t="s">
        <v>258</v>
      </c>
      <c r="C286" s="230"/>
      <c r="D286" s="239">
        <f>SUM(D281,D284:D285)</f>
        <v>55324.516444558845</v>
      </c>
    </row>
    <row r="287" spans="1:34" x14ac:dyDescent="0.2">
      <c r="A287" s="149"/>
      <c r="B287" s="148"/>
      <c r="C287" s="148"/>
      <c r="D287" s="152"/>
    </row>
    <row r="288" spans="1:34" x14ac:dyDescent="0.2">
      <c r="A288" s="149"/>
      <c r="B288" s="150" t="s">
        <v>207</v>
      </c>
      <c r="C288" s="242">
        <f>-H76+H45</f>
        <v>-12207.908843766156</v>
      </c>
      <c r="D288" s="243">
        <f>C288</f>
        <v>-12207.908843766156</v>
      </c>
      <c r="E288" s="7" t="s">
        <v>268</v>
      </c>
    </row>
    <row r="289" spans="1:5" x14ac:dyDescent="0.2">
      <c r="A289" s="149"/>
      <c r="B289" s="150" t="s">
        <v>259</v>
      </c>
      <c r="C289" s="244">
        <f>-G199</f>
        <v>-843</v>
      </c>
      <c r="D289" s="245">
        <f>C289*(1-H172)</f>
        <v>-552.75509999999997</v>
      </c>
      <c r="E289" s="7" t="s">
        <v>269</v>
      </c>
    </row>
    <row r="290" spans="1:5" x14ac:dyDescent="0.2">
      <c r="A290" s="149"/>
      <c r="B290" s="233" t="s">
        <v>260</v>
      </c>
      <c r="C290" s="241"/>
      <c r="D290" s="228"/>
    </row>
    <row r="291" spans="1:5" x14ac:dyDescent="0.2">
      <c r="A291" s="149"/>
      <c r="B291" s="233" t="s">
        <v>261</v>
      </c>
      <c r="C291" s="241"/>
      <c r="D291" s="228"/>
    </row>
    <row r="292" spans="1:5" x14ac:dyDescent="0.2">
      <c r="A292" s="149"/>
      <c r="B292" s="233" t="s">
        <v>67</v>
      </c>
      <c r="C292" s="241"/>
      <c r="D292" s="228"/>
    </row>
    <row r="293" spans="1:5" x14ac:dyDescent="0.2">
      <c r="A293" s="149"/>
      <c r="B293" s="233" t="s">
        <v>262</v>
      </c>
      <c r="C293" s="241"/>
      <c r="D293" s="228"/>
    </row>
    <row r="294" spans="1:5" x14ac:dyDescent="0.2">
      <c r="A294" s="149"/>
      <c r="B294" s="233" t="s">
        <v>29</v>
      </c>
      <c r="C294" s="241"/>
      <c r="D294" s="238">
        <f>-H86</f>
        <v>-155</v>
      </c>
      <c r="E294" s="7" t="s">
        <v>270</v>
      </c>
    </row>
    <row r="295" spans="1:5" x14ac:dyDescent="0.2">
      <c r="A295" s="149"/>
      <c r="B295" s="247" t="s">
        <v>263</v>
      </c>
      <c r="C295" s="248"/>
      <c r="D295" s="249"/>
    </row>
    <row r="296" spans="1:5" ht="15" x14ac:dyDescent="0.25">
      <c r="A296" s="149"/>
      <c r="B296" s="246" t="s">
        <v>264</v>
      </c>
      <c r="C296" s="246"/>
      <c r="D296" s="250">
        <f>SUM(D286:D295)</f>
        <v>42408.852500792687</v>
      </c>
    </row>
    <row r="297" spans="1:5" x14ac:dyDescent="0.2">
      <c r="A297" s="149"/>
      <c r="B297" s="233" t="s">
        <v>265</v>
      </c>
      <c r="C297" s="233"/>
      <c r="D297" s="237">
        <v>648.45410000000004</v>
      </c>
    </row>
    <row r="298" spans="1:5" ht="15.75" thickBot="1" x14ac:dyDescent="0.3">
      <c r="A298" s="149"/>
      <c r="B298" s="234" t="s">
        <v>266</v>
      </c>
      <c r="C298" s="234"/>
      <c r="D298" s="254">
        <f>D296/D297</f>
        <v>65.39992961844591</v>
      </c>
    </row>
    <row r="299" spans="1:5" ht="15.75" thickTop="1" thickBot="1" x14ac:dyDescent="0.25">
      <c r="A299" s="153"/>
      <c r="B299" s="154"/>
      <c r="C299" s="154"/>
      <c r="D299" s="155"/>
    </row>
  </sheetData>
  <mergeCells count="16">
    <mergeCell ref="AG268:AG272"/>
    <mergeCell ref="AB268:AB272"/>
    <mergeCell ref="AC268:AC272"/>
    <mergeCell ref="AD268:AD272"/>
    <mergeCell ref="AE268:AE272"/>
    <mergeCell ref="AF268:AF272"/>
    <mergeCell ref="W268:W272"/>
    <mergeCell ref="X268:X272"/>
    <mergeCell ref="Y268:Y272"/>
    <mergeCell ref="Z268:Z272"/>
    <mergeCell ref="AA268:AA272"/>
    <mergeCell ref="C15:C17"/>
    <mergeCell ref="S268:S272"/>
    <mergeCell ref="T268:T272"/>
    <mergeCell ref="U268:U272"/>
    <mergeCell ref="V268:V272"/>
  </mergeCells>
  <conditionalFormatting sqref="E92:R92 E256:R256">
    <cfRule type="cellIs" dxfId="0" priority="1" stopIfTrue="1" operator="equal">
      <formula>"OK"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415E-7800-47C7-8EFD-35556D69882B}">
  <dimension ref="A1:AF1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RowHeight="14.25" x14ac:dyDescent="0.2"/>
  <cols>
    <col min="1" max="1" width="2.42578125" style="57" customWidth="1"/>
    <col min="2" max="2" width="28.140625" style="57" bestFit="1" customWidth="1"/>
    <col min="3" max="3" width="8.85546875" style="57" bestFit="1" customWidth="1"/>
    <col min="4" max="9" width="9" style="57" customWidth="1"/>
    <col min="10" max="10" width="3.42578125" style="57" customWidth="1"/>
    <col min="11" max="17" width="9" style="57" customWidth="1"/>
    <col min="18" max="18" width="3.42578125" style="57" customWidth="1"/>
    <col min="19" max="24" width="7.42578125" style="57" customWidth="1"/>
    <col min="25" max="25" width="3.42578125" style="57" customWidth="1"/>
    <col min="26" max="26" width="7.85546875" style="57" bestFit="1" customWidth="1"/>
    <col min="27" max="32" width="7.42578125" style="57" customWidth="1"/>
    <col min="33" max="16384" width="11.42578125" style="57"/>
  </cols>
  <sheetData>
    <row r="1" spans="1:32" ht="18" x14ac:dyDescent="0.25">
      <c r="A1" s="222" t="s">
        <v>252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</row>
    <row r="2" spans="1:32" ht="15" thickBot="1" x14ac:dyDescent="0.2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</row>
    <row r="3" spans="1:32" s="134" customFormat="1" ht="15" x14ac:dyDescent="0.25">
      <c r="A3" s="215"/>
      <c r="B3" s="266" t="s">
        <v>130</v>
      </c>
      <c r="C3" s="267"/>
      <c r="D3" s="267"/>
      <c r="E3" s="267"/>
      <c r="F3" s="267"/>
      <c r="G3" s="267"/>
      <c r="H3" s="267"/>
      <c r="I3" s="268"/>
      <c r="J3" s="215"/>
      <c r="K3" s="266" t="s">
        <v>19</v>
      </c>
      <c r="L3" s="267"/>
      <c r="M3" s="267"/>
      <c r="N3" s="267"/>
      <c r="O3" s="267"/>
      <c r="P3" s="267"/>
      <c r="Q3" s="268"/>
      <c r="R3" s="215"/>
      <c r="S3" s="266" t="s">
        <v>237</v>
      </c>
      <c r="T3" s="267"/>
      <c r="U3" s="267"/>
      <c r="V3" s="267"/>
      <c r="W3" s="267"/>
      <c r="X3" s="268"/>
      <c r="Y3" s="215"/>
      <c r="Z3" s="266" t="s">
        <v>201</v>
      </c>
      <c r="AA3" s="267"/>
      <c r="AB3" s="267"/>
      <c r="AC3" s="267"/>
      <c r="AD3" s="267"/>
      <c r="AE3" s="267"/>
      <c r="AF3" s="268"/>
    </row>
    <row r="4" spans="1:32" s="134" customFormat="1" ht="15.75" thickBot="1" x14ac:dyDescent="0.3">
      <c r="A4" s="215"/>
      <c r="B4" s="218"/>
      <c r="C4" s="219">
        <v>2019</v>
      </c>
      <c r="D4" s="219">
        <v>2020</v>
      </c>
      <c r="E4" s="219">
        <v>2021</v>
      </c>
      <c r="F4" s="219">
        <v>2022</v>
      </c>
      <c r="G4" s="219">
        <v>2023</v>
      </c>
      <c r="H4" s="219">
        <v>2024</v>
      </c>
      <c r="I4" s="220">
        <v>2025</v>
      </c>
      <c r="J4" s="215"/>
      <c r="K4" s="218">
        <v>2019</v>
      </c>
      <c r="L4" s="219">
        <v>2020</v>
      </c>
      <c r="M4" s="219">
        <v>2021</v>
      </c>
      <c r="N4" s="219">
        <v>2022</v>
      </c>
      <c r="O4" s="219">
        <v>2023</v>
      </c>
      <c r="P4" s="219">
        <v>2024</v>
      </c>
      <c r="Q4" s="220">
        <v>2025</v>
      </c>
      <c r="R4" s="215"/>
      <c r="S4" s="218">
        <f>D4</f>
        <v>2020</v>
      </c>
      <c r="T4" s="219">
        <f t="shared" ref="T4:W4" si="0">E4</f>
        <v>2021</v>
      </c>
      <c r="U4" s="219">
        <f t="shared" si="0"/>
        <v>2022</v>
      </c>
      <c r="V4" s="219">
        <f t="shared" si="0"/>
        <v>2023</v>
      </c>
      <c r="W4" s="219">
        <f t="shared" si="0"/>
        <v>2024</v>
      </c>
      <c r="X4" s="220">
        <f>I4</f>
        <v>2025</v>
      </c>
      <c r="Y4" s="215"/>
      <c r="Z4" s="218">
        <f>K4</f>
        <v>2019</v>
      </c>
      <c r="AA4" s="219">
        <f>L4</f>
        <v>2020</v>
      </c>
      <c r="AB4" s="219">
        <f t="shared" ref="AB4" si="1">M4</f>
        <v>2021</v>
      </c>
      <c r="AC4" s="219">
        <f t="shared" ref="AC4" si="2">N4</f>
        <v>2022</v>
      </c>
      <c r="AD4" s="219">
        <f t="shared" ref="AD4" si="3">O4</f>
        <v>2023</v>
      </c>
      <c r="AE4" s="219">
        <f t="shared" ref="AE4" si="4">P4</f>
        <v>2024</v>
      </c>
      <c r="AF4" s="220">
        <f>Q4</f>
        <v>2025</v>
      </c>
    </row>
    <row r="5" spans="1:32" s="134" customFormat="1" ht="15" x14ac:dyDescent="0.25">
      <c r="A5" s="215"/>
      <c r="B5" s="213" t="s">
        <v>242</v>
      </c>
      <c r="C5" s="221">
        <f t="shared" ref="C5:I5" si="5">+AVERAGE(C7:C15)</f>
        <v>25269.333333333332</v>
      </c>
      <c r="D5" s="221">
        <f t="shared" si="5"/>
        <v>26098</v>
      </c>
      <c r="E5" s="221">
        <f t="shared" si="5"/>
        <v>27031.777777777777</v>
      </c>
      <c r="F5" s="221">
        <f t="shared" si="5"/>
        <v>27958</v>
      </c>
      <c r="G5" s="221">
        <f t="shared" si="5"/>
        <v>29477.200000000001</v>
      </c>
      <c r="H5" s="221">
        <f t="shared" si="5"/>
        <v>30474.333333333332</v>
      </c>
      <c r="I5" s="221">
        <f t="shared" si="5"/>
        <v>31436.333333333332</v>
      </c>
      <c r="J5" s="214"/>
      <c r="K5" s="221">
        <f t="shared" ref="K5:Q5" si="6">+AVERAGE(K7:K15)</f>
        <v>3770.5555555555557</v>
      </c>
      <c r="L5" s="221">
        <f t="shared" si="6"/>
        <v>4124.666666666667</v>
      </c>
      <c r="M5" s="221">
        <f t="shared" si="6"/>
        <v>4351</v>
      </c>
      <c r="N5" s="221">
        <f t="shared" si="6"/>
        <v>4556.875</v>
      </c>
      <c r="O5" s="221">
        <f t="shared" si="6"/>
        <v>4878</v>
      </c>
      <c r="P5" s="221">
        <f t="shared" si="6"/>
        <v>5046</v>
      </c>
      <c r="Q5" s="221">
        <f t="shared" si="6"/>
        <v>5237</v>
      </c>
      <c r="R5" s="214"/>
      <c r="S5" s="223">
        <f t="shared" ref="S5:X5" si="7">+AVERAGE(S7:S15)</f>
        <v>3.2772271089462235E-2</v>
      </c>
      <c r="T5" s="223">
        <f t="shared" si="7"/>
        <v>3.5699231514931345E-2</v>
      </c>
      <c r="U5" s="223">
        <f t="shared" si="7"/>
        <v>3.512563663211471E-2</v>
      </c>
      <c r="V5" s="223">
        <f t="shared" si="7"/>
        <v>4.9825526723041191E-2</v>
      </c>
      <c r="W5" s="223">
        <f t="shared" si="7"/>
        <v>3.6721424318336547E-2</v>
      </c>
      <c r="X5" s="223">
        <f t="shared" si="7"/>
        <v>3.1406453181370177E-2</v>
      </c>
      <c r="Y5" s="224"/>
      <c r="Z5" s="223">
        <f t="shared" ref="Z5:AF5" si="8">+AVERAGE(Z7:Z15)</f>
        <v>0.14921222756168306</v>
      </c>
      <c r="AA5" s="223">
        <f t="shared" si="8"/>
        <v>0.15803465524052496</v>
      </c>
      <c r="AB5" s="223">
        <f t="shared" si="8"/>
        <v>0.16092713023193581</v>
      </c>
      <c r="AC5" s="223">
        <f t="shared" si="8"/>
        <v>0.16291621114937821</v>
      </c>
      <c r="AD5" s="223">
        <f t="shared" si="8"/>
        <v>0.16537551204837614</v>
      </c>
      <c r="AE5" s="223">
        <f t="shared" si="8"/>
        <v>0.16546414201374271</v>
      </c>
      <c r="AF5" s="223">
        <f t="shared" si="8"/>
        <v>0.16646842422600511</v>
      </c>
    </row>
    <row r="6" spans="1:32" s="134" customFormat="1" ht="15" x14ac:dyDescent="0.25">
      <c r="A6" s="215"/>
      <c r="B6" s="213" t="s">
        <v>243</v>
      </c>
      <c r="C6" s="221">
        <f t="shared" ref="C6:I6" si="9">MEDIAN(C7:C15)</f>
        <v>25264</v>
      </c>
      <c r="D6" s="221">
        <f t="shared" si="9"/>
        <v>26083</v>
      </c>
      <c r="E6" s="221">
        <f t="shared" si="9"/>
        <v>26965</v>
      </c>
      <c r="F6" s="221">
        <f t="shared" si="9"/>
        <v>27892</v>
      </c>
      <c r="G6" s="221">
        <f t="shared" si="9"/>
        <v>29237</v>
      </c>
      <c r="H6" s="221">
        <f t="shared" si="9"/>
        <v>30222</v>
      </c>
      <c r="I6" s="221">
        <f t="shared" si="9"/>
        <v>30848</v>
      </c>
      <c r="J6" s="214"/>
      <c r="K6" s="221">
        <f t="shared" ref="K6:Q6" si="10">MEDIAN(K7:K15)</f>
        <v>3821</v>
      </c>
      <c r="L6" s="221">
        <f t="shared" si="10"/>
        <v>4117</v>
      </c>
      <c r="M6" s="221">
        <f t="shared" si="10"/>
        <v>4305</v>
      </c>
      <c r="N6" s="221">
        <f t="shared" si="10"/>
        <v>4505</v>
      </c>
      <c r="O6" s="221">
        <f t="shared" si="10"/>
        <v>4897</v>
      </c>
      <c r="P6" s="221">
        <f t="shared" si="10"/>
        <v>5092</v>
      </c>
      <c r="Q6" s="221">
        <f t="shared" si="10"/>
        <v>5229</v>
      </c>
      <c r="R6" s="214"/>
      <c r="S6" s="223">
        <f t="shared" ref="S6:X6" si="11">MEDIAN(S7:S15)</f>
        <v>3.2417669411019645E-2</v>
      </c>
      <c r="T6" s="223">
        <f t="shared" si="11"/>
        <v>3.5468665481801942E-2</v>
      </c>
      <c r="U6" s="223">
        <f t="shared" si="11"/>
        <v>3.6246394126673631E-2</v>
      </c>
      <c r="V6" s="223">
        <f t="shared" si="11"/>
        <v>3.5121260400070797E-2</v>
      </c>
      <c r="W6" s="223">
        <f t="shared" si="11"/>
        <v>3.3690187091698798E-2</v>
      </c>
      <c r="X6" s="223">
        <f t="shared" si="11"/>
        <v>3.1504580333299614E-2</v>
      </c>
      <c r="Y6" s="224"/>
      <c r="Z6" s="223">
        <f t="shared" ref="Z6:AF6" si="12">MEDIAN(Z7:Z15)</f>
        <v>0.15132073977268226</v>
      </c>
      <c r="AA6" s="223">
        <f t="shared" si="12"/>
        <v>0.15798764342453664</v>
      </c>
      <c r="AB6" s="223">
        <f t="shared" si="12"/>
        <v>0.1606002308580223</v>
      </c>
      <c r="AC6" s="223">
        <f t="shared" si="12"/>
        <v>0.16198288054355642</v>
      </c>
      <c r="AD6" s="223">
        <f t="shared" si="12"/>
        <v>0.16749324486096384</v>
      </c>
      <c r="AE6" s="223">
        <f t="shared" si="12"/>
        <v>0.16848653298921315</v>
      </c>
      <c r="AF6" s="223">
        <f t="shared" si="12"/>
        <v>0.16950855809128632</v>
      </c>
    </row>
    <row r="7" spans="1:32" x14ac:dyDescent="0.2">
      <c r="A7" s="119"/>
      <c r="B7" s="225" t="s">
        <v>240</v>
      </c>
      <c r="C7" s="216">
        <v>25264</v>
      </c>
      <c r="D7" s="216">
        <v>26083</v>
      </c>
      <c r="E7" s="216">
        <v>26965</v>
      </c>
      <c r="F7" s="216">
        <v>27878</v>
      </c>
      <c r="G7" s="216">
        <v>30811</v>
      </c>
      <c r="H7" s="216"/>
      <c r="I7" s="216"/>
      <c r="J7" s="216"/>
      <c r="K7" s="216">
        <v>3843</v>
      </c>
      <c r="L7" s="216">
        <v>4105</v>
      </c>
      <c r="M7" s="216">
        <v>4305</v>
      </c>
      <c r="N7" s="216">
        <v>4513</v>
      </c>
      <c r="O7" s="216">
        <v>5221</v>
      </c>
      <c r="P7" s="216"/>
      <c r="Q7" s="216"/>
      <c r="R7" s="216"/>
      <c r="S7" s="217">
        <f>D7/C7-1</f>
        <v>3.2417669411019645E-2</v>
      </c>
      <c r="T7" s="217">
        <f>E7/D7-1</f>
        <v>3.3815128627841862E-2</v>
      </c>
      <c r="U7" s="217">
        <f>F7/E7-1</f>
        <v>3.3858705729649552E-2</v>
      </c>
      <c r="V7" s="217">
        <f>G7/F7-1</f>
        <v>0.10520840806370613</v>
      </c>
      <c r="W7" s="217"/>
      <c r="X7" s="217"/>
      <c r="Y7" s="216"/>
      <c r="Z7" s="217">
        <f>K7/C7</f>
        <v>0.1521136795440152</v>
      </c>
      <c r="AA7" s="217">
        <f>L7/D7</f>
        <v>0.15738220296745006</v>
      </c>
      <c r="AB7" s="217">
        <f>M7/E7</f>
        <v>0.15965139996291489</v>
      </c>
      <c r="AC7" s="217">
        <f>N7/F7</f>
        <v>0.16188392280651409</v>
      </c>
      <c r="AD7" s="217">
        <f>O7/G7</f>
        <v>0.16945246827431762</v>
      </c>
      <c r="AE7" s="217"/>
      <c r="AF7" s="217"/>
    </row>
    <row r="8" spans="1:32" x14ac:dyDescent="0.2">
      <c r="A8" s="119"/>
      <c r="B8" s="225" t="s">
        <v>241</v>
      </c>
      <c r="C8" s="216">
        <v>25249</v>
      </c>
      <c r="D8" s="216">
        <v>25882</v>
      </c>
      <c r="E8" s="216">
        <v>26800</v>
      </c>
      <c r="F8" s="216">
        <v>27724</v>
      </c>
      <c r="G8" s="216">
        <v>28652</v>
      </c>
      <c r="H8" s="216">
        <v>29583</v>
      </c>
      <c r="I8" s="216">
        <v>30515</v>
      </c>
      <c r="J8" s="216"/>
      <c r="K8" s="216">
        <v>3361</v>
      </c>
      <c r="L8" s="216">
        <v>3933</v>
      </c>
      <c r="M8" s="216">
        <v>4157</v>
      </c>
      <c r="N8" s="216">
        <v>4328</v>
      </c>
      <c r="O8" s="216">
        <v>4502</v>
      </c>
      <c r="P8" s="216">
        <v>4677</v>
      </c>
      <c r="Q8" s="216">
        <v>4855</v>
      </c>
      <c r="R8" s="216"/>
      <c r="S8" s="217">
        <f>D8/C8-1</f>
        <v>2.5070299813854113E-2</v>
      </c>
      <c r="T8" s="217">
        <f t="shared" ref="T8" si="13">E8/D8-1</f>
        <v>3.5468665481801942E-2</v>
      </c>
      <c r="U8" s="217">
        <f t="shared" ref="U8" si="14">F8/E8-1</f>
        <v>3.4477611940298525E-2</v>
      </c>
      <c r="V8" s="217">
        <f t="shared" ref="V8" si="15">G8/F8-1</f>
        <v>3.3472803347280422E-2</v>
      </c>
      <c r="W8" s="217">
        <f t="shared" ref="W8" si="16">H8/G8-1</f>
        <v>3.2493368700265313E-2</v>
      </c>
      <c r="X8" s="217">
        <f t="shared" ref="X8" si="17">I8/H8-1</f>
        <v>3.1504580333299614E-2</v>
      </c>
      <c r="Y8" s="216"/>
      <c r="Z8" s="217">
        <f>K8/C8</f>
        <v>0.13311418273991049</v>
      </c>
      <c r="AA8" s="217">
        <f t="shared" ref="AA8" si="18">L8/D8</f>
        <v>0.15195889034850477</v>
      </c>
      <c r="AB8" s="217">
        <f t="shared" ref="AB8" si="19">M8/E8</f>
        <v>0.15511194029850747</v>
      </c>
      <c r="AC8" s="217">
        <f t="shared" ref="AC8" si="20">N8/F8</f>
        <v>0.15611022940412639</v>
      </c>
      <c r="AD8" s="217">
        <f t="shared" ref="AD8" si="21">O8/G8</f>
        <v>0.15712690213597655</v>
      </c>
      <c r="AE8" s="217">
        <f t="shared" ref="AE8" si="22">P8/H8</f>
        <v>0.15809755602880032</v>
      </c>
      <c r="AF8" s="217">
        <f t="shared" ref="AF8" si="23">Q8/I8</f>
        <v>0.15910208094379813</v>
      </c>
    </row>
    <row r="9" spans="1:32" x14ac:dyDescent="0.2">
      <c r="A9" s="119"/>
      <c r="B9" s="225" t="s">
        <v>244</v>
      </c>
      <c r="C9" s="216">
        <v>25242</v>
      </c>
      <c r="D9" s="216">
        <v>26175</v>
      </c>
      <c r="E9" s="216">
        <v>27247</v>
      </c>
      <c r="F9" s="216"/>
      <c r="G9" s="216"/>
      <c r="H9" s="216"/>
      <c r="I9" s="216"/>
      <c r="J9" s="216"/>
      <c r="K9" s="216">
        <v>3768</v>
      </c>
      <c r="L9" s="216">
        <v>4175</v>
      </c>
      <c r="M9" s="216">
        <v>4445</v>
      </c>
      <c r="N9" s="216"/>
      <c r="O9" s="216"/>
      <c r="P9" s="216"/>
      <c r="Q9" s="216"/>
      <c r="R9" s="216"/>
      <c r="S9" s="217">
        <f t="shared" ref="S9:S14" si="24">D9/C9-1</f>
        <v>3.6962205847397289E-2</v>
      </c>
      <c r="T9" s="217">
        <f t="shared" ref="T9:T14" si="25">E9/D9-1</f>
        <v>4.0955109837631287E-2</v>
      </c>
      <c r="U9" s="217"/>
      <c r="V9" s="217"/>
      <c r="W9" s="217"/>
      <c r="X9" s="217"/>
      <c r="Y9" s="216"/>
      <c r="Z9" s="217">
        <f t="shared" ref="Z9:Z14" si="26">K9/C9</f>
        <v>0.14927501782743047</v>
      </c>
      <c r="AA9" s="217">
        <f t="shared" ref="AA9:AA14" si="27">L9/D9</f>
        <v>0.15950334288443171</v>
      </c>
      <c r="AB9" s="217">
        <f t="shared" ref="AB9:AB14" si="28">M9/E9</f>
        <v>0.1631372261166367</v>
      </c>
      <c r="AC9" s="217"/>
      <c r="AD9" s="217"/>
      <c r="AE9" s="217"/>
      <c r="AF9" s="217"/>
    </row>
    <row r="10" spans="1:32" x14ac:dyDescent="0.2">
      <c r="A10" s="119"/>
      <c r="B10" s="225" t="s">
        <v>245</v>
      </c>
      <c r="C10" s="216">
        <v>25293</v>
      </c>
      <c r="D10" s="216">
        <v>26178</v>
      </c>
      <c r="E10" s="216">
        <v>27206</v>
      </c>
      <c r="F10" s="216">
        <v>28245</v>
      </c>
      <c r="G10" s="216">
        <v>29237</v>
      </c>
      <c r="H10" s="216">
        <v>30222</v>
      </c>
      <c r="I10" s="216">
        <v>30848</v>
      </c>
      <c r="J10" s="216"/>
      <c r="K10" s="216">
        <v>3832</v>
      </c>
      <c r="L10" s="216">
        <v>4123</v>
      </c>
      <c r="M10" s="216">
        <v>4394</v>
      </c>
      <c r="N10" s="216">
        <v>4674</v>
      </c>
      <c r="O10" s="216">
        <v>4897</v>
      </c>
      <c r="P10" s="216">
        <v>5092</v>
      </c>
      <c r="Q10" s="216">
        <v>5229</v>
      </c>
      <c r="R10" s="216"/>
      <c r="S10" s="217">
        <f t="shared" si="24"/>
        <v>3.4989918159174405E-2</v>
      </c>
      <c r="T10" s="217">
        <f t="shared" si="25"/>
        <v>3.9269615707846262E-2</v>
      </c>
      <c r="U10" s="217">
        <f t="shared" ref="U10:U14" si="29">F10/E10-1</f>
        <v>3.8190105123869778E-2</v>
      </c>
      <c r="V10" s="217">
        <f t="shared" ref="V10:V12" si="30">G10/F10-1</f>
        <v>3.5121260400070797E-2</v>
      </c>
      <c r="W10" s="217">
        <f t="shared" ref="W10" si="31">H10/G10-1</f>
        <v>3.3690187091698798E-2</v>
      </c>
      <c r="X10" s="217">
        <f t="shared" ref="X10" si="32">I10/H10-1</f>
        <v>2.0713387598438215E-2</v>
      </c>
      <c r="Y10" s="216"/>
      <c r="Z10" s="217">
        <f t="shared" si="26"/>
        <v>0.15150436879769105</v>
      </c>
      <c r="AA10" s="217">
        <f t="shared" si="27"/>
        <v>0.15749866299946519</v>
      </c>
      <c r="AB10" s="217">
        <f t="shared" si="28"/>
        <v>0.16150849077409396</v>
      </c>
      <c r="AC10" s="217">
        <f t="shared" ref="AC10:AC14" si="33">N10/F10</f>
        <v>0.16548061603823686</v>
      </c>
      <c r="AD10" s="217">
        <f t="shared" ref="AD10:AD12" si="34">O10/G10</f>
        <v>0.16749324486096384</v>
      </c>
      <c r="AE10" s="217">
        <f t="shared" ref="AE10" si="35">P10/H10</f>
        <v>0.16848653298921315</v>
      </c>
      <c r="AF10" s="217">
        <f t="shared" ref="AF10" si="36">Q10/I10</f>
        <v>0.16950855809128632</v>
      </c>
    </row>
    <row r="11" spans="1:32" x14ac:dyDescent="0.2">
      <c r="A11" s="119"/>
      <c r="B11" s="225" t="s">
        <v>246</v>
      </c>
      <c r="C11" s="216">
        <v>25266</v>
      </c>
      <c r="D11" s="216">
        <v>25965</v>
      </c>
      <c r="E11" s="216">
        <v>26884</v>
      </c>
      <c r="F11" s="216">
        <v>27906</v>
      </c>
      <c r="G11" s="216"/>
      <c r="H11" s="216"/>
      <c r="I11" s="216"/>
      <c r="J11" s="216"/>
      <c r="K11" s="216">
        <v>3817</v>
      </c>
      <c r="L11" s="216">
        <v>4058</v>
      </c>
      <c r="M11" s="216">
        <v>4276</v>
      </c>
      <c r="N11" s="216">
        <v>4497</v>
      </c>
      <c r="O11" s="216"/>
      <c r="P11" s="216"/>
      <c r="Q11" s="216"/>
      <c r="R11" s="216"/>
      <c r="S11" s="217">
        <f t="shared" si="24"/>
        <v>2.7665637615768235E-2</v>
      </c>
      <c r="T11" s="217">
        <f t="shared" si="25"/>
        <v>3.5393799345272425E-2</v>
      </c>
      <c r="U11" s="217">
        <f t="shared" si="29"/>
        <v>3.8015176313048737E-2</v>
      </c>
      <c r="V11" s="217"/>
      <c r="W11" s="217"/>
      <c r="X11" s="217"/>
      <c r="Y11" s="216"/>
      <c r="Z11" s="217">
        <f t="shared" si="26"/>
        <v>0.15107258766722076</v>
      </c>
      <c r="AA11" s="217">
        <f t="shared" si="27"/>
        <v>0.15628730984016945</v>
      </c>
      <c r="AB11" s="217">
        <f t="shared" si="28"/>
        <v>0.1590537122452016</v>
      </c>
      <c r="AC11" s="217">
        <f t="shared" si="33"/>
        <v>0.16114814018490647</v>
      </c>
      <c r="AD11" s="217"/>
      <c r="AE11" s="217"/>
      <c r="AF11" s="217"/>
    </row>
    <row r="12" spans="1:32" x14ac:dyDescent="0.2">
      <c r="A12" s="119"/>
      <c r="B12" s="225" t="s">
        <v>247</v>
      </c>
      <c r="C12" s="216">
        <v>25251</v>
      </c>
      <c r="D12" s="216">
        <v>26059</v>
      </c>
      <c r="E12" s="216">
        <v>26798</v>
      </c>
      <c r="F12" s="216">
        <v>27591</v>
      </c>
      <c r="G12" s="216">
        <v>28400</v>
      </c>
      <c r="H12" s="216"/>
      <c r="I12" s="216"/>
      <c r="J12" s="216"/>
      <c r="K12" s="216">
        <v>3821</v>
      </c>
      <c r="L12" s="216">
        <v>4117</v>
      </c>
      <c r="M12" s="216">
        <v>4290</v>
      </c>
      <c r="N12" s="216">
        <v>4472</v>
      </c>
      <c r="O12" s="216">
        <v>4658</v>
      </c>
      <c r="P12" s="216"/>
      <c r="Q12" s="216"/>
      <c r="R12" s="216"/>
      <c r="S12" s="217">
        <f t="shared" si="24"/>
        <v>3.1998732723456547E-2</v>
      </c>
      <c r="T12" s="217">
        <f t="shared" si="25"/>
        <v>2.8358724433017457E-2</v>
      </c>
      <c r="U12" s="217">
        <f t="shared" si="29"/>
        <v>2.9591760579147808E-2</v>
      </c>
      <c r="V12" s="217">
        <f t="shared" si="30"/>
        <v>2.9321155449240743E-2</v>
      </c>
      <c r="W12" s="217"/>
      <c r="X12" s="217"/>
      <c r="Y12" s="216"/>
      <c r="Z12" s="217">
        <f t="shared" si="26"/>
        <v>0.15132073977268226</v>
      </c>
      <c r="AA12" s="217">
        <f t="shared" si="27"/>
        <v>0.15798764342453664</v>
      </c>
      <c r="AB12" s="217">
        <f t="shared" si="28"/>
        <v>0.16008657362489739</v>
      </c>
      <c r="AC12" s="217">
        <f t="shared" si="33"/>
        <v>0.16208183828059874</v>
      </c>
      <c r="AD12" s="217">
        <f t="shared" si="34"/>
        <v>0.16401408450704225</v>
      </c>
      <c r="AE12" s="217"/>
      <c r="AF12" s="217"/>
    </row>
    <row r="13" spans="1:32" x14ac:dyDescent="0.2">
      <c r="A13" s="119"/>
      <c r="B13" s="225" t="s">
        <v>248</v>
      </c>
      <c r="C13" s="216">
        <v>25087</v>
      </c>
      <c r="D13" s="216">
        <v>25605</v>
      </c>
      <c r="E13" s="216">
        <v>25990</v>
      </c>
      <c r="F13" s="216">
        <v>26385</v>
      </c>
      <c r="G13" s="216"/>
      <c r="H13" s="216"/>
      <c r="I13" s="216"/>
      <c r="J13" s="216"/>
      <c r="K13" s="216">
        <v>3788</v>
      </c>
      <c r="L13" s="216">
        <v>4100</v>
      </c>
      <c r="M13" s="216">
        <v>4174</v>
      </c>
      <c r="N13" s="216">
        <v>4240</v>
      </c>
      <c r="O13" s="216"/>
      <c r="P13" s="216"/>
      <c r="Q13" s="216"/>
      <c r="R13" s="216"/>
      <c r="S13" s="217">
        <f t="shared" si="24"/>
        <v>2.0648144457288575E-2</v>
      </c>
      <c r="T13" s="217">
        <f t="shared" si="25"/>
        <v>1.5036125756688223E-2</v>
      </c>
      <c r="U13" s="217">
        <f t="shared" si="29"/>
        <v>1.5198153135821402E-2</v>
      </c>
      <c r="V13" s="217"/>
      <c r="W13" s="217"/>
      <c r="X13" s="217"/>
      <c r="Y13" s="216"/>
      <c r="Z13" s="217">
        <f t="shared" si="26"/>
        <v>0.15099453900426515</v>
      </c>
      <c r="AA13" s="217">
        <f t="shared" si="27"/>
        <v>0.16012497559070493</v>
      </c>
      <c r="AB13" s="217">
        <f t="shared" si="28"/>
        <v>0.1606002308580223</v>
      </c>
      <c r="AC13" s="217">
        <f t="shared" si="33"/>
        <v>0.16069736592761039</v>
      </c>
      <c r="AD13" s="217"/>
      <c r="AE13" s="217"/>
      <c r="AF13" s="217"/>
    </row>
    <row r="14" spans="1:32" x14ac:dyDescent="0.2">
      <c r="A14" s="119"/>
      <c r="B14" s="225" t="s">
        <v>249</v>
      </c>
      <c r="C14" s="216">
        <v>25449</v>
      </c>
      <c r="D14" s="216">
        <v>26567</v>
      </c>
      <c r="E14" s="216">
        <v>27753</v>
      </c>
      <c r="F14" s="216">
        <v>28981</v>
      </c>
      <c r="G14" s="216"/>
      <c r="H14" s="216"/>
      <c r="I14" s="216"/>
      <c r="J14" s="216"/>
      <c r="K14" s="216">
        <v>3856</v>
      </c>
      <c r="L14" s="216">
        <v>4255</v>
      </c>
      <c r="M14" s="216">
        <v>4560</v>
      </c>
      <c r="N14" s="216">
        <v>4887</v>
      </c>
      <c r="O14" s="216"/>
      <c r="P14" s="216"/>
      <c r="Q14" s="216"/>
      <c r="R14" s="216"/>
      <c r="S14" s="217">
        <f t="shared" si="24"/>
        <v>4.3930999253408709E-2</v>
      </c>
      <c r="T14" s="217">
        <f t="shared" si="25"/>
        <v>4.4641848910302206E-2</v>
      </c>
      <c r="U14" s="217">
        <f t="shared" si="29"/>
        <v>4.4247468742117935E-2</v>
      </c>
      <c r="V14" s="217"/>
      <c r="W14" s="217"/>
      <c r="X14" s="217"/>
      <c r="Y14" s="216"/>
      <c r="Z14" s="217">
        <f t="shared" si="26"/>
        <v>0.15151872372195371</v>
      </c>
      <c r="AA14" s="217">
        <f t="shared" si="27"/>
        <v>0.1601611021191704</v>
      </c>
      <c r="AB14" s="217">
        <f t="shared" si="28"/>
        <v>0.16430656145281591</v>
      </c>
      <c r="AC14" s="217">
        <f t="shared" si="33"/>
        <v>0.16862772161071046</v>
      </c>
      <c r="AD14" s="217"/>
      <c r="AE14" s="217"/>
      <c r="AF14" s="217"/>
    </row>
    <row r="15" spans="1:32" x14ac:dyDescent="0.2">
      <c r="A15" s="119"/>
      <c r="B15" s="225" t="s">
        <v>236</v>
      </c>
      <c r="C15" s="216">
        <v>25323</v>
      </c>
      <c r="D15" s="216">
        <v>26368</v>
      </c>
      <c r="E15" s="216">
        <v>27643</v>
      </c>
      <c r="F15" s="216">
        <v>28954</v>
      </c>
      <c r="G15" s="216">
        <v>30286</v>
      </c>
      <c r="H15" s="216">
        <v>31618</v>
      </c>
      <c r="I15" s="216">
        <v>32946</v>
      </c>
      <c r="J15" s="216"/>
      <c r="K15" s="216">
        <v>3849</v>
      </c>
      <c r="L15" s="216">
        <v>4256</v>
      </c>
      <c r="M15" s="216">
        <v>4558</v>
      </c>
      <c r="N15" s="216">
        <v>4844</v>
      </c>
      <c r="O15" s="216">
        <v>5112</v>
      </c>
      <c r="P15" s="216">
        <v>5369</v>
      </c>
      <c r="Q15" s="216">
        <v>5627</v>
      </c>
      <c r="R15" s="216"/>
      <c r="S15" s="217">
        <f>D15/C15-1</f>
        <v>4.1266832523792596E-2</v>
      </c>
      <c r="T15" s="217">
        <f t="shared" ref="T15:X15" si="37">E15/D15-1</f>
        <v>4.8354065533980473E-2</v>
      </c>
      <c r="U15" s="217">
        <f t="shared" si="37"/>
        <v>4.742611149296394E-2</v>
      </c>
      <c r="V15" s="217">
        <f t="shared" si="37"/>
        <v>4.6004006354907867E-2</v>
      </c>
      <c r="W15" s="217">
        <f t="shared" si="37"/>
        <v>4.3980717163045524E-2</v>
      </c>
      <c r="X15" s="217">
        <f t="shared" si="37"/>
        <v>4.2001391612372707E-2</v>
      </c>
      <c r="Y15" s="216"/>
      <c r="Z15" s="217">
        <f>K15/C15</f>
        <v>0.15199620897997868</v>
      </c>
      <c r="AA15" s="217">
        <f t="shared" ref="AA15:AF15" si="38">L15/D15</f>
        <v>0.16140776699029127</v>
      </c>
      <c r="AB15" s="217">
        <f t="shared" si="38"/>
        <v>0.16488803675433203</v>
      </c>
      <c r="AC15" s="217">
        <f t="shared" si="38"/>
        <v>0.1672998549423223</v>
      </c>
      <c r="AD15" s="217">
        <f t="shared" si="38"/>
        <v>0.16879086046358052</v>
      </c>
      <c r="AE15" s="217">
        <f t="shared" si="38"/>
        <v>0.16980833702321463</v>
      </c>
      <c r="AF15" s="217">
        <f t="shared" si="38"/>
        <v>0.17079463364293085</v>
      </c>
    </row>
  </sheetData>
  <mergeCells count="4">
    <mergeCell ref="B3:I3"/>
    <mergeCell ref="K3:Q3"/>
    <mergeCell ref="S3:X3"/>
    <mergeCell ref="Z3:A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93CA-D56A-4919-B304-CEE79BC5F9AF}">
  <dimension ref="A1:I42"/>
  <sheetViews>
    <sheetView workbookViewId="0"/>
  </sheetViews>
  <sheetFormatPr baseColWidth="10" defaultRowHeight="14.25" x14ac:dyDescent="0.2"/>
  <cols>
    <col min="1" max="1" width="3.5703125" style="57" customWidth="1"/>
    <col min="2" max="2" width="3.28515625" style="57" customWidth="1"/>
    <col min="3" max="3" width="41.5703125" style="57" bestFit="1" customWidth="1"/>
    <col min="4" max="4" width="12.7109375" style="57" customWidth="1"/>
    <col min="5" max="5" width="3.28515625" style="57" customWidth="1"/>
    <col min="6" max="16384" width="11.42578125" style="57"/>
  </cols>
  <sheetData>
    <row r="1" spans="1:9" ht="15" x14ac:dyDescent="0.25">
      <c r="A1" s="257" t="s">
        <v>251</v>
      </c>
      <c r="B1" s="257"/>
      <c r="C1" s="258"/>
    </row>
    <row r="2" spans="1:9" ht="15" x14ac:dyDescent="0.25">
      <c r="A2" s="4"/>
      <c r="B2" s="4"/>
      <c r="C2" s="3"/>
      <c r="D2" s="4"/>
      <c r="E2" s="4"/>
      <c r="H2" s="177"/>
      <c r="I2" s="177"/>
    </row>
    <row r="3" spans="1:9" ht="15.75" thickBot="1" x14ac:dyDescent="0.3">
      <c r="C3" s="3"/>
      <c r="D3" s="4"/>
      <c r="E3" s="4"/>
      <c r="H3" s="177"/>
      <c r="I3" s="177"/>
    </row>
    <row r="4" spans="1:9" ht="15" x14ac:dyDescent="0.25">
      <c r="B4" s="180"/>
      <c r="C4" s="181"/>
      <c r="D4" s="181"/>
      <c r="E4" s="182"/>
      <c r="F4" s="194" t="s">
        <v>208</v>
      </c>
      <c r="G4" s="146"/>
      <c r="H4" s="177"/>
      <c r="I4" s="177"/>
    </row>
    <row r="5" spans="1:9" x14ac:dyDescent="0.2">
      <c r="B5" s="145"/>
      <c r="C5" s="147" t="s">
        <v>275</v>
      </c>
      <c r="D5" s="251">
        <v>0.68</v>
      </c>
      <c r="E5" s="172"/>
      <c r="F5" s="192" t="s">
        <v>282</v>
      </c>
      <c r="G5" s="146"/>
      <c r="H5" s="177"/>
      <c r="I5" s="177"/>
    </row>
    <row r="6" spans="1:9" x14ac:dyDescent="0.2">
      <c r="B6" s="145"/>
      <c r="C6" s="147" t="s">
        <v>276</v>
      </c>
      <c r="D6" s="251">
        <v>0.27</v>
      </c>
      <c r="E6" s="172"/>
      <c r="F6" s="192" t="s">
        <v>281</v>
      </c>
      <c r="G6" s="146"/>
      <c r="H6" s="177"/>
      <c r="I6" s="177"/>
    </row>
    <row r="7" spans="1:9" ht="15" x14ac:dyDescent="0.25">
      <c r="B7" s="145"/>
      <c r="C7" s="147" t="s">
        <v>277</v>
      </c>
      <c r="D7" s="185">
        <f>D21/(1-D21)</f>
        <v>0.17647058823529413</v>
      </c>
      <c r="E7" s="172"/>
      <c r="F7" s="194"/>
      <c r="G7" s="146"/>
      <c r="H7" s="177"/>
      <c r="I7" s="177"/>
    </row>
    <row r="8" spans="1:9" x14ac:dyDescent="0.2">
      <c r="A8" s="192"/>
      <c r="B8" s="145"/>
      <c r="C8" s="187" t="s">
        <v>209</v>
      </c>
      <c r="D8" s="255">
        <f>D5+(D5-D6)*D7</f>
        <v>0.75235294117647067</v>
      </c>
      <c r="E8" s="183"/>
      <c r="F8" s="195" t="s">
        <v>283</v>
      </c>
    </row>
    <row r="9" spans="1:9" ht="15" x14ac:dyDescent="0.25">
      <c r="A9" s="193"/>
      <c r="B9" s="145"/>
      <c r="C9" s="147" t="s">
        <v>205</v>
      </c>
      <c r="D9" s="252">
        <v>5.5E-2</v>
      </c>
      <c r="E9" s="184"/>
      <c r="F9" s="195" t="s">
        <v>278</v>
      </c>
    </row>
    <row r="10" spans="1:9" ht="15" x14ac:dyDescent="0.25">
      <c r="A10" s="193"/>
      <c r="B10" s="145"/>
      <c r="C10" s="147" t="str">
        <f>+C15</f>
        <v>Risk Free Rate</v>
      </c>
      <c r="D10" s="190">
        <v>0.04</v>
      </c>
      <c r="E10" s="184"/>
      <c r="F10" s="195" t="s">
        <v>234</v>
      </c>
      <c r="I10" s="159"/>
    </row>
    <row r="11" spans="1:9" x14ac:dyDescent="0.2">
      <c r="A11" s="187"/>
      <c r="B11" s="145"/>
      <c r="C11" s="187" t="s">
        <v>210</v>
      </c>
      <c r="D11" s="186">
        <f>D10+(D8*D9)</f>
        <v>8.1379411764705895E-2</v>
      </c>
      <c r="E11" s="172"/>
      <c r="F11" s="195"/>
    </row>
    <row r="12" spans="1:9" x14ac:dyDescent="0.2">
      <c r="A12" s="187"/>
      <c r="B12" s="145"/>
      <c r="C12" s="147" t="s">
        <v>211</v>
      </c>
      <c r="D12" s="186">
        <f>1-D21</f>
        <v>0.85</v>
      </c>
      <c r="E12" s="172"/>
      <c r="F12" s="4"/>
    </row>
    <row r="13" spans="1:9" ht="15" x14ac:dyDescent="0.25">
      <c r="A13" s="187"/>
      <c r="B13" s="145"/>
      <c r="C13" s="174" t="s">
        <v>212</v>
      </c>
      <c r="D13" s="175">
        <f>D12*D11</f>
        <v>6.9172500000000012E-2</v>
      </c>
      <c r="E13" s="172"/>
      <c r="F13" s="4"/>
      <c r="G13" s="178"/>
    </row>
    <row r="14" spans="1:9" x14ac:dyDescent="0.2">
      <c r="A14" s="187"/>
      <c r="B14" s="145"/>
      <c r="C14" s="187"/>
      <c r="D14" s="187"/>
      <c r="E14" s="172"/>
      <c r="F14" s="4"/>
    </row>
    <row r="15" spans="1:9" x14ac:dyDescent="0.2">
      <c r="A15" s="187"/>
      <c r="B15" s="145"/>
      <c r="C15" s="191" t="s">
        <v>206</v>
      </c>
      <c r="D15" s="186">
        <f>D10</f>
        <v>0.04</v>
      </c>
      <c r="E15" s="172"/>
      <c r="F15" s="4"/>
    </row>
    <row r="16" spans="1:9" ht="15" x14ac:dyDescent="0.25">
      <c r="A16" s="193"/>
      <c r="B16" s="145"/>
      <c r="C16" s="191" t="s">
        <v>213</v>
      </c>
      <c r="D16" s="190">
        <v>1.2999999999999999E-2</v>
      </c>
      <c r="E16" s="184"/>
      <c r="F16" s="195" t="s">
        <v>250</v>
      </c>
    </row>
    <row r="17" spans="1:9" x14ac:dyDescent="0.2">
      <c r="A17" s="187"/>
      <c r="B17" s="145"/>
      <c r="C17" s="147" t="s">
        <v>214</v>
      </c>
      <c r="D17" s="188">
        <f>SUM(D15:D16)</f>
        <v>5.2999999999999999E-2</v>
      </c>
      <c r="E17" s="172"/>
      <c r="F17" s="195"/>
    </row>
    <row r="18" spans="1:9" x14ac:dyDescent="0.2">
      <c r="A18" s="187"/>
      <c r="B18" s="145"/>
      <c r="C18" s="187" t="s">
        <v>215</v>
      </c>
      <c r="D18" s="188">
        <f>IF(ISNUMBER(#REF!),#REF!,D17)</f>
        <v>5.2999999999999999E-2</v>
      </c>
      <c r="E18" s="172"/>
      <c r="F18" s="4"/>
    </row>
    <row r="19" spans="1:9" ht="15" x14ac:dyDescent="0.25">
      <c r="A19" s="193"/>
      <c r="B19" s="145"/>
      <c r="C19" s="147" t="s">
        <v>271</v>
      </c>
      <c r="D19" s="190">
        <v>0.34429999999999999</v>
      </c>
      <c r="E19" s="184"/>
      <c r="F19" s="196" t="s">
        <v>219</v>
      </c>
    </row>
    <row r="20" spans="1:9" x14ac:dyDescent="0.2">
      <c r="A20" s="187"/>
      <c r="B20" s="145"/>
      <c r="C20" s="187" t="s">
        <v>216</v>
      </c>
      <c r="D20" s="185">
        <f>D18*(1-D19)</f>
        <v>3.4752099999999994E-2</v>
      </c>
      <c r="E20" s="172"/>
      <c r="F20" s="4"/>
    </row>
    <row r="21" spans="1:9" x14ac:dyDescent="0.2">
      <c r="A21" s="187"/>
      <c r="B21" s="145"/>
      <c r="C21" s="147" t="s">
        <v>217</v>
      </c>
      <c r="D21" s="190">
        <v>0.15</v>
      </c>
      <c r="E21" s="172"/>
      <c r="F21" s="196" t="s">
        <v>272</v>
      </c>
      <c r="I21" s="179"/>
    </row>
    <row r="22" spans="1:9" ht="15" x14ac:dyDescent="0.25">
      <c r="A22" s="187"/>
      <c r="B22" s="145"/>
      <c r="C22" s="174" t="s">
        <v>218</v>
      </c>
      <c r="D22" s="175">
        <f>D20*D21</f>
        <v>5.2128149999999991E-3</v>
      </c>
      <c r="E22" s="172"/>
      <c r="F22" s="4"/>
    </row>
    <row r="23" spans="1:9" x14ac:dyDescent="0.2">
      <c r="A23" s="187"/>
      <c r="B23" s="145"/>
      <c r="C23" s="187"/>
      <c r="D23" s="187"/>
      <c r="E23" s="172"/>
      <c r="F23" s="7"/>
    </row>
    <row r="24" spans="1:9" ht="15.75" thickBot="1" x14ac:dyDescent="0.3">
      <c r="A24" s="187"/>
      <c r="B24" s="145"/>
      <c r="C24" s="44" t="s">
        <v>96</v>
      </c>
      <c r="D24" s="176">
        <f>SUM(D13,D22)</f>
        <v>7.4385315000000007E-2</v>
      </c>
      <c r="E24" s="172"/>
      <c r="F24" s="4"/>
    </row>
    <row r="25" spans="1:9" ht="15.75" thickTop="1" thickBot="1" x14ac:dyDescent="0.25">
      <c r="A25" s="187"/>
      <c r="B25" s="189"/>
      <c r="C25" s="12"/>
      <c r="D25" s="12"/>
      <c r="E25" s="173"/>
    </row>
    <row r="28" spans="1:9" ht="15" x14ac:dyDescent="0.25">
      <c r="A28" s="134" t="s">
        <v>279</v>
      </c>
    </row>
    <row r="29" spans="1:9" x14ac:dyDescent="0.2">
      <c r="C29" s="210" t="s">
        <v>232</v>
      </c>
      <c r="D29" s="137">
        <f>beta!L366</f>
        <v>0.76017807595572406</v>
      </c>
    </row>
    <row r="30" spans="1:9" x14ac:dyDescent="0.2">
      <c r="C30" s="210" t="s">
        <v>233</v>
      </c>
      <c r="D30" s="137">
        <f>D29*0.67+0.33</f>
        <v>0.83931931089033518</v>
      </c>
      <c r="E30" s="195"/>
    </row>
    <row r="31" spans="1:9" x14ac:dyDescent="0.2">
      <c r="C31" s="77" t="s">
        <v>228</v>
      </c>
      <c r="D31" s="137">
        <v>0.83</v>
      </c>
      <c r="F31" s="195" t="s">
        <v>229</v>
      </c>
    </row>
    <row r="33" spans="1:6" ht="15" x14ac:dyDescent="0.25">
      <c r="A33" s="134" t="s">
        <v>235</v>
      </c>
    </row>
    <row r="34" spans="1:6" x14ac:dyDescent="0.2">
      <c r="D34" s="211" t="s">
        <v>96</v>
      </c>
      <c r="E34" s="211"/>
      <c r="F34" s="211" t="s">
        <v>231</v>
      </c>
    </row>
    <row r="35" spans="1:6" x14ac:dyDescent="0.2">
      <c r="C35" s="57" t="s">
        <v>240</v>
      </c>
      <c r="D35" s="159">
        <v>7.9000000000000001E-2</v>
      </c>
    </row>
    <row r="36" spans="1:6" x14ac:dyDescent="0.2">
      <c r="C36" s="119" t="s">
        <v>245</v>
      </c>
      <c r="D36" s="159">
        <v>6.8000000000000005E-2</v>
      </c>
      <c r="F36" s="57">
        <v>0.8</v>
      </c>
    </row>
    <row r="37" spans="1:6" x14ac:dyDescent="0.2">
      <c r="C37" s="119" t="s">
        <v>248</v>
      </c>
      <c r="D37" s="159">
        <v>6.8000000000000005E-2</v>
      </c>
    </row>
    <row r="38" spans="1:6" x14ac:dyDescent="0.2">
      <c r="C38" s="119" t="s">
        <v>247</v>
      </c>
      <c r="D38" s="159">
        <v>6.6000000000000003E-2</v>
      </c>
      <c r="F38" s="57">
        <v>0.88</v>
      </c>
    </row>
    <row r="39" spans="1:6" x14ac:dyDescent="0.2">
      <c r="C39" s="57" t="s">
        <v>236</v>
      </c>
      <c r="D39" s="159">
        <v>7.2999999999999995E-2</v>
      </c>
      <c r="F39" s="57">
        <v>0.8</v>
      </c>
    </row>
    <row r="40" spans="1:6" x14ac:dyDescent="0.2">
      <c r="C40" s="57" t="s">
        <v>239</v>
      </c>
      <c r="D40" s="159">
        <v>7.0000000000000007E-2</v>
      </c>
    </row>
    <row r="41" spans="1:6" ht="15" thickBot="1" x14ac:dyDescent="0.25">
      <c r="C41" s="57" t="s">
        <v>238</v>
      </c>
      <c r="D41" s="159">
        <v>8.1000000000000003E-2</v>
      </c>
      <c r="F41" s="212">
        <v>0.8</v>
      </c>
    </row>
    <row r="42" spans="1:6" ht="15" thickBot="1" x14ac:dyDescent="0.25">
      <c r="D42" s="256">
        <f>AVERAGE(D35:D41)</f>
        <v>7.2142857142857147E-2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02DCB-C6D3-4F1A-8797-FD92DCE244B8}">
  <dimension ref="A1:O8104"/>
  <sheetViews>
    <sheetView workbookViewId="0">
      <pane xSplit="6" ySplit="3" topLeftCell="G352" activePane="bottomRight" state="frozen"/>
      <selection activeCell="E1" sqref="E1"/>
      <selection pane="topRight" activeCell="G1" sqref="G1"/>
      <selection pane="bottomLeft" activeCell="E4" sqref="E4"/>
      <selection pane="bottomRight" activeCell="E1" sqref="E1"/>
    </sheetView>
  </sheetViews>
  <sheetFormatPr baseColWidth="10" defaultColWidth="9.140625" defaultRowHeight="14.25" outlineLevelCol="1" x14ac:dyDescent="0.2"/>
  <cols>
    <col min="1" max="1" width="9.140625" style="197" hidden="1" customWidth="1" outlineLevel="1"/>
    <col min="2" max="2" width="11.28515625" style="197" hidden="1" customWidth="1" outlineLevel="1"/>
    <col min="3" max="3" width="17.5703125" style="197" hidden="1" customWidth="1" outlineLevel="1"/>
    <col min="4" max="4" width="21.7109375" style="197" hidden="1" customWidth="1" outlineLevel="1"/>
    <col min="5" max="5" width="13" style="197" bestFit="1" customWidth="1" collapsed="1"/>
    <col min="6" max="6" width="11.28515625" style="197" bestFit="1" customWidth="1"/>
    <col min="7" max="7" width="9.85546875" style="197" bestFit="1" customWidth="1"/>
    <col min="8" max="8" width="8.7109375" style="197" bestFit="1" customWidth="1"/>
    <col min="9" max="9" width="8.28515625" style="197" bestFit="1" customWidth="1"/>
    <col min="10" max="10" width="5.85546875" style="197" bestFit="1" customWidth="1"/>
    <col min="11" max="11" width="17.140625" style="197" bestFit="1" customWidth="1"/>
    <col min="12" max="12" width="6.42578125" style="197" bestFit="1" customWidth="1"/>
    <col min="13" max="13" width="9.140625" style="197"/>
    <col min="14" max="14" width="11.140625" style="197" bestFit="1" customWidth="1"/>
    <col min="15" max="15" width="11.5703125" style="197" bestFit="1" customWidth="1"/>
    <col min="16" max="16384" width="9.140625" style="197"/>
  </cols>
  <sheetData>
    <row r="1" spans="2:15" ht="15" x14ac:dyDescent="0.25">
      <c r="E1" s="208" t="s">
        <v>230</v>
      </c>
      <c r="F1" s="209">
        <f>L366</f>
        <v>0.76017807595572406</v>
      </c>
    </row>
    <row r="2" spans="2:15" ht="15" x14ac:dyDescent="0.25">
      <c r="C2" s="269" t="s">
        <v>220</v>
      </c>
      <c r="D2" s="269"/>
    </row>
    <row r="3" spans="2:15" ht="28.5" x14ac:dyDescent="0.2">
      <c r="C3" s="198" t="s">
        <v>221</v>
      </c>
      <c r="D3" s="198" t="s">
        <v>222</v>
      </c>
      <c r="G3" s="197" t="s">
        <v>0</v>
      </c>
      <c r="H3" s="197" t="s">
        <v>223</v>
      </c>
      <c r="I3" s="197" t="s">
        <v>0</v>
      </c>
      <c r="J3" s="197" t="s">
        <v>223</v>
      </c>
      <c r="K3" s="197" t="s">
        <v>224</v>
      </c>
      <c r="L3" s="197" t="s">
        <v>225</v>
      </c>
      <c r="N3" s="197" t="s">
        <v>226</v>
      </c>
      <c r="O3" s="197" t="s">
        <v>227</v>
      </c>
    </row>
    <row r="4" spans="2:15" x14ac:dyDescent="0.2">
      <c r="B4" s="199">
        <v>32783</v>
      </c>
      <c r="C4" s="200">
        <v>1</v>
      </c>
      <c r="D4" s="200">
        <v>1</v>
      </c>
      <c r="E4" s="200"/>
      <c r="F4" s="201">
        <v>32812</v>
      </c>
      <c r="G4" s="200">
        <f t="shared" ref="G4:G67" si="0">VLOOKUP($F4,$B$4:$D$7909,2)</f>
        <v>0.98643411660805391</v>
      </c>
      <c r="H4" s="200">
        <f t="shared" ref="H4:H67" si="1">VLOOKUP($F4,$B$4:$D$7909,3)</f>
        <v>0.96563467492260013</v>
      </c>
    </row>
    <row r="5" spans="2:15" x14ac:dyDescent="0.2">
      <c r="B5" s="199">
        <v>32784</v>
      </c>
      <c r="C5" s="200">
        <v>1.003061434679525</v>
      </c>
      <c r="D5" s="200">
        <v>0.99837916590784925</v>
      </c>
      <c r="E5" s="200"/>
      <c r="F5" s="202">
        <f>EOMONTH(F4,1)</f>
        <v>32842</v>
      </c>
      <c r="G5" s="200">
        <f t="shared" si="0"/>
        <v>1.1043381304983444</v>
      </c>
      <c r="H5" s="200">
        <f t="shared" si="1"/>
        <v>1.0026042615188484</v>
      </c>
      <c r="I5" s="203">
        <f>G5/G4-1</f>
        <v>0.1195254826502905</v>
      </c>
      <c r="J5" s="203">
        <f>H5/H4-1</f>
        <v>3.8285272428945749E-2</v>
      </c>
    </row>
    <row r="6" spans="2:15" x14ac:dyDescent="0.2">
      <c r="B6" s="199">
        <v>32785</v>
      </c>
      <c r="C6" s="200">
        <v>1.0272735384797571</v>
      </c>
      <c r="D6" s="200">
        <v>0.99717719905299562</v>
      </c>
      <c r="E6" s="200"/>
      <c r="F6" s="202">
        <f t="shared" ref="F6:F69" si="2">EOMONTH(F5,1)</f>
        <v>32873</v>
      </c>
      <c r="G6" s="200">
        <f t="shared" si="0"/>
        <v>1.1987130465820093</v>
      </c>
      <c r="H6" s="200">
        <f t="shared" si="1"/>
        <v>1.0332179930795848</v>
      </c>
      <c r="I6" s="203">
        <f t="shared" ref="I6:J69" si="3">G6/G5-1</f>
        <v>8.5458351457154969E-2</v>
      </c>
      <c r="J6" s="203">
        <f t="shared" si="3"/>
        <v>3.0534212486150514E-2</v>
      </c>
    </row>
    <row r="7" spans="2:15" x14ac:dyDescent="0.2">
      <c r="B7" s="199">
        <v>32786</v>
      </c>
      <c r="C7" s="200">
        <v>1.0355755221993628</v>
      </c>
      <c r="D7" s="200">
        <v>0.99522855581861214</v>
      </c>
      <c r="E7" s="200"/>
      <c r="F7" s="202">
        <f t="shared" si="2"/>
        <v>32904</v>
      </c>
      <c r="G7" s="200">
        <f t="shared" si="0"/>
        <v>1.092431809899167</v>
      </c>
      <c r="H7" s="200">
        <f t="shared" si="1"/>
        <v>0.98331815698415581</v>
      </c>
      <c r="I7" s="203">
        <f t="shared" si="3"/>
        <v>-8.8662784630475833E-2</v>
      </c>
      <c r="J7" s="203">
        <f t="shared" si="3"/>
        <v>-4.8295554693834508E-2</v>
      </c>
    </row>
    <row r="8" spans="2:15" x14ac:dyDescent="0.2">
      <c r="B8" s="199">
        <v>32787</v>
      </c>
      <c r="C8" s="200">
        <v>1.0576952425588626</v>
      </c>
      <c r="D8" s="200">
        <v>0.98994718630486245</v>
      </c>
      <c r="E8" s="200"/>
      <c r="F8" s="202">
        <f t="shared" si="2"/>
        <v>32932</v>
      </c>
      <c r="G8" s="200">
        <f t="shared" si="0"/>
        <v>1.116427920350993</v>
      </c>
      <c r="H8" s="200">
        <f t="shared" si="1"/>
        <v>0.93951921325805865</v>
      </c>
      <c r="I8" s="203">
        <f t="shared" si="3"/>
        <v>2.1965774187810316E-2</v>
      </c>
      <c r="J8" s="203">
        <f t="shared" si="3"/>
        <v>-4.4541986146608759E-2</v>
      </c>
    </row>
    <row r="9" spans="2:15" x14ac:dyDescent="0.2">
      <c r="B9" s="199">
        <v>32790</v>
      </c>
      <c r="C9" s="200">
        <v>1.0521219470090761</v>
      </c>
      <c r="D9" s="200">
        <v>0.99043890001821155</v>
      </c>
      <c r="E9" s="200"/>
      <c r="F9" s="202">
        <f t="shared" si="2"/>
        <v>32963</v>
      </c>
      <c r="G9" s="200">
        <f t="shared" si="0"/>
        <v>1.2221979449775711</v>
      </c>
      <c r="H9" s="200">
        <f t="shared" si="1"/>
        <v>0.88111455108359082</v>
      </c>
      <c r="I9" s="203">
        <f t="shared" si="3"/>
        <v>9.4739680635472778E-2</v>
      </c>
      <c r="J9" s="203">
        <f t="shared" si="3"/>
        <v>-6.2164414894648634E-2</v>
      </c>
    </row>
    <row r="10" spans="2:15" x14ac:dyDescent="0.2">
      <c r="B10" s="199">
        <v>32791</v>
      </c>
      <c r="C10" s="200">
        <v>1.0558855685587074</v>
      </c>
      <c r="D10" s="200">
        <v>0.9844654889819705</v>
      </c>
      <c r="E10" s="200"/>
      <c r="F10" s="202">
        <f t="shared" si="2"/>
        <v>32993</v>
      </c>
      <c r="G10" s="200">
        <f t="shared" si="0"/>
        <v>1.2665925006108698</v>
      </c>
      <c r="H10" s="200">
        <f t="shared" si="1"/>
        <v>0.86672737206337636</v>
      </c>
      <c r="I10" s="203">
        <f t="shared" si="3"/>
        <v>3.6323539747167066E-2</v>
      </c>
      <c r="J10" s="203">
        <f t="shared" si="3"/>
        <v>-1.6328386590053645E-2</v>
      </c>
    </row>
    <row r="11" spans="2:15" x14ac:dyDescent="0.2">
      <c r="B11" s="199">
        <v>32792</v>
      </c>
      <c r="C11" s="200">
        <v>1.0004061342110948</v>
      </c>
      <c r="D11" s="200">
        <v>0.97574212347477685</v>
      </c>
      <c r="E11" s="200"/>
      <c r="F11" s="202">
        <f t="shared" si="2"/>
        <v>33024</v>
      </c>
      <c r="G11" s="200">
        <f t="shared" si="0"/>
        <v>1.359060170409579</v>
      </c>
      <c r="H11" s="200">
        <f t="shared" si="1"/>
        <v>0.95629211436896744</v>
      </c>
      <c r="I11" s="203">
        <f t="shared" si="3"/>
        <v>7.3005066549906683E-2</v>
      </c>
      <c r="J11" s="203">
        <f t="shared" si="3"/>
        <v>0.10333669524289801</v>
      </c>
    </row>
    <row r="12" spans="2:15" x14ac:dyDescent="0.2">
      <c r="B12" s="199">
        <v>32793</v>
      </c>
      <c r="C12" s="200">
        <v>1.0023492403955934</v>
      </c>
      <c r="D12" s="200">
        <v>0.97148060462575125</v>
      </c>
      <c r="E12" s="200"/>
      <c r="F12" s="202">
        <f t="shared" si="2"/>
        <v>33054</v>
      </c>
      <c r="G12" s="200">
        <f t="shared" si="0"/>
        <v>1.3954037616200667</v>
      </c>
      <c r="H12" s="200">
        <f t="shared" si="1"/>
        <v>0.94775086505190353</v>
      </c>
      <c r="I12" s="203">
        <f t="shared" si="3"/>
        <v>2.6741708720324553E-2</v>
      </c>
      <c r="J12" s="203">
        <f t="shared" si="3"/>
        <v>-8.9316320700815188E-3</v>
      </c>
    </row>
    <row r="13" spans="2:15" x14ac:dyDescent="0.2">
      <c r="B13" s="199">
        <v>32794</v>
      </c>
      <c r="C13" s="200">
        <v>1.0161269473801844</v>
      </c>
      <c r="D13" s="200">
        <v>0.95561828446548891</v>
      </c>
      <c r="E13" s="200"/>
      <c r="F13" s="202">
        <f t="shared" si="2"/>
        <v>33085</v>
      </c>
      <c r="G13" s="200">
        <f t="shared" si="0"/>
        <v>1.4994108135110098</v>
      </c>
      <c r="H13" s="200">
        <f t="shared" si="1"/>
        <v>0.95461664541977842</v>
      </c>
      <c r="I13" s="203">
        <f t="shared" si="3"/>
        <v>7.4535453287148057E-2</v>
      </c>
      <c r="J13" s="203">
        <f t="shared" si="3"/>
        <v>7.2442881574146245E-3</v>
      </c>
    </row>
    <row r="14" spans="2:15" x14ac:dyDescent="0.2">
      <c r="B14" s="199">
        <v>32797</v>
      </c>
      <c r="C14" s="200">
        <v>0.97101102400028028</v>
      </c>
      <c r="D14" s="200">
        <v>0.95122928428337272</v>
      </c>
      <c r="E14" s="200"/>
      <c r="F14" s="202">
        <f t="shared" si="2"/>
        <v>33116</v>
      </c>
      <c r="G14" s="200">
        <f t="shared" si="0"/>
        <v>1.3873894910479518</v>
      </c>
      <c r="H14" s="200">
        <f t="shared" si="1"/>
        <v>0.86346749226006236</v>
      </c>
      <c r="I14" s="203">
        <f t="shared" si="3"/>
        <v>-7.4710227146321362E-2</v>
      </c>
      <c r="J14" s="203">
        <f t="shared" si="3"/>
        <v>-9.5482467854553832E-2</v>
      </c>
    </row>
    <row r="15" spans="2:15" x14ac:dyDescent="0.2">
      <c r="B15" s="199">
        <v>32798</v>
      </c>
      <c r="C15" s="200">
        <v>0.97402992717104597</v>
      </c>
      <c r="D15" s="200">
        <v>0.95896922236386806</v>
      </c>
      <c r="E15" s="200"/>
      <c r="F15" s="202">
        <f t="shared" si="2"/>
        <v>33146</v>
      </c>
      <c r="G15" s="200">
        <f t="shared" si="0"/>
        <v>1.2610884230067114</v>
      </c>
      <c r="H15" s="200">
        <f t="shared" si="1"/>
        <v>0.77060644691313118</v>
      </c>
      <c r="I15" s="203">
        <f t="shared" si="3"/>
        <v>-9.1035047372198363E-2</v>
      </c>
      <c r="J15" s="203">
        <f t="shared" si="3"/>
        <v>-0.10754434437812388</v>
      </c>
    </row>
    <row r="16" spans="2:15" x14ac:dyDescent="0.2">
      <c r="B16" s="199">
        <v>32799</v>
      </c>
      <c r="C16" s="200">
        <v>0.97418504208534495</v>
      </c>
      <c r="D16" s="200">
        <v>0.96230194864323404</v>
      </c>
      <c r="E16" s="200"/>
      <c r="F16" s="202">
        <f t="shared" si="2"/>
        <v>33177</v>
      </c>
      <c r="G16" s="200">
        <f t="shared" si="0"/>
        <v>1.374444901264354</v>
      </c>
      <c r="H16" s="200">
        <f t="shared" si="1"/>
        <v>0.84072118011291264</v>
      </c>
      <c r="I16" s="203">
        <f t="shared" si="3"/>
        <v>8.9887811345834123E-2</v>
      </c>
      <c r="J16" s="203">
        <f t="shared" si="3"/>
        <v>9.0986434749728229E-2</v>
      </c>
    </row>
    <row r="17" spans="2:10" x14ac:dyDescent="0.2">
      <c r="B17" s="199">
        <v>32800</v>
      </c>
      <c r="C17" s="200">
        <v>0.99911934758333498</v>
      </c>
      <c r="D17" s="200">
        <v>0.97459479147696193</v>
      </c>
      <c r="E17" s="200"/>
      <c r="F17" s="202">
        <f t="shared" si="2"/>
        <v>33207</v>
      </c>
      <c r="G17" s="200">
        <f t="shared" si="0"/>
        <v>1.3162100923100535</v>
      </c>
      <c r="H17" s="200">
        <f t="shared" si="1"/>
        <v>0.82507739938080549</v>
      </c>
      <c r="I17" s="203">
        <f t="shared" si="3"/>
        <v>-4.2369693321813284E-2</v>
      </c>
      <c r="J17" s="203">
        <f t="shared" si="3"/>
        <v>-1.8607573000606559E-2</v>
      </c>
    </row>
    <row r="18" spans="2:10" x14ac:dyDescent="0.2">
      <c r="B18" s="199">
        <v>32801</v>
      </c>
      <c r="C18" s="200">
        <v>0.98633904617670942</v>
      </c>
      <c r="D18" s="200">
        <v>0.97468584957202664</v>
      </c>
      <c r="E18" s="200"/>
      <c r="F18" s="202">
        <f t="shared" si="2"/>
        <v>33238</v>
      </c>
      <c r="G18" s="200">
        <f t="shared" si="0"/>
        <v>1.2706221525780355</v>
      </c>
      <c r="H18" s="200">
        <f t="shared" si="1"/>
        <v>0.84052085230377016</v>
      </c>
      <c r="I18" s="203">
        <f t="shared" si="3"/>
        <v>-3.463576217684794E-2</v>
      </c>
      <c r="J18" s="203">
        <f t="shared" si="3"/>
        <v>1.871758084096653E-2</v>
      </c>
    </row>
    <row r="19" spans="2:10" x14ac:dyDescent="0.2">
      <c r="B19" s="199">
        <v>32804</v>
      </c>
      <c r="C19" s="200">
        <v>0.98491966131575837</v>
      </c>
      <c r="D19" s="200">
        <v>0.97423055909670342</v>
      </c>
      <c r="E19" s="200"/>
      <c r="F19" s="202">
        <f t="shared" si="2"/>
        <v>33269</v>
      </c>
      <c r="G19" s="200">
        <f t="shared" si="0"/>
        <v>1.3964962376293777</v>
      </c>
      <c r="H19" s="200">
        <f t="shared" si="1"/>
        <v>0.86940448005827742</v>
      </c>
      <c r="I19" s="203">
        <f t="shared" si="3"/>
        <v>9.9064922483800055E-2</v>
      </c>
      <c r="J19" s="203">
        <f t="shared" si="3"/>
        <v>3.4363963339327785E-2</v>
      </c>
    </row>
    <row r="20" spans="2:10" x14ac:dyDescent="0.2">
      <c r="B20" s="199">
        <v>32805</v>
      </c>
      <c r="C20" s="200">
        <v>0.96735748400273225</v>
      </c>
      <c r="D20" s="200">
        <v>0.97140775814969904</v>
      </c>
      <c r="E20" s="200"/>
      <c r="F20" s="202">
        <f t="shared" si="2"/>
        <v>33297</v>
      </c>
      <c r="G20" s="200">
        <f t="shared" si="0"/>
        <v>1.3902257589163982</v>
      </c>
      <c r="H20" s="200">
        <f t="shared" si="1"/>
        <v>0.94804225095611061</v>
      </c>
      <c r="I20" s="203">
        <f t="shared" si="3"/>
        <v>-4.4901508103050158E-3</v>
      </c>
      <c r="J20" s="203">
        <f t="shared" si="3"/>
        <v>9.0450156056893105E-2</v>
      </c>
    </row>
    <row r="21" spans="2:10" x14ac:dyDescent="0.2">
      <c r="B21" s="199">
        <v>32806</v>
      </c>
      <c r="C21" s="200">
        <v>0.96252557102720282</v>
      </c>
      <c r="D21" s="200">
        <v>0.96951374977235438</v>
      </c>
      <c r="E21" s="200"/>
      <c r="F21" s="202">
        <f t="shared" si="2"/>
        <v>33328</v>
      </c>
      <c r="G21" s="200">
        <f t="shared" si="0"/>
        <v>1.3035106841651869</v>
      </c>
      <c r="H21" s="200">
        <f t="shared" si="1"/>
        <v>0.9183391003460214</v>
      </c>
      <c r="I21" s="203">
        <f t="shared" si="3"/>
        <v>-6.2374815165848196E-2</v>
      </c>
      <c r="J21" s="203">
        <f t="shared" si="3"/>
        <v>-3.1331040974316604E-2</v>
      </c>
    </row>
    <row r="22" spans="2:10" x14ac:dyDescent="0.2">
      <c r="B22" s="199">
        <v>32807</v>
      </c>
      <c r="C22" s="200">
        <v>0.96252557102720282</v>
      </c>
      <c r="D22" s="200">
        <v>0.96734656710981559</v>
      </c>
      <c r="E22" s="200"/>
      <c r="F22" s="202">
        <f t="shared" si="2"/>
        <v>33358</v>
      </c>
      <c r="G22" s="200">
        <f t="shared" si="0"/>
        <v>1.3570728648140176</v>
      </c>
      <c r="H22" s="200">
        <f t="shared" si="1"/>
        <v>0.92376616281187407</v>
      </c>
      <c r="I22" s="203">
        <f t="shared" si="3"/>
        <v>4.1090710877551118E-2</v>
      </c>
      <c r="J22" s="203">
        <f t="shared" si="3"/>
        <v>5.9096497838411199E-3</v>
      </c>
    </row>
    <row r="23" spans="2:10" x14ac:dyDescent="0.2">
      <c r="B23" s="199">
        <v>32808</v>
      </c>
      <c r="C23" s="200">
        <v>0.94598998758246744</v>
      </c>
      <c r="D23" s="200">
        <v>0.95736659989072992</v>
      </c>
      <c r="E23" s="200"/>
      <c r="F23" s="202">
        <f t="shared" si="2"/>
        <v>33389</v>
      </c>
      <c r="G23" s="200">
        <f t="shared" si="0"/>
        <v>1.403528113744267</v>
      </c>
      <c r="H23" s="200">
        <f t="shared" si="1"/>
        <v>0.9429247860134764</v>
      </c>
      <c r="I23" s="203">
        <f t="shared" si="3"/>
        <v>3.4231948876684681E-2</v>
      </c>
      <c r="J23" s="203">
        <f t="shared" si="3"/>
        <v>2.073968929895087E-2</v>
      </c>
    </row>
    <row r="24" spans="2:10" x14ac:dyDescent="0.2">
      <c r="B24" s="199">
        <v>32811</v>
      </c>
      <c r="C24" s="200">
        <v>0.96712647953358799</v>
      </c>
      <c r="D24" s="200">
        <v>0.95818612274631165</v>
      </c>
      <c r="E24" s="200"/>
      <c r="F24" s="202">
        <f t="shared" si="2"/>
        <v>33419</v>
      </c>
      <c r="G24" s="200">
        <f t="shared" si="0"/>
        <v>1.3303197118531995</v>
      </c>
      <c r="H24" s="200">
        <f t="shared" si="1"/>
        <v>0.8829903478419231</v>
      </c>
      <c r="I24" s="203">
        <f t="shared" si="3"/>
        <v>-5.2160267524506865E-2</v>
      </c>
      <c r="J24" s="203">
        <f t="shared" si="3"/>
        <v>-6.3562268232385533E-2</v>
      </c>
    </row>
    <row r="25" spans="2:10" x14ac:dyDescent="0.2">
      <c r="B25" s="199">
        <v>32812</v>
      </c>
      <c r="C25" s="200">
        <v>0.98643411660805391</v>
      </c>
      <c r="D25" s="200">
        <v>0.96563467492260013</v>
      </c>
      <c r="E25" s="200"/>
      <c r="F25" s="202">
        <f t="shared" si="2"/>
        <v>33450</v>
      </c>
      <c r="G25" s="200">
        <f t="shared" si="0"/>
        <v>1.3950935317914706</v>
      </c>
      <c r="H25" s="200">
        <f t="shared" si="1"/>
        <v>0.92292842833727917</v>
      </c>
      <c r="I25" s="203">
        <f t="shared" si="3"/>
        <v>4.8690415815938026E-2</v>
      </c>
      <c r="J25" s="203">
        <f t="shared" si="3"/>
        <v>4.5230483654738585E-2</v>
      </c>
    </row>
    <row r="26" spans="2:10" x14ac:dyDescent="0.2">
      <c r="B26" s="199">
        <v>32813</v>
      </c>
      <c r="C26" s="200">
        <v>0.98643411660805391</v>
      </c>
      <c r="D26" s="200">
        <v>0.96428701511564319</v>
      </c>
      <c r="E26" s="200"/>
      <c r="F26" s="202">
        <f t="shared" si="2"/>
        <v>33481</v>
      </c>
      <c r="G26" s="200">
        <f t="shared" si="0"/>
        <v>1.4524226697945413</v>
      </c>
      <c r="H26" s="200">
        <f t="shared" si="1"/>
        <v>0.91822983063194286</v>
      </c>
      <c r="I26" s="203">
        <f t="shared" si="3"/>
        <v>4.1093401049213663E-2</v>
      </c>
      <c r="J26" s="203">
        <f t="shared" si="3"/>
        <v>-5.0909664943371569E-3</v>
      </c>
    </row>
    <row r="27" spans="2:10" x14ac:dyDescent="0.2">
      <c r="B27" s="199">
        <v>32814</v>
      </c>
      <c r="C27" s="200">
        <v>0.98662258956843873</v>
      </c>
      <c r="D27" s="200">
        <v>0.95975232198142357</v>
      </c>
      <c r="E27" s="200"/>
      <c r="F27" s="202">
        <f t="shared" si="2"/>
        <v>33511</v>
      </c>
      <c r="G27" s="200">
        <f t="shared" si="0"/>
        <v>1.5694068355640158</v>
      </c>
      <c r="H27" s="200">
        <f t="shared" si="1"/>
        <v>0.94050264068475631</v>
      </c>
      <c r="I27" s="203">
        <f t="shared" si="3"/>
        <v>8.0544161284691995E-2</v>
      </c>
      <c r="J27" s="203">
        <f t="shared" si="3"/>
        <v>2.4256247520824781E-2</v>
      </c>
    </row>
    <row r="28" spans="2:10" x14ac:dyDescent="0.2">
      <c r="B28" s="199">
        <v>32815</v>
      </c>
      <c r="C28" s="200">
        <v>0.97726565764136941</v>
      </c>
      <c r="D28" s="200">
        <v>0.95964305226734614</v>
      </c>
      <c r="E28" s="200"/>
      <c r="F28" s="202">
        <f t="shared" si="2"/>
        <v>33542</v>
      </c>
      <c r="G28" s="200">
        <f t="shared" si="0"/>
        <v>1.6019943107852421</v>
      </c>
      <c r="H28" s="200">
        <f t="shared" si="1"/>
        <v>0.9539610271353115</v>
      </c>
      <c r="I28" s="203">
        <f t="shared" si="3"/>
        <v>2.0764198602152062E-2</v>
      </c>
      <c r="J28" s="203">
        <f t="shared" si="3"/>
        <v>1.4309780609182088E-2</v>
      </c>
    </row>
    <row r="29" spans="2:10" x14ac:dyDescent="0.2">
      <c r="B29" s="199">
        <v>32818</v>
      </c>
      <c r="C29" s="200">
        <v>0.96070005195515673</v>
      </c>
      <c r="D29" s="200">
        <v>0.95212165361500578</v>
      </c>
      <c r="E29" s="200"/>
      <c r="F29" s="202">
        <f t="shared" si="2"/>
        <v>33572</v>
      </c>
      <c r="G29" s="200">
        <f t="shared" si="0"/>
        <v>1.5871825043719912</v>
      </c>
      <c r="H29" s="200">
        <f t="shared" si="1"/>
        <v>0.91056273902749862</v>
      </c>
      <c r="I29" s="203">
        <f t="shared" si="3"/>
        <v>-9.2458545661068259E-3</v>
      </c>
      <c r="J29" s="203">
        <f t="shared" si="3"/>
        <v>-4.5492726509106296E-2</v>
      </c>
    </row>
    <row r="30" spans="2:10" x14ac:dyDescent="0.2">
      <c r="B30" s="199">
        <v>32819</v>
      </c>
      <c r="C30" s="200">
        <v>0.96048072280214247</v>
      </c>
      <c r="D30" s="200">
        <v>0.95137497723547571</v>
      </c>
      <c r="E30" s="200"/>
      <c r="F30" s="202">
        <f t="shared" si="2"/>
        <v>33603</v>
      </c>
      <c r="G30" s="200">
        <f t="shared" si="0"/>
        <v>1.8253981491288163</v>
      </c>
      <c r="H30" s="200">
        <f t="shared" si="1"/>
        <v>0.97497723547623272</v>
      </c>
      <c r="I30" s="203">
        <f t="shared" si="3"/>
        <v>0.15008711606928982</v>
      </c>
      <c r="J30" s="203">
        <f t="shared" si="3"/>
        <v>7.0741414828296323E-2</v>
      </c>
    </row>
    <row r="31" spans="2:10" x14ac:dyDescent="0.2">
      <c r="B31" s="199">
        <v>32820</v>
      </c>
      <c r="C31" s="200">
        <v>0.97786693642206579</v>
      </c>
      <c r="D31" s="200">
        <v>0.95906028045893221</v>
      </c>
      <c r="E31" s="200"/>
      <c r="F31" s="202">
        <f t="shared" si="2"/>
        <v>33634</v>
      </c>
      <c r="G31" s="200">
        <f t="shared" si="0"/>
        <v>1.8086582476518054</v>
      </c>
      <c r="H31" s="200">
        <f t="shared" si="1"/>
        <v>0.95510835913312586</v>
      </c>
      <c r="I31" s="203">
        <f t="shared" si="3"/>
        <v>-9.170548071937179E-3</v>
      </c>
      <c r="J31" s="203">
        <f t="shared" si="3"/>
        <v>-2.0378810520023882E-2</v>
      </c>
    </row>
    <row r="32" spans="2:10" x14ac:dyDescent="0.2">
      <c r="B32" s="199">
        <v>32821</v>
      </c>
      <c r="C32" s="200">
        <v>0.98312916819210217</v>
      </c>
      <c r="D32" s="200">
        <v>0.96248406483336302</v>
      </c>
      <c r="E32" s="200"/>
      <c r="F32" s="202">
        <f t="shared" si="2"/>
        <v>33663</v>
      </c>
      <c r="G32" s="200">
        <f t="shared" si="0"/>
        <v>1.8456514868098157</v>
      </c>
      <c r="H32" s="200">
        <f t="shared" si="1"/>
        <v>0.93680568202513137</v>
      </c>
      <c r="I32" s="203">
        <f t="shared" si="3"/>
        <v>2.0453415788217022E-2</v>
      </c>
      <c r="J32" s="203">
        <f t="shared" si="3"/>
        <v>-1.9162932596052618E-2</v>
      </c>
    </row>
    <row r="33" spans="2:10" x14ac:dyDescent="0.2">
      <c r="B33" s="199">
        <v>32822</v>
      </c>
      <c r="C33" s="200">
        <v>0.99138945435410042</v>
      </c>
      <c r="D33" s="200">
        <v>0.96459661263886298</v>
      </c>
      <c r="E33" s="200"/>
      <c r="F33" s="202">
        <f t="shared" si="2"/>
        <v>33694</v>
      </c>
      <c r="G33" s="200">
        <f t="shared" si="0"/>
        <v>1.8792430392182251</v>
      </c>
      <c r="H33" s="200">
        <f t="shared" si="1"/>
        <v>0.89087597887452108</v>
      </c>
      <c r="I33" s="203">
        <f t="shared" si="3"/>
        <v>1.8200376749606173E-2</v>
      </c>
      <c r="J33" s="203">
        <f t="shared" si="3"/>
        <v>-4.902799377916045E-2</v>
      </c>
    </row>
    <row r="34" spans="2:10" x14ac:dyDescent="0.2">
      <c r="B34" s="199">
        <v>32825</v>
      </c>
      <c r="C34" s="200">
        <v>0.98549008390382509</v>
      </c>
      <c r="D34" s="200">
        <v>0.96430522673465613</v>
      </c>
      <c r="E34" s="200"/>
      <c r="F34" s="202">
        <f t="shared" si="2"/>
        <v>33724</v>
      </c>
      <c r="G34" s="200">
        <f t="shared" si="0"/>
        <v>1.9255114830903937</v>
      </c>
      <c r="H34" s="200">
        <f t="shared" si="1"/>
        <v>0.90145692952103407</v>
      </c>
      <c r="I34" s="203">
        <f t="shared" si="3"/>
        <v>2.4620787682372525E-2</v>
      </c>
      <c r="J34" s="203">
        <f t="shared" si="3"/>
        <v>1.1877018684329554E-2</v>
      </c>
    </row>
    <row r="35" spans="2:10" x14ac:dyDescent="0.2">
      <c r="B35" s="199">
        <v>32826</v>
      </c>
      <c r="C35" s="200">
        <v>0.99327585186025291</v>
      </c>
      <c r="D35" s="200">
        <v>0.96355855035512605</v>
      </c>
      <c r="E35" s="200"/>
      <c r="F35" s="202">
        <f t="shared" si="2"/>
        <v>33755</v>
      </c>
      <c r="G35" s="200">
        <f t="shared" si="0"/>
        <v>1.9465770891935812</v>
      </c>
      <c r="H35" s="200">
        <f t="shared" si="1"/>
        <v>0.93547623383718725</v>
      </c>
      <c r="I35" s="203">
        <f t="shared" si="3"/>
        <v>1.0940265113027481E-2</v>
      </c>
      <c r="J35" s="203">
        <f t="shared" si="3"/>
        <v>3.7738136123961485E-2</v>
      </c>
    </row>
    <row r="36" spans="2:10" x14ac:dyDescent="0.2">
      <c r="B36" s="199">
        <v>32827</v>
      </c>
      <c r="C36" s="200">
        <v>1.0001909748138411</v>
      </c>
      <c r="D36" s="200">
        <v>0.96836641777453969</v>
      </c>
      <c r="E36" s="200"/>
      <c r="F36" s="202">
        <f t="shared" si="2"/>
        <v>33785</v>
      </c>
      <c r="G36" s="200">
        <f t="shared" si="0"/>
        <v>2.0362310078049539</v>
      </c>
      <c r="H36" s="200">
        <f t="shared" si="1"/>
        <v>0.90224002913858992</v>
      </c>
      <c r="I36" s="203">
        <f t="shared" si="3"/>
        <v>4.6057214537809088E-2</v>
      </c>
      <c r="J36" s="203">
        <f t="shared" si="3"/>
        <v>-3.5528646796581076E-2</v>
      </c>
    </row>
    <row r="37" spans="2:10" x14ac:dyDescent="0.2">
      <c r="B37" s="199">
        <v>32828</v>
      </c>
      <c r="C37" s="200">
        <v>1.0089374544975402</v>
      </c>
      <c r="D37" s="200">
        <v>0.9680203970132939</v>
      </c>
      <c r="E37" s="200"/>
      <c r="F37" s="202">
        <f t="shared" si="2"/>
        <v>33816</v>
      </c>
      <c r="G37" s="200">
        <f t="shared" si="0"/>
        <v>1.9013952836726589</v>
      </c>
      <c r="H37" s="200">
        <f t="shared" si="1"/>
        <v>0.90264068475687453</v>
      </c>
      <c r="I37" s="203">
        <f t="shared" si="3"/>
        <v>-6.6218284475319522E-2</v>
      </c>
      <c r="J37" s="203">
        <f t="shared" si="3"/>
        <v>4.4406765976368057E-4</v>
      </c>
    </row>
    <row r="38" spans="2:10" x14ac:dyDescent="0.2">
      <c r="B38" s="199">
        <v>32829</v>
      </c>
      <c r="C38" s="200">
        <v>1.0102400861971907</v>
      </c>
      <c r="D38" s="200">
        <v>0.96741941358586736</v>
      </c>
      <c r="E38" s="200"/>
      <c r="F38" s="202">
        <f t="shared" si="2"/>
        <v>33847</v>
      </c>
      <c r="G38" s="200">
        <f t="shared" si="0"/>
        <v>2.0645895167336499</v>
      </c>
      <c r="H38" s="200">
        <f t="shared" si="1"/>
        <v>0.92267346567109798</v>
      </c>
      <c r="I38" s="203">
        <f t="shared" si="3"/>
        <v>8.5828672481911061E-2</v>
      </c>
      <c r="J38" s="203">
        <f t="shared" si="3"/>
        <v>2.2193527560326221E-2</v>
      </c>
    </row>
    <row r="39" spans="2:10" x14ac:dyDescent="0.2">
      <c r="B39" s="199">
        <v>32832</v>
      </c>
      <c r="C39" s="200">
        <v>1.008695608663418</v>
      </c>
      <c r="D39" s="200">
        <v>0.96370424330722948</v>
      </c>
      <c r="E39" s="200"/>
      <c r="F39" s="202">
        <f t="shared" si="2"/>
        <v>33877</v>
      </c>
      <c r="G39" s="200">
        <f t="shared" si="0"/>
        <v>2.1530108555421497</v>
      </c>
      <c r="H39" s="200">
        <f t="shared" si="1"/>
        <v>0.91231105445274052</v>
      </c>
      <c r="I39" s="203">
        <f t="shared" si="3"/>
        <v>4.2827563586775197E-2</v>
      </c>
      <c r="J39" s="203">
        <f t="shared" si="3"/>
        <v>-1.123085425548731E-2</v>
      </c>
    </row>
    <row r="40" spans="2:10" x14ac:dyDescent="0.2">
      <c r="B40" s="199">
        <v>32833</v>
      </c>
      <c r="C40" s="200">
        <v>1.0099206829059193</v>
      </c>
      <c r="D40" s="200">
        <v>0.96596248406483276</v>
      </c>
      <c r="E40" s="200"/>
      <c r="F40" s="202">
        <f t="shared" si="2"/>
        <v>33908</v>
      </c>
      <c r="G40" s="200">
        <f t="shared" si="0"/>
        <v>1.9775800572257303</v>
      </c>
      <c r="H40" s="200">
        <f t="shared" si="1"/>
        <v>0.88577672555090081</v>
      </c>
      <c r="I40" s="203">
        <f t="shared" si="3"/>
        <v>-8.1481613464621461E-2</v>
      </c>
      <c r="J40" s="203">
        <f t="shared" si="3"/>
        <v>-2.9084738995908133E-2</v>
      </c>
    </row>
    <row r="41" spans="2:10" x14ac:dyDescent="0.2">
      <c r="B41" s="199">
        <v>32834</v>
      </c>
      <c r="C41" s="200">
        <v>1.0397052483047857</v>
      </c>
      <c r="D41" s="200">
        <v>0.97222728100528089</v>
      </c>
      <c r="E41" s="200"/>
      <c r="F41" s="202">
        <f t="shared" si="2"/>
        <v>33938</v>
      </c>
      <c r="G41" s="200">
        <f t="shared" si="0"/>
        <v>1.867572726795103</v>
      </c>
      <c r="H41" s="200">
        <f t="shared" si="1"/>
        <v>0.89985430704789604</v>
      </c>
      <c r="I41" s="203">
        <f t="shared" si="3"/>
        <v>-5.5627245040563489E-2</v>
      </c>
      <c r="J41" s="203">
        <f t="shared" si="3"/>
        <v>1.5892923228751465E-2</v>
      </c>
    </row>
    <row r="42" spans="2:10" x14ac:dyDescent="0.2">
      <c r="B42" s="199">
        <v>32835</v>
      </c>
      <c r="C42" s="200">
        <v>1.0359758187523924</v>
      </c>
      <c r="D42" s="200">
        <v>0.97259151338553929</v>
      </c>
      <c r="E42" s="200"/>
      <c r="F42" s="202">
        <f t="shared" si="2"/>
        <v>33969</v>
      </c>
      <c r="G42" s="200">
        <f t="shared" si="0"/>
        <v>1.8029390106503924</v>
      </c>
      <c r="H42" s="200">
        <f t="shared" si="1"/>
        <v>0.90535421598980081</v>
      </c>
      <c r="I42" s="203">
        <f t="shared" si="3"/>
        <v>-3.4608406525419189E-2</v>
      </c>
      <c r="J42" s="203">
        <f t="shared" si="3"/>
        <v>6.1119993523708338E-3</v>
      </c>
    </row>
    <row r="43" spans="2:10" x14ac:dyDescent="0.2">
      <c r="B43" s="199">
        <v>32836</v>
      </c>
      <c r="C43" s="200">
        <v>1.0449533029052358</v>
      </c>
      <c r="D43" s="200">
        <v>0.98131487889273306</v>
      </c>
      <c r="E43" s="200"/>
      <c r="F43" s="202">
        <f t="shared" si="2"/>
        <v>34000</v>
      </c>
      <c r="G43" s="200">
        <f t="shared" si="0"/>
        <v>1.7723388410247278</v>
      </c>
      <c r="H43" s="200">
        <f t="shared" si="1"/>
        <v>0.90662902932070588</v>
      </c>
      <c r="I43" s="203">
        <f t="shared" si="3"/>
        <v>-1.6972382007878317E-2</v>
      </c>
      <c r="J43" s="203">
        <f t="shared" si="3"/>
        <v>1.4080823929354391E-3</v>
      </c>
    </row>
    <row r="44" spans="2:10" x14ac:dyDescent="0.2">
      <c r="B44" s="199">
        <v>32839</v>
      </c>
      <c r="C44" s="200">
        <v>1.0501463167296441</v>
      </c>
      <c r="D44" s="200">
        <v>0.98989255144782295</v>
      </c>
      <c r="E44" s="200"/>
      <c r="F44" s="202">
        <f t="shared" si="2"/>
        <v>34028</v>
      </c>
      <c r="G44" s="200">
        <f t="shared" si="0"/>
        <v>1.8668755436319098</v>
      </c>
      <c r="H44" s="200">
        <f t="shared" si="1"/>
        <v>0.92637042433072203</v>
      </c>
      <c r="I44" s="203">
        <f t="shared" si="3"/>
        <v>5.3340083972048369E-2</v>
      </c>
      <c r="J44" s="203">
        <f t="shared" si="3"/>
        <v>2.1774501335797058E-2</v>
      </c>
    </row>
    <row r="45" spans="2:10" x14ac:dyDescent="0.2">
      <c r="B45" s="199">
        <v>32840</v>
      </c>
      <c r="C45" s="200">
        <v>1.0652266554138861</v>
      </c>
      <c r="D45" s="200">
        <v>0.99060280458932748</v>
      </c>
      <c r="E45" s="200"/>
      <c r="F45" s="202">
        <f t="shared" si="2"/>
        <v>34059</v>
      </c>
      <c r="G45" s="200">
        <f t="shared" si="0"/>
        <v>1.9194811823092295</v>
      </c>
      <c r="H45" s="200">
        <f t="shared" si="1"/>
        <v>0.9783281733746122</v>
      </c>
      <c r="I45" s="203">
        <f t="shared" si="3"/>
        <v>2.817843902704853E-2</v>
      </c>
      <c r="J45" s="203">
        <f t="shared" si="3"/>
        <v>5.6087443725794994E-2</v>
      </c>
    </row>
    <row r="46" spans="2:10" x14ac:dyDescent="0.2">
      <c r="B46" s="199">
        <v>32841</v>
      </c>
      <c r="C46" s="200">
        <v>1.0968400756894066</v>
      </c>
      <c r="D46" s="200">
        <v>0.99553815334183149</v>
      </c>
      <c r="E46" s="200"/>
      <c r="F46" s="202">
        <f t="shared" si="2"/>
        <v>34089</v>
      </c>
      <c r="G46" s="200">
        <f t="shared" si="0"/>
        <v>1.7781664916759186</v>
      </c>
      <c r="H46" s="200">
        <f t="shared" si="1"/>
        <v>1.0218903660535417</v>
      </c>
      <c r="I46" s="203">
        <f t="shared" si="3"/>
        <v>-7.3621295137315412E-2</v>
      </c>
      <c r="J46" s="203">
        <f t="shared" si="3"/>
        <v>4.4527177959791775E-2</v>
      </c>
    </row>
    <row r="47" spans="2:10" x14ac:dyDescent="0.2">
      <c r="B47" s="199">
        <v>32842</v>
      </c>
      <c r="C47" s="200">
        <v>1.1043381304983444</v>
      </c>
      <c r="D47" s="200">
        <v>1.0026042615188484</v>
      </c>
      <c r="E47" s="200"/>
      <c r="F47" s="202">
        <f t="shared" si="2"/>
        <v>34120</v>
      </c>
      <c r="G47" s="200">
        <f t="shared" si="0"/>
        <v>1.7402275519113772</v>
      </c>
      <c r="H47" s="200">
        <f t="shared" si="1"/>
        <v>1.0436532507739931</v>
      </c>
      <c r="I47" s="203">
        <f t="shared" si="3"/>
        <v>-2.1335988470226996E-2</v>
      </c>
      <c r="J47" s="203">
        <f t="shared" si="3"/>
        <v>2.1296692329626277E-2</v>
      </c>
    </row>
    <row r="48" spans="2:10" x14ac:dyDescent="0.2">
      <c r="B48" s="199">
        <v>32843</v>
      </c>
      <c r="C48" s="200">
        <v>1.1151286244559513</v>
      </c>
      <c r="D48" s="200">
        <v>1.0061737388453829</v>
      </c>
      <c r="E48" s="200"/>
      <c r="F48" s="202">
        <f t="shared" si="2"/>
        <v>34150</v>
      </c>
      <c r="G48" s="200">
        <f t="shared" si="0"/>
        <v>1.6992830521945037</v>
      </c>
      <c r="H48" s="200">
        <f t="shared" si="1"/>
        <v>1.0331269349845191</v>
      </c>
      <c r="I48" s="203">
        <f t="shared" si="3"/>
        <v>-2.3528244724031699E-2</v>
      </c>
      <c r="J48" s="203">
        <f t="shared" si="3"/>
        <v>-1.0086027884900872E-2</v>
      </c>
    </row>
    <row r="49" spans="2:15" x14ac:dyDescent="0.2">
      <c r="B49" s="199">
        <v>32846</v>
      </c>
      <c r="C49" s="200">
        <v>1.114483980215343</v>
      </c>
      <c r="D49" s="200">
        <v>1.0107448552176284</v>
      </c>
      <c r="E49" s="200"/>
      <c r="F49" s="202">
        <f t="shared" si="2"/>
        <v>34181</v>
      </c>
      <c r="G49" s="200">
        <f t="shared" si="0"/>
        <v>1.5690957717842664</v>
      </c>
      <c r="H49" s="200">
        <f t="shared" si="1"/>
        <v>1.0526680021853936</v>
      </c>
      <c r="I49" s="203">
        <f t="shared" si="3"/>
        <v>-7.6613063516469238E-2</v>
      </c>
      <c r="J49" s="203">
        <f t="shared" si="3"/>
        <v>1.891448818064867E-2</v>
      </c>
    </row>
    <row r="50" spans="2:15" x14ac:dyDescent="0.2">
      <c r="B50" s="199">
        <v>32847</v>
      </c>
      <c r="C50" s="200">
        <v>1.1107945803182526</v>
      </c>
      <c r="D50" s="200">
        <v>1.0110362411218352</v>
      </c>
      <c r="E50" s="200"/>
      <c r="F50" s="202">
        <f t="shared" si="2"/>
        <v>34212</v>
      </c>
      <c r="G50" s="200">
        <f t="shared" si="0"/>
        <v>1.7418620961695823</v>
      </c>
      <c r="H50" s="200">
        <f t="shared" si="1"/>
        <v>1.0991804771444185</v>
      </c>
      <c r="I50" s="203">
        <f t="shared" si="3"/>
        <v>0.11010565925422</v>
      </c>
      <c r="J50" s="203">
        <f t="shared" si="3"/>
        <v>4.4185322307187525E-2</v>
      </c>
    </row>
    <row r="51" spans="2:15" x14ac:dyDescent="0.2">
      <c r="B51" s="199">
        <v>32848</v>
      </c>
      <c r="C51" s="200">
        <v>1.1340993452649506</v>
      </c>
      <c r="D51" s="200">
        <v>1.0156802039701325</v>
      </c>
      <c r="E51" s="200"/>
      <c r="F51" s="202">
        <f t="shared" si="2"/>
        <v>34242</v>
      </c>
      <c r="G51" s="200">
        <f t="shared" si="0"/>
        <v>1.6812371832132347</v>
      </c>
      <c r="H51" s="200">
        <f t="shared" si="1"/>
        <v>1.0771079949007474</v>
      </c>
      <c r="I51" s="203">
        <f t="shared" si="3"/>
        <v>-3.4804657090629632E-2</v>
      </c>
      <c r="J51" s="203">
        <f t="shared" si="3"/>
        <v>-2.0080853601961324E-2</v>
      </c>
    </row>
    <row r="52" spans="2:15" x14ac:dyDescent="0.2">
      <c r="B52" s="199">
        <v>32849</v>
      </c>
      <c r="C52" s="200">
        <v>1.1292315723898789</v>
      </c>
      <c r="D52" s="200">
        <v>1.0137497723547617</v>
      </c>
      <c r="E52" s="200"/>
      <c r="F52" s="202">
        <f t="shared" si="2"/>
        <v>34273</v>
      </c>
      <c r="G52" s="200">
        <f t="shared" si="0"/>
        <v>1.5842695129975497</v>
      </c>
      <c r="H52" s="200">
        <f t="shared" si="1"/>
        <v>1.1050264068475697</v>
      </c>
      <c r="I52" s="203">
        <f t="shared" si="3"/>
        <v>-5.7676377362982922E-2</v>
      </c>
      <c r="J52" s="203">
        <f t="shared" si="3"/>
        <v>2.5919788989585024E-2</v>
      </c>
    </row>
    <row r="53" spans="2:15" x14ac:dyDescent="0.2">
      <c r="B53" s="199">
        <v>32850</v>
      </c>
      <c r="C53" s="200">
        <v>1.1317167468232716</v>
      </c>
      <c r="D53" s="200">
        <v>1.0137315607357489</v>
      </c>
      <c r="E53" s="200"/>
      <c r="F53" s="202">
        <f t="shared" si="2"/>
        <v>34303</v>
      </c>
      <c r="G53" s="200">
        <f t="shared" si="0"/>
        <v>1.5008310323231164</v>
      </c>
      <c r="H53" s="200">
        <f t="shared" si="1"/>
        <v>1.0407758149699515</v>
      </c>
      <c r="I53" s="203">
        <f t="shared" si="3"/>
        <v>-5.2666847395530403E-2</v>
      </c>
      <c r="J53" s="203">
        <f t="shared" si="3"/>
        <v>-5.8143942515285985E-2</v>
      </c>
    </row>
    <row r="54" spans="2:15" x14ac:dyDescent="0.2">
      <c r="B54" s="199">
        <v>32853</v>
      </c>
      <c r="C54" s="200">
        <v>1.1189022534194084</v>
      </c>
      <c r="D54" s="200">
        <v>1.0133309051174644</v>
      </c>
      <c r="E54" s="200"/>
      <c r="F54" s="202">
        <f t="shared" si="2"/>
        <v>34334</v>
      </c>
      <c r="G54" s="200">
        <f t="shared" si="0"/>
        <v>1.6922653532492036</v>
      </c>
      <c r="H54" s="200">
        <f t="shared" si="1"/>
        <v>1.0899653979238766</v>
      </c>
      <c r="I54" s="203">
        <f t="shared" si="3"/>
        <v>0.12755221394227734</v>
      </c>
      <c r="J54" s="203">
        <f t="shared" si="3"/>
        <v>4.7262419289926694E-2</v>
      </c>
    </row>
    <row r="55" spans="2:15" x14ac:dyDescent="0.2">
      <c r="B55" s="199">
        <v>32854</v>
      </c>
      <c r="C55" s="200">
        <v>1.138334983166696</v>
      </c>
      <c r="D55" s="200">
        <v>1.0186304862502273</v>
      </c>
      <c r="E55" s="200"/>
      <c r="F55" s="202">
        <f t="shared" si="2"/>
        <v>34365</v>
      </c>
      <c r="G55" s="200">
        <f t="shared" si="0"/>
        <v>1.7822862103675186</v>
      </c>
      <c r="H55" s="200">
        <f t="shared" si="1"/>
        <v>1.160098342742671</v>
      </c>
      <c r="I55" s="203">
        <f t="shared" si="3"/>
        <v>5.3195473715438313E-2</v>
      </c>
      <c r="J55" s="203">
        <f t="shared" si="3"/>
        <v>6.4344193817877926E-2</v>
      </c>
    </row>
    <row r="56" spans="2:15" x14ac:dyDescent="0.2">
      <c r="B56" s="199">
        <v>32855</v>
      </c>
      <c r="C56" s="200">
        <v>1.1357497345950458</v>
      </c>
      <c r="D56" s="200">
        <v>1.0244582043343651</v>
      </c>
      <c r="E56" s="200"/>
      <c r="F56" s="202">
        <f t="shared" si="2"/>
        <v>34393</v>
      </c>
      <c r="G56" s="200">
        <f t="shared" si="0"/>
        <v>1.744757574569832</v>
      </c>
      <c r="H56" s="200">
        <f t="shared" si="1"/>
        <v>1.1433072300127494</v>
      </c>
      <c r="I56" s="203">
        <f t="shared" si="3"/>
        <v>-2.1056458597605299E-2</v>
      </c>
      <c r="J56" s="203">
        <f t="shared" si="3"/>
        <v>-1.4473870111929132E-2</v>
      </c>
    </row>
    <row r="57" spans="2:15" x14ac:dyDescent="0.2">
      <c r="B57" s="199">
        <v>32856</v>
      </c>
      <c r="C57" s="200">
        <v>1.1176980279557105</v>
      </c>
      <c r="D57" s="200">
        <v>1.0194864323438351</v>
      </c>
      <c r="E57" s="200"/>
      <c r="F57" s="202">
        <f t="shared" si="2"/>
        <v>34424</v>
      </c>
      <c r="G57" s="200">
        <f t="shared" si="0"/>
        <v>1.5639703080031835</v>
      </c>
      <c r="H57" s="200">
        <f t="shared" si="1"/>
        <v>1.0922236386814803</v>
      </c>
      <c r="I57" s="203">
        <f t="shared" si="3"/>
        <v>-0.10361741321640139</v>
      </c>
      <c r="J57" s="203">
        <f t="shared" si="3"/>
        <v>-4.4680546042466074E-2</v>
      </c>
    </row>
    <row r="58" spans="2:15" x14ac:dyDescent="0.2">
      <c r="B58" s="199">
        <v>32857</v>
      </c>
      <c r="C58" s="200">
        <v>1.1229135584612266</v>
      </c>
      <c r="D58" s="200">
        <v>1.0203423784374428</v>
      </c>
      <c r="E58" s="200"/>
      <c r="F58" s="202">
        <f t="shared" si="2"/>
        <v>34454</v>
      </c>
      <c r="G58" s="200">
        <f t="shared" si="0"/>
        <v>1.6402476501341448</v>
      </c>
      <c r="H58" s="200">
        <f t="shared" si="1"/>
        <v>1.124203241668186</v>
      </c>
      <c r="I58" s="203">
        <f t="shared" si="3"/>
        <v>4.8771605023850695E-2</v>
      </c>
      <c r="J58" s="203">
        <f t="shared" si="3"/>
        <v>2.9279354386900991E-2</v>
      </c>
    </row>
    <row r="59" spans="2:15" x14ac:dyDescent="0.2">
      <c r="B59" s="199">
        <v>32860</v>
      </c>
      <c r="C59" s="200">
        <v>1.1338983630372834</v>
      </c>
      <c r="D59" s="200">
        <v>1.0151338553997447</v>
      </c>
      <c r="E59" s="200"/>
      <c r="F59" s="202">
        <f t="shared" si="2"/>
        <v>34485</v>
      </c>
      <c r="G59" s="200">
        <f t="shared" si="0"/>
        <v>1.6455932770193957</v>
      </c>
      <c r="H59" s="200">
        <f t="shared" si="1"/>
        <v>1.1253141504279751</v>
      </c>
      <c r="I59" s="203">
        <f t="shared" si="3"/>
        <v>3.2590364539244465E-3</v>
      </c>
      <c r="J59" s="203">
        <f t="shared" si="3"/>
        <v>9.8817430746844792E-4</v>
      </c>
    </row>
    <row r="60" spans="2:15" x14ac:dyDescent="0.2">
      <c r="B60" s="199">
        <v>32861</v>
      </c>
      <c r="C60" s="200">
        <v>1.1200531060093686</v>
      </c>
      <c r="D60" s="200">
        <v>1.0080313239847019</v>
      </c>
      <c r="E60" s="200"/>
      <c r="F60" s="202">
        <f t="shared" si="2"/>
        <v>34515</v>
      </c>
      <c r="G60" s="200">
        <f t="shared" si="0"/>
        <v>1.5869214776613714</v>
      </c>
      <c r="H60" s="200">
        <f t="shared" si="1"/>
        <v>1.1203605900564579</v>
      </c>
      <c r="I60" s="203">
        <f t="shared" si="3"/>
        <v>-3.5653888586792526E-2</v>
      </c>
      <c r="J60" s="203">
        <f t="shared" si="3"/>
        <v>-4.4019355569582252E-3</v>
      </c>
    </row>
    <row r="61" spans="2:15" x14ac:dyDescent="0.2">
      <c r="B61" s="199">
        <v>32862</v>
      </c>
      <c r="C61" s="200">
        <v>1.1298111684406196</v>
      </c>
      <c r="D61" s="200">
        <v>1.0076488799854304</v>
      </c>
      <c r="E61" s="200"/>
      <c r="F61" s="202">
        <f t="shared" si="2"/>
        <v>34546</v>
      </c>
      <c r="G61" s="200">
        <f t="shared" si="0"/>
        <v>1.6628010250927605</v>
      </c>
      <c r="H61" s="200">
        <f t="shared" si="1"/>
        <v>1.139847022400293</v>
      </c>
      <c r="I61" s="203">
        <f t="shared" si="3"/>
        <v>4.7815565230872048E-2</v>
      </c>
      <c r="J61" s="203">
        <f t="shared" si="3"/>
        <v>1.7393000536419345E-2</v>
      </c>
    </row>
    <row r="62" spans="2:15" x14ac:dyDescent="0.2">
      <c r="B62" s="199">
        <v>32863</v>
      </c>
      <c r="C62" s="200">
        <v>1.1488077417353355</v>
      </c>
      <c r="D62" s="200">
        <v>1.0093971954106717</v>
      </c>
      <c r="E62" s="200"/>
      <c r="F62" s="202">
        <f t="shared" si="2"/>
        <v>34577</v>
      </c>
      <c r="G62" s="200">
        <f t="shared" si="0"/>
        <v>1.6945428738457116</v>
      </c>
      <c r="H62" s="200">
        <f t="shared" si="1"/>
        <v>1.1723547623383734</v>
      </c>
      <c r="I62" s="203">
        <f t="shared" si="3"/>
        <v>1.9089384883666627E-2</v>
      </c>
      <c r="J62" s="203">
        <f t="shared" si="3"/>
        <v>2.8519388390931155E-2</v>
      </c>
    </row>
    <row r="63" spans="2:15" x14ac:dyDescent="0.2">
      <c r="B63" s="199">
        <v>32864</v>
      </c>
      <c r="C63" s="200">
        <v>1.1647253673763314</v>
      </c>
      <c r="D63" s="200">
        <v>1.0151338553997449</v>
      </c>
      <c r="E63" s="200"/>
      <c r="F63" s="202">
        <f t="shared" si="2"/>
        <v>34607</v>
      </c>
      <c r="G63" s="200">
        <f t="shared" si="0"/>
        <v>1.5002330893470284</v>
      </c>
      <c r="H63" s="200">
        <f t="shared" si="1"/>
        <v>1.139701329448189</v>
      </c>
      <c r="I63" s="203">
        <f t="shared" si="3"/>
        <v>-0.11466796591443174</v>
      </c>
      <c r="J63" s="203">
        <f t="shared" si="3"/>
        <v>-2.7852859850250433E-2</v>
      </c>
    </row>
    <row r="64" spans="2:15" x14ac:dyDescent="0.2">
      <c r="B64" s="199">
        <v>32867</v>
      </c>
      <c r="C64" s="200">
        <v>1.1647253673763314</v>
      </c>
      <c r="D64" s="200">
        <v>1.0151338553997449</v>
      </c>
      <c r="E64" s="200"/>
      <c r="F64" s="202">
        <f t="shared" si="2"/>
        <v>34638</v>
      </c>
      <c r="G64" s="200">
        <f t="shared" si="0"/>
        <v>1.543498475120322</v>
      </c>
      <c r="H64" s="200">
        <f t="shared" si="1"/>
        <v>1.1702240029138602</v>
      </c>
      <c r="I64" s="203">
        <f t="shared" si="3"/>
        <v>2.88391091227862E-2</v>
      </c>
      <c r="J64" s="203">
        <f t="shared" si="3"/>
        <v>2.6781291446285715E-2</v>
      </c>
      <c r="K64" s="204">
        <f>COVAR(I5:I64,J5:J64)/VARP(J5:J64)</f>
        <v>0.79856671428577797</v>
      </c>
      <c r="L64" s="204">
        <f>SLOPE(I5:I64,J5:J64)</f>
        <v>0.79856671428577786</v>
      </c>
      <c r="N64" s="205">
        <f>CORREL(I5:I64,J5:J64)</f>
        <v>0.53675102550508125</v>
      </c>
      <c r="O64" s="205">
        <f>STDEV(I5:I64)/STDEV(J5:J64)</f>
        <v>1.4877786465975149</v>
      </c>
    </row>
    <row r="65" spans="2:15" x14ac:dyDescent="0.2">
      <c r="B65" s="199">
        <v>32868</v>
      </c>
      <c r="C65" s="200">
        <v>1.1751639339477329</v>
      </c>
      <c r="D65" s="200">
        <v>1.0250773993808049</v>
      </c>
      <c r="E65" s="200"/>
      <c r="F65" s="202">
        <f t="shared" si="2"/>
        <v>34668</v>
      </c>
      <c r="G65" s="200">
        <f t="shared" si="0"/>
        <v>1.5972416231691686</v>
      </c>
      <c r="H65" s="200">
        <f t="shared" si="1"/>
        <v>1.117610635585504</v>
      </c>
      <c r="I65" s="203">
        <f t="shared" si="3"/>
        <v>3.4819048360029692E-2</v>
      </c>
      <c r="J65" s="203">
        <f t="shared" si="3"/>
        <v>-4.4960082170036553E-2</v>
      </c>
      <c r="K65" s="204">
        <f t="shared" ref="K65:K128" si="4">COVAR(I6:I65,J6:J65)/VARP(J6:J65)</f>
        <v>0.74331494592011016</v>
      </c>
      <c r="L65" s="204">
        <f t="shared" ref="L65:L128" si="5">SLOPE(I6:I65,J6:J65)</f>
        <v>0.74331494592010994</v>
      </c>
      <c r="N65" s="205">
        <f t="shared" ref="N65:N128" si="6">CORREL(I6:I65,J6:J65)</f>
        <v>0.51486542205585439</v>
      </c>
      <c r="O65" s="205">
        <f t="shared" ref="O65:O128" si="7">STDEV(I6:I65)/STDEV(J6:J65)</f>
        <v>1.4437072564555959</v>
      </c>
    </row>
    <row r="66" spans="2:15" x14ac:dyDescent="0.2">
      <c r="B66" s="199">
        <v>32869</v>
      </c>
      <c r="C66" s="200">
        <v>1.1917954217749649</v>
      </c>
      <c r="D66" s="200">
        <v>1.0325259515570935</v>
      </c>
      <c r="E66" s="200"/>
      <c r="F66" s="202">
        <f t="shared" si="2"/>
        <v>34699</v>
      </c>
      <c r="G66" s="200">
        <f t="shared" si="0"/>
        <v>1.5436510881811649</v>
      </c>
      <c r="H66" s="200">
        <f t="shared" si="1"/>
        <v>1.1265525405208534</v>
      </c>
      <c r="I66" s="203">
        <f t="shared" si="3"/>
        <v>-3.35519274044912E-2</v>
      </c>
      <c r="J66" s="203">
        <f t="shared" si="3"/>
        <v>8.0009125277022974E-3</v>
      </c>
      <c r="K66" s="204">
        <f t="shared" si="4"/>
        <v>0.72615854219625375</v>
      </c>
      <c r="L66" s="204">
        <f t="shared" si="5"/>
        <v>0.72615854219625375</v>
      </c>
      <c r="N66" s="205">
        <f t="shared" si="6"/>
        <v>0.50627528147645373</v>
      </c>
      <c r="O66" s="205">
        <f t="shared" si="7"/>
        <v>1.4343156159600627</v>
      </c>
    </row>
    <row r="67" spans="2:15" x14ac:dyDescent="0.2">
      <c r="B67" s="199">
        <v>32870</v>
      </c>
      <c r="C67" s="200">
        <v>1.2090523729663056</v>
      </c>
      <c r="D67" s="200">
        <v>1.0303769805135676</v>
      </c>
      <c r="E67" s="200"/>
      <c r="F67" s="202">
        <f t="shared" si="2"/>
        <v>34730</v>
      </c>
      <c r="G67" s="200">
        <f t="shared" si="0"/>
        <v>1.5116290318410923</v>
      </c>
      <c r="H67" s="200">
        <f t="shared" si="1"/>
        <v>1.1078706975050099</v>
      </c>
      <c r="I67" s="203">
        <f t="shared" si="3"/>
        <v>-2.0744361588733828E-2</v>
      </c>
      <c r="J67" s="203">
        <f t="shared" si="3"/>
        <v>-1.6583197271213046E-2</v>
      </c>
      <c r="K67" s="204">
        <f t="shared" si="4"/>
        <v>0.70057820740367982</v>
      </c>
      <c r="L67" s="204">
        <f t="shared" si="5"/>
        <v>0.7005782074036796</v>
      </c>
      <c r="N67" s="205">
        <f t="shared" si="6"/>
        <v>0.49270547392649472</v>
      </c>
      <c r="O67" s="205">
        <f t="shared" si="7"/>
        <v>1.4219005967613769</v>
      </c>
    </row>
    <row r="68" spans="2:15" x14ac:dyDescent="0.2">
      <c r="B68" s="199">
        <v>32871</v>
      </c>
      <c r="C68" s="200">
        <v>1.1987130465820093</v>
      </c>
      <c r="D68" s="200">
        <v>1.0332179930795848</v>
      </c>
      <c r="E68" s="200"/>
      <c r="F68" s="202">
        <f t="shared" si="2"/>
        <v>34758</v>
      </c>
      <c r="G68" s="200">
        <f t="shared" ref="G68:G131" si="8">VLOOKUP($F68,$B$4:$D$7909,2)</f>
        <v>1.5870440684807359</v>
      </c>
      <c r="H68" s="200">
        <f t="shared" ref="H68:H131" si="9">VLOOKUP($F68,$B$4:$D$7909,3)</f>
        <v>1.1238650519031161</v>
      </c>
      <c r="I68" s="203">
        <f t="shared" si="3"/>
        <v>4.9889910190327402E-2</v>
      </c>
      <c r="J68" s="203">
        <f t="shared" si="3"/>
        <v>1.4437022690577894E-2</v>
      </c>
      <c r="K68" s="204">
        <f t="shared" si="4"/>
        <v>0.72647163166301154</v>
      </c>
      <c r="L68" s="204">
        <f t="shared" si="5"/>
        <v>0.72647163166301143</v>
      </c>
      <c r="N68" s="205">
        <f t="shared" si="6"/>
        <v>0.50378562446556874</v>
      </c>
      <c r="O68" s="205">
        <f t="shared" si="7"/>
        <v>1.4420253305831718</v>
      </c>
    </row>
    <row r="69" spans="2:15" x14ac:dyDescent="0.2">
      <c r="B69" s="199">
        <v>32874</v>
      </c>
      <c r="C69" s="200">
        <v>1.1987130465820093</v>
      </c>
      <c r="D69" s="200">
        <v>1.0332179930795848</v>
      </c>
      <c r="E69" s="200"/>
      <c r="F69" s="202">
        <f t="shared" si="2"/>
        <v>34789</v>
      </c>
      <c r="G69" s="200">
        <f t="shared" si="8"/>
        <v>1.8727557332056866</v>
      </c>
      <c r="H69" s="200">
        <f t="shared" si="9"/>
        <v>1.1795212165361526</v>
      </c>
      <c r="I69" s="203">
        <f t="shared" si="3"/>
        <v>0.18002755588158315</v>
      </c>
      <c r="J69" s="203">
        <f t="shared" si="3"/>
        <v>4.9522106358579343E-2</v>
      </c>
      <c r="K69" s="204">
        <f t="shared" si="4"/>
        <v>0.87708610511363816</v>
      </c>
      <c r="L69" s="204">
        <f t="shared" si="5"/>
        <v>0.87708610511363783</v>
      </c>
      <c r="N69" s="205">
        <f t="shared" si="6"/>
        <v>0.57245300583349201</v>
      </c>
      <c r="O69" s="205">
        <f t="shared" si="7"/>
        <v>1.5321538994045456</v>
      </c>
    </row>
    <row r="70" spans="2:15" x14ac:dyDescent="0.2">
      <c r="B70" s="199">
        <v>32875</v>
      </c>
      <c r="C70" s="200">
        <v>1.1691227918015927</v>
      </c>
      <c r="D70" s="200">
        <v>1.0361682753596795</v>
      </c>
      <c r="E70" s="200"/>
      <c r="F70" s="202">
        <f t="shared" ref="F70:F133" si="10">EOMONTH(F69,1)</f>
        <v>34819</v>
      </c>
      <c r="G70" s="200">
        <f t="shared" si="8"/>
        <v>1.8173805427520917</v>
      </c>
      <c r="H70" s="200">
        <f t="shared" si="9"/>
        <v>1.2202092515024612</v>
      </c>
      <c r="I70" s="203">
        <f t="shared" ref="I70:J133" si="11">G70/G69-1</f>
        <v>-2.9568827088200411E-2</v>
      </c>
      <c r="J70" s="203">
        <f t="shared" si="11"/>
        <v>3.4495382021016319E-2</v>
      </c>
      <c r="K70" s="204">
        <f t="shared" si="4"/>
        <v>0.87001926703905197</v>
      </c>
      <c r="L70" s="204">
        <f t="shared" si="5"/>
        <v>0.87001926703905186</v>
      </c>
      <c r="N70" s="205">
        <f t="shared" si="6"/>
        <v>0.56786643681203819</v>
      </c>
      <c r="O70" s="205">
        <f t="shared" si="7"/>
        <v>1.532084325890571</v>
      </c>
    </row>
    <row r="71" spans="2:15" x14ac:dyDescent="0.2">
      <c r="B71" s="199">
        <v>32876</v>
      </c>
      <c r="C71" s="200">
        <v>1.1560089099341091</v>
      </c>
      <c r="D71" s="200">
        <v>1.0364232380258604</v>
      </c>
      <c r="E71" s="200"/>
      <c r="F71" s="202">
        <f t="shared" si="10"/>
        <v>34850</v>
      </c>
      <c r="G71" s="200">
        <f t="shared" si="8"/>
        <v>1.8734053811532081</v>
      </c>
      <c r="H71" s="200">
        <f t="shared" si="9"/>
        <v>1.2329610271353153</v>
      </c>
      <c r="I71" s="203">
        <f t="shared" si="11"/>
        <v>3.082724673406978E-2</v>
      </c>
      <c r="J71" s="203">
        <f t="shared" si="11"/>
        <v>1.045048266693005E-2</v>
      </c>
      <c r="K71" s="204">
        <f t="shared" si="4"/>
        <v>0.89162691004645001</v>
      </c>
      <c r="L71" s="204">
        <f t="shared" si="5"/>
        <v>0.89162691004645012</v>
      </c>
      <c r="N71" s="205">
        <f t="shared" si="6"/>
        <v>0.55851507513460708</v>
      </c>
      <c r="O71" s="205">
        <f t="shared" si="7"/>
        <v>1.5964240711525293</v>
      </c>
    </row>
    <row r="72" spans="2:15" x14ac:dyDescent="0.2">
      <c r="B72" s="199">
        <v>32877</v>
      </c>
      <c r="C72" s="200">
        <v>1.2036116756497099</v>
      </c>
      <c r="D72" s="200">
        <v>1.0399198688763429</v>
      </c>
      <c r="E72" s="200"/>
      <c r="F72" s="202">
        <f t="shared" si="10"/>
        <v>34880</v>
      </c>
      <c r="G72" s="200">
        <f t="shared" si="8"/>
        <v>1.9105554031278211</v>
      </c>
      <c r="H72" s="200">
        <f t="shared" si="9"/>
        <v>1.2338444727736328</v>
      </c>
      <c r="I72" s="203">
        <f t="shared" si="11"/>
        <v>1.9830209920580488E-2</v>
      </c>
      <c r="J72" s="203">
        <f t="shared" si="11"/>
        <v>7.1652357120344234E-4</v>
      </c>
      <c r="K72" s="204">
        <f t="shared" si="4"/>
        <v>0.89572539651250205</v>
      </c>
      <c r="L72" s="204">
        <f t="shared" si="5"/>
        <v>0.8957253965125016</v>
      </c>
      <c r="N72" s="205">
        <f t="shared" si="6"/>
        <v>0.56080637438953906</v>
      </c>
      <c r="O72" s="205">
        <f t="shared" si="7"/>
        <v>1.5972097276667654</v>
      </c>
    </row>
    <row r="73" spans="2:15" x14ac:dyDescent="0.2">
      <c r="B73" s="199">
        <v>32878</v>
      </c>
      <c r="C73" s="200">
        <v>1.1942839320129659</v>
      </c>
      <c r="D73" s="200">
        <v>1.0314332544163174</v>
      </c>
      <c r="E73" s="200"/>
      <c r="F73" s="202">
        <f t="shared" si="10"/>
        <v>34911</v>
      </c>
      <c r="G73" s="200">
        <f t="shared" si="8"/>
        <v>1.9961396401167228</v>
      </c>
      <c r="H73" s="200">
        <f t="shared" si="9"/>
        <v>1.2951172828264468</v>
      </c>
      <c r="I73" s="203">
        <f t="shared" si="11"/>
        <v>4.4795475100480875E-2</v>
      </c>
      <c r="J73" s="203">
        <f t="shared" si="11"/>
        <v>4.9660075807670623E-2</v>
      </c>
      <c r="K73" s="204">
        <f t="shared" si="4"/>
        <v>0.89374356066154781</v>
      </c>
      <c r="L73" s="204">
        <f t="shared" si="5"/>
        <v>0.8937435606615477</v>
      </c>
      <c r="N73" s="205">
        <f t="shared" si="6"/>
        <v>0.56926810334286626</v>
      </c>
      <c r="O73" s="205">
        <f t="shared" si="7"/>
        <v>1.5699870683308816</v>
      </c>
    </row>
    <row r="74" spans="2:15" x14ac:dyDescent="0.2">
      <c r="B74" s="199">
        <v>32881</v>
      </c>
      <c r="C74" s="200">
        <v>1.1908447174615191</v>
      </c>
      <c r="D74" s="200">
        <v>1.0343471134583861</v>
      </c>
      <c r="E74" s="200"/>
      <c r="F74" s="202">
        <f t="shared" si="10"/>
        <v>34942</v>
      </c>
      <c r="G74" s="200">
        <f t="shared" si="8"/>
        <v>1.8573243010863909</v>
      </c>
      <c r="H74" s="200">
        <f t="shared" si="9"/>
        <v>1.2663731560735776</v>
      </c>
      <c r="I74" s="203">
        <f t="shared" si="11"/>
        <v>-6.9541897891579829E-2</v>
      </c>
      <c r="J74" s="203">
        <f t="shared" si="11"/>
        <v>-2.2194226834915232E-2</v>
      </c>
      <c r="K74" s="204">
        <f t="shared" si="4"/>
        <v>0.92270945826779094</v>
      </c>
      <c r="L74" s="204">
        <f t="shared" si="5"/>
        <v>0.92270945826779083</v>
      </c>
      <c r="N74" s="205">
        <f t="shared" si="6"/>
        <v>0.55793043279615062</v>
      </c>
      <c r="O74" s="205">
        <f t="shared" si="7"/>
        <v>1.653807363838349</v>
      </c>
    </row>
    <row r="75" spans="2:15" x14ac:dyDescent="0.2">
      <c r="B75" s="199">
        <v>32882</v>
      </c>
      <c r="C75" s="200">
        <v>1.1595381912099878</v>
      </c>
      <c r="D75" s="200">
        <v>1.025751229284283</v>
      </c>
      <c r="E75" s="200"/>
      <c r="F75" s="202">
        <f t="shared" si="10"/>
        <v>34972</v>
      </c>
      <c r="G75" s="200">
        <f t="shared" si="8"/>
        <v>1.8312082868058108</v>
      </c>
      <c r="H75" s="200">
        <f t="shared" si="9"/>
        <v>1.3041797486796607</v>
      </c>
      <c r="I75" s="203">
        <f t="shared" si="11"/>
        <v>-1.4061095450753625E-2</v>
      </c>
      <c r="J75" s="203">
        <f t="shared" si="11"/>
        <v>2.9854227740663264E-2</v>
      </c>
      <c r="K75" s="204">
        <f t="shared" si="4"/>
        <v>0.92382214470496316</v>
      </c>
      <c r="L75" s="204">
        <f t="shared" si="5"/>
        <v>0.92382214470496282</v>
      </c>
      <c r="N75" s="205">
        <f t="shared" si="6"/>
        <v>0.5245599365694763</v>
      </c>
      <c r="O75" s="205">
        <f t="shared" si="7"/>
        <v>1.7611374416936738</v>
      </c>
    </row>
    <row r="76" spans="2:15" x14ac:dyDescent="0.2">
      <c r="B76" s="199">
        <v>32883</v>
      </c>
      <c r="C76" s="200">
        <v>1.1648954934113687</v>
      </c>
      <c r="D76" s="200">
        <v>1.0199781460571842</v>
      </c>
      <c r="E76" s="200"/>
      <c r="F76" s="202">
        <f t="shared" si="10"/>
        <v>35003</v>
      </c>
      <c r="G76" s="200">
        <f t="shared" si="8"/>
        <v>1.8096765020085737</v>
      </c>
      <c r="H76" s="200">
        <f t="shared" si="9"/>
        <v>1.2827725368785314</v>
      </c>
      <c r="I76" s="203">
        <f t="shared" si="11"/>
        <v>-1.1758239055806863E-2</v>
      </c>
      <c r="J76" s="203">
        <f t="shared" si="11"/>
        <v>-1.6414310851553759E-2</v>
      </c>
      <c r="K76" s="204">
        <f t="shared" si="4"/>
        <v>0.91406129643809553</v>
      </c>
      <c r="L76" s="204">
        <f t="shared" si="5"/>
        <v>0.91406129643809619</v>
      </c>
      <c r="N76" s="205">
        <f t="shared" si="6"/>
        <v>0.50345460150557819</v>
      </c>
      <c r="O76" s="205">
        <f t="shared" si="7"/>
        <v>1.8155783931750751</v>
      </c>
    </row>
    <row r="77" spans="2:15" x14ac:dyDescent="0.2">
      <c r="B77" s="199">
        <v>32884</v>
      </c>
      <c r="C77" s="200">
        <v>1.1720232739087539</v>
      </c>
      <c r="D77" s="200">
        <v>1.0227463121471496</v>
      </c>
      <c r="E77" s="200"/>
      <c r="F77" s="202">
        <f t="shared" si="10"/>
        <v>35033</v>
      </c>
      <c r="G77" s="200">
        <f t="shared" si="8"/>
        <v>1.772007762417326</v>
      </c>
      <c r="H77" s="200">
        <f t="shared" si="9"/>
        <v>1.3275702057912979</v>
      </c>
      <c r="I77" s="203">
        <f t="shared" si="11"/>
        <v>-2.0815178596527484E-2</v>
      </c>
      <c r="J77" s="203">
        <f t="shared" si="11"/>
        <v>3.4922535075295746E-2</v>
      </c>
      <c r="K77" s="204">
        <f t="shared" si="4"/>
        <v>0.88265210075234546</v>
      </c>
      <c r="L77" s="204">
        <f t="shared" si="5"/>
        <v>0.8826521007523459</v>
      </c>
      <c r="N77" s="205">
        <f t="shared" si="6"/>
        <v>0.48806562573215767</v>
      </c>
      <c r="O77" s="205">
        <f t="shared" si="7"/>
        <v>1.8084701200340845</v>
      </c>
    </row>
    <row r="78" spans="2:15" x14ac:dyDescent="0.2">
      <c r="B78" s="199">
        <v>32885</v>
      </c>
      <c r="C78" s="200">
        <v>1.1572798514899787</v>
      </c>
      <c r="D78" s="200">
        <v>1.0094336186486974</v>
      </c>
      <c r="E78" s="200"/>
      <c r="F78" s="202">
        <f t="shared" si="10"/>
        <v>35064</v>
      </c>
      <c r="G78" s="200">
        <f t="shared" si="8"/>
        <v>1.8640776375164616</v>
      </c>
      <c r="H78" s="200">
        <f t="shared" si="9"/>
        <v>1.3661863048625056</v>
      </c>
      <c r="I78" s="203">
        <f t="shared" si="11"/>
        <v>5.195794118505237E-2</v>
      </c>
      <c r="J78" s="203">
        <f t="shared" si="11"/>
        <v>2.9087801837335281E-2</v>
      </c>
      <c r="K78" s="204">
        <f t="shared" si="4"/>
        <v>0.89880527636732199</v>
      </c>
      <c r="L78" s="204">
        <f t="shared" si="5"/>
        <v>0.89880527636732288</v>
      </c>
      <c r="N78" s="205">
        <f t="shared" si="6"/>
        <v>0.49795786225431893</v>
      </c>
      <c r="O78" s="205">
        <f t="shared" si="7"/>
        <v>1.8049825989257728</v>
      </c>
    </row>
    <row r="79" spans="2:15" x14ac:dyDescent="0.2">
      <c r="B79" s="199">
        <v>32888</v>
      </c>
      <c r="C79" s="200">
        <v>1.1509476603917401</v>
      </c>
      <c r="D79" s="200">
        <v>1.0035148424694951</v>
      </c>
      <c r="E79" s="200"/>
      <c r="F79" s="202">
        <f t="shared" si="10"/>
        <v>35095</v>
      </c>
      <c r="G79" s="200">
        <f t="shared" si="8"/>
        <v>1.7970154556167037</v>
      </c>
      <c r="H79" s="200">
        <f t="shared" si="9"/>
        <v>1.3898963758878196</v>
      </c>
      <c r="I79" s="203">
        <f t="shared" si="11"/>
        <v>-3.5976066956688424E-2</v>
      </c>
      <c r="J79" s="203">
        <f t="shared" si="11"/>
        <v>1.7354932442907423E-2</v>
      </c>
      <c r="K79" s="204">
        <f t="shared" si="4"/>
        <v>0.86451400579398263</v>
      </c>
      <c r="L79" s="204">
        <f t="shared" si="5"/>
        <v>0.8645140057939833</v>
      </c>
      <c r="N79" s="205">
        <f t="shared" si="6"/>
        <v>0.48437020378940437</v>
      </c>
      <c r="O79" s="205">
        <f t="shared" si="7"/>
        <v>1.7848207817709993</v>
      </c>
    </row>
    <row r="80" spans="2:15" x14ac:dyDescent="0.2">
      <c r="B80" s="199">
        <v>32889</v>
      </c>
      <c r="C80" s="200">
        <v>1.1230269758179183</v>
      </c>
      <c r="D80" s="200">
        <v>0.99233290839555599</v>
      </c>
      <c r="E80" s="200"/>
      <c r="F80" s="202">
        <f t="shared" si="10"/>
        <v>35124</v>
      </c>
      <c r="G80" s="200">
        <f t="shared" si="8"/>
        <v>1.8127863058549214</v>
      </c>
      <c r="H80" s="200">
        <f t="shared" si="9"/>
        <v>1.3981735567291964</v>
      </c>
      <c r="I80" s="203">
        <f t="shared" si="11"/>
        <v>8.7761350014685657E-3</v>
      </c>
      <c r="J80" s="203">
        <f t="shared" si="11"/>
        <v>5.9552503229527431E-3</v>
      </c>
      <c r="K80" s="204">
        <f t="shared" si="4"/>
        <v>0.9812665329128899</v>
      </c>
      <c r="L80" s="204">
        <f t="shared" si="5"/>
        <v>0.9812665329128899</v>
      </c>
      <c r="N80" s="205">
        <f t="shared" si="6"/>
        <v>0.52012798577562425</v>
      </c>
      <c r="O80" s="205">
        <f t="shared" si="7"/>
        <v>1.8865866858704154</v>
      </c>
    </row>
    <row r="81" spans="2:15" x14ac:dyDescent="0.2">
      <c r="B81" s="199">
        <v>32890</v>
      </c>
      <c r="C81" s="200">
        <v>1.1502846692257847</v>
      </c>
      <c r="D81" s="200">
        <v>0.99005645601893977</v>
      </c>
      <c r="E81" s="200"/>
      <c r="F81" s="202">
        <f t="shared" si="10"/>
        <v>35155</v>
      </c>
      <c r="G81" s="200">
        <f t="shared" si="8"/>
        <v>1.7365923588391741</v>
      </c>
      <c r="H81" s="200">
        <f t="shared" si="9"/>
        <v>1.4228411946822099</v>
      </c>
      <c r="I81" s="203">
        <f t="shared" si="11"/>
        <v>-4.2031400375023176E-2</v>
      </c>
      <c r="J81" s="203">
        <f t="shared" si="11"/>
        <v>1.7642758178547879E-2</v>
      </c>
      <c r="K81" s="204">
        <f t="shared" si="4"/>
        <v>0.9497673557004237</v>
      </c>
      <c r="L81" s="204">
        <f t="shared" si="5"/>
        <v>0.94976735570042414</v>
      </c>
      <c r="N81" s="205">
        <f t="shared" si="6"/>
        <v>0.50024261505133905</v>
      </c>
      <c r="O81" s="205">
        <f t="shared" si="7"/>
        <v>1.8986134470030127</v>
      </c>
    </row>
    <row r="82" spans="2:15" x14ac:dyDescent="0.2">
      <c r="B82" s="199">
        <v>32891</v>
      </c>
      <c r="C82" s="200">
        <v>1.1304983441899874</v>
      </c>
      <c r="D82" s="200">
        <v>0.98293571298488414</v>
      </c>
      <c r="E82" s="200"/>
      <c r="F82" s="202">
        <f t="shared" si="10"/>
        <v>35185</v>
      </c>
      <c r="G82" s="200">
        <f t="shared" si="8"/>
        <v>1.709900918263614</v>
      </c>
      <c r="H82" s="200">
        <f t="shared" si="9"/>
        <v>1.4563789837916616</v>
      </c>
      <c r="I82" s="203">
        <f t="shared" si="11"/>
        <v>-1.537000922507914E-2</v>
      </c>
      <c r="J82" s="203">
        <f t="shared" si="11"/>
        <v>2.3570999514771707E-2</v>
      </c>
      <c r="K82" s="204">
        <f t="shared" si="4"/>
        <v>0.94115578371832886</v>
      </c>
      <c r="L82" s="204">
        <f t="shared" si="5"/>
        <v>0.9411557837183292</v>
      </c>
      <c r="N82" s="205">
        <f t="shared" si="6"/>
        <v>0.49770008493514312</v>
      </c>
      <c r="O82" s="205">
        <f t="shared" si="7"/>
        <v>1.8910098917121423</v>
      </c>
    </row>
    <row r="83" spans="2:15" x14ac:dyDescent="0.2">
      <c r="B83" s="199">
        <v>32892</v>
      </c>
      <c r="C83" s="200">
        <v>1.1380314249473151</v>
      </c>
      <c r="D83" s="200">
        <v>0.98266253869969022</v>
      </c>
      <c r="E83" s="200"/>
      <c r="F83" s="202">
        <f t="shared" si="10"/>
        <v>35216</v>
      </c>
      <c r="G83" s="200">
        <f t="shared" si="8"/>
        <v>1.7121826086158836</v>
      </c>
      <c r="H83" s="200">
        <f t="shared" si="9"/>
        <v>1.4600404297942111</v>
      </c>
      <c r="I83" s="203">
        <f t="shared" si="11"/>
        <v>1.3343991619039208E-3</v>
      </c>
      <c r="J83" s="203">
        <f t="shared" si="11"/>
        <v>2.5140750060927974E-3</v>
      </c>
      <c r="K83" s="204">
        <f t="shared" si="4"/>
        <v>0.93722587083106923</v>
      </c>
      <c r="L83" s="204">
        <f t="shared" si="5"/>
        <v>0.93722587083106956</v>
      </c>
      <c r="N83" s="205">
        <f t="shared" si="6"/>
        <v>0.49604214469103558</v>
      </c>
      <c r="O83" s="205">
        <f t="shared" si="7"/>
        <v>1.8894077466236854</v>
      </c>
    </row>
    <row r="84" spans="2:15" x14ac:dyDescent="0.2">
      <c r="B84" s="199">
        <v>32895</v>
      </c>
      <c r="C84" s="200">
        <v>1.1216117607127281</v>
      </c>
      <c r="D84" s="200">
        <v>0.97650701147331986</v>
      </c>
      <c r="E84" s="200"/>
      <c r="F84" s="202">
        <f t="shared" si="10"/>
        <v>35246</v>
      </c>
      <c r="G84" s="200">
        <f t="shared" si="8"/>
        <v>1.769937061706548</v>
      </c>
      <c r="H84" s="200">
        <f t="shared" si="9"/>
        <v>1.4686663631396848</v>
      </c>
      <c r="I84" s="203">
        <f t="shared" si="11"/>
        <v>3.3731479808309039E-2</v>
      </c>
      <c r="J84" s="203">
        <f t="shared" si="11"/>
        <v>5.9080099218138393E-3</v>
      </c>
      <c r="K84" s="204">
        <f t="shared" si="4"/>
        <v>0.94910115881689261</v>
      </c>
      <c r="L84" s="204">
        <f t="shared" si="5"/>
        <v>0.94910115881689305</v>
      </c>
      <c r="N84" s="205">
        <f t="shared" si="6"/>
        <v>0.48199035613102981</v>
      </c>
      <c r="O84" s="205">
        <f t="shared" si="7"/>
        <v>1.9691289394986946</v>
      </c>
    </row>
    <row r="85" spans="2:15" x14ac:dyDescent="0.2">
      <c r="B85" s="199">
        <v>32896</v>
      </c>
      <c r="C85" s="200">
        <v>1.1368889118688763</v>
      </c>
      <c r="D85" s="200">
        <v>0.97712620651975934</v>
      </c>
      <c r="E85" s="200"/>
      <c r="F85" s="202">
        <f t="shared" si="10"/>
        <v>35277</v>
      </c>
      <c r="G85" s="200">
        <f t="shared" si="8"/>
        <v>1.7459125969155496</v>
      </c>
      <c r="H85" s="200">
        <f t="shared" si="9"/>
        <v>1.4165601894008395</v>
      </c>
      <c r="I85" s="203">
        <f t="shared" si="11"/>
        <v>-1.3573626605589251E-2</v>
      </c>
      <c r="J85" s="203">
        <f t="shared" si="11"/>
        <v>-3.5478564122251588E-2</v>
      </c>
      <c r="K85" s="204">
        <f t="shared" si="4"/>
        <v>0.92513487507937353</v>
      </c>
      <c r="L85" s="204">
        <f t="shared" si="5"/>
        <v>0.92513487507937375</v>
      </c>
      <c r="N85" s="205">
        <f t="shared" si="6"/>
        <v>0.47402976678542347</v>
      </c>
      <c r="O85" s="205">
        <f t="shared" si="7"/>
        <v>1.9516387786215748</v>
      </c>
    </row>
    <row r="86" spans="2:15" x14ac:dyDescent="0.2">
      <c r="B86" s="199">
        <v>32897</v>
      </c>
      <c r="C86" s="200">
        <v>1.1080383717604125</v>
      </c>
      <c r="D86" s="200">
        <v>0.97297395738481129</v>
      </c>
      <c r="E86" s="200"/>
      <c r="F86" s="202">
        <f t="shared" si="10"/>
        <v>35308</v>
      </c>
      <c r="G86" s="200">
        <f t="shared" si="8"/>
        <v>1.6114379736321331</v>
      </c>
      <c r="H86" s="200">
        <f t="shared" si="9"/>
        <v>1.4330997996721919</v>
      </c>
      <c r="I86" s="203">
        <f t="shared" si="11"/>
        <v>-7.7022540258308791E-2</v>
      </c>
      <c r="J86" s="203">
        <f t="shared" si="11"/>
        <v>1.167589658039736E-2</v>
      </c>
      <c r="K86" s="204">
        <f t="shared" si="4"/>
        <v>0.93067880135224945</v>
      </c>
      <c r="L86" s="204">
        <f t="shared" si="5"/>
        <v>0.93067880135224956</v>
      </c>
      <c r="N86" s="205">
        <f t="shared" si="6"/>
        <v>0.4699899008033715</v>
      </c>
      <c r="O86" s="205">
        <f t="shared" si="7"/>
        <v>1.9802102125203223</v>
      </c>
    </row>
    <row r="87" spans="2:15" x14ac:dyDescent="0.2">
      <c r="B87" s="199">
        <v>32898</v>
      </c>
      <c r="C87" s="200">
        <v>1.1275386515510242</v>
      </c>
      <c r="D87" s="200">
        <v>0.97295574576579835</v>
      </c>
      <c r="E87" s="200"/>
      <c r="F87" s="202">
        <f t="shared" si="10"/>
        <v>35338</v>
      </c>
      <c r="G87" s="200">
        <f t="shared" si="8"/>
        <v>1.7045452839645383</v>
      </c>
      <c r="H87" s="200">
        <f t="shared" si="9"/>
        <v>1.4899907120743037</v>
      </c>
      <c r="I87" s="203">
        <f t="shared" si="11"/>
        <v>5.7779022125526769E-2</v>
      </c>
      <c r="J87" s="203">
        <f t="shared" si="11"/>
        <v>3.9697802215257427E-2</v>
      </c>
      <c r="K87" s="204">
        <f t="shared" si="4"/>
        <v>0.92658397063463316</v>
      </c>
      <c r="L87" s="204">
        <f t="shared" si="5"/>
        <v>0.92658397063463338</v>
      </c>
      <c r="N87" s="205">
        <f t="shared" si="6"/>
        <v>0.47474312638674876</v>
      </c>
      <c r="O87" s="205">
        <f t="shared" si="7"/>
        <v>1.9517585808705173</v>
      </c>
    </row>
    <row r="88" spans="2:15" x14ac:dyDescent="0.2">
      <c r="B88" s="199">
        <v>32899</v>
      </c>
      <c r="C88" s="200">
        <v>1.1115734906943562</v>
      </c>
      <c r="D88" s="200">
        <v>0.97545073757056977</v>
      </c>
      <c r="E88" s="200"/>
      <c r="F88" s="202">
        <f t="shared" si="10"/>
        <v>35369</v>
      </c>
      <c r="G88" s="200">
        <f t="shared" si="8"/>
        <v>1.5961282983810527</v>
      </c>
      <c r="H88" s="200">
        <f t="shared" si="9"/>
        <v>1.4996148242578762</v>
      </c>
      <c r="I88" s="203">
        <f t="shared" si="11"/>
        <v>-6.3604637907490824E-2</v>
      </c>
      <c r="J88" s="203">
        <f t="shared" si="11"/>
        <v>6.4591759569925244E-3</v>
      </c>
      <c r="K88" s="204">
        <f t="shared" si="4"/>
        <v>0.92705463446078074</v>
      </c>
      <c r="L88" s="204">
        <f t="shared" si="5"/>
        <v>0.92705463446078062</v>
      </c>
      <c r="N88" s="205">
        <f t="shared" si="6"/>
        <v>0.47016185362513108</v>
      </c>
      <c r="O88" s="205">
        <f t="shared" si="7"/>
        <v>1.9717776491496029</v>
      </c>
    </row>
    <row r="89" spans="2:15" x14ac:dyDescent="0.2">
      <c r="B89" s="199">
        <v>32902</v>
      </c>
      <c r="C89" s="200">
        <v>1.1193592586507839</v>
      </c>
      <c r="D89" s="200">
        <v>0.98428337279184086</v>
      </c>
      <c r="E89" s="200"/>
      <c r="F89" s="202">
        <f t="shared" si="10"/>
        <v>35399</v>
      </c>
      <c r="G89" s="200">
        <f t="shared" si="8"/>
        <v>1.7188884098302852</v>
      </c>
      <c r="H89" s="200">
        <f t="shared" si="9"/>
        <v>1.5836470588235285</v>
      </c>
      <c r="I89" s="203">
        <f t="shared" si="11"/>
        <v>7.6911180369239496E-2</v>
      </c>
      <c r="J89" s="203">
        <f t="shared" si="11"/>
        <v>5.6035878817907836E-2</v>
      </c>
      <c r="K89" s="204">
        <f t="shared" si="4"/>
        <v>0.9955575759188714</v>
      </c>
      <c r="L89" s="204">
        <f t="shared" si="5"/>
        <v>0.99555757591887162</v>
      </c>
      <c r="N89" s="205">
        <f t="shared" si="6"/>
        <v>0.4949057590581738</v>
      </c>
      <c r="O89" s="205">
        <f t="shared" si="7"/>
        <v>2.0116104080369945</v>
      </c>
    </row>
    <row r="90" spans="2:15" x14ac:dyDescent="0.2">
      <c r="B90" s="199">
        <v>32903</v>
      </c>
      <c r="C90" s="200">
        <v>1.1067365740119139</v>
      </c>
      <c r="D90" s="200">
        <v>0.98135130213075916</v>
      </c>
      <c r="E90" s="200"/>
      <c r="F90" s="202">
        <f t="shared" si="10"/>
        <v>35430</v>
      </c>
      <c r="G90" s="200">
        <f t="shared" si="8"/>
        <v>1.6260279490389153</v>
      </c>
      <c r="H90" s="200">
        <f t="shared" si="9"/>
        <v>1.5582059734110347</v>
      </c>
      <c r="I90" s="203">
        <f t="shared" si="11"/>
        <v>-5.4023553978433392E-2</v>
      </c>
      <c r="J90" s="203">
        <f t="shared" si="11"/>
        <v>-1.6064870812435683E-2</v>
      </c>
      <c r="K90" s="204">
        <f t="shared" si="4"/>
        <v>0.9008200425211963</v>
      </c>
      <c r="L90" s="204">
        <f t="shared" si="5"/>
        <v>0.90082004252119674</v>
      </c>
      <c r="N90" s="205">
        <f t="shared" si="6"/>
        <v>0.45495282031235673</v>
      </c>
      <c r="O90" s="205">
        <f t="shared" si="7"/>
        <v>1.9800295817546998</v>
      </c>
    </row>
    <row r="91" spans="2:15" x14ac:dyDescent="0.2">
      <c r="B91" s="199">
        <v>32904</v>
      </c>
      <c r="C91" s="200">
        <v>1.092431809899167</v>
      </c>
      <c r="D91" s="200">
        <v>0.98331815698415581</v>
      </c>
      <c r="E91" s="200"/>
      <c r="F91" s="202">
        <f t="shared" si="10"/>
        <v>35461</v>
      </c>
      <c r="G91" s="200">
        <f t="shared" si="8"/>
        <v>1.8048771131279775</v>
      </c>
      <c r="H91" s="200">
        <f t="shared" si="9"/>
        <v>1.5758969222363857</v>
      </c>
      <c r="I91" s="203">
        <f t="shared" si="11"/>
        <v>0.10999144522378801</v>
      </c>
      <c r="J91" s="203">
        <f t="shared" si="11"/>
        <v>1.135340842432031E-2</v>
      </c>
      <c r="K91" s="204">
        <f t="shared" si="4"/>
        <v>0.91689345191078264</v>
      </c>
      <c r="L91" s="204">
        <f t="shared" si="5"/>
        <v>0.91689345191078253</v>
      </c>
      <c r="N91" s="205">
        <f t="shared" si="6"/>
        <v>0.44554035556707972</v>
      </c>
      <c r="O91" s="205">
        <f t="shared" si="7"/>
        <v>2.0579358086289825</v>
      </c>
    </row>
    <row r="92" spans="2:15" x14ac:dyDescent="0.2">
      <c r="B92" s="199">
        <v>32905</v>
      </c>
      <c r="C92" s="200">
        <v>1.112113891040946</v>
      </c>
      <c r="D92" s="200">
        <v>0.98626843926425034</v>
      </c>
      <c r="E92" s="200"/>
      <c r="F92" s="202">
        <f t="shared" si="10"/>
        <v>35489</v>
      </c>
      <c r="G92" s="200">
        <f t="shared" si="8"/>
        <v>1.7713581144698045</v>
      </c>
      <c r="H92" s="200">
        <f t="shared" si="9"/>
        <v>1.5938947368421033</v>
      </c>
      <c r="I92" s="203">
        <f t="shared" si="11"/>
        <v>-1.8571346721817705E-2</v>
      </c>
      <c r="J92" s="203">
        <f t="shared" si="11"/>
        <v>1.1420680091294599E-2</v>
      </c>
      <c r="K92" s="204">
        <f t="shared" si="4"/>
        <v>0.9426505369256073</v>
      </c>
      <c r="L92" s="204">
        <f t="shared" si="5"/>
        <v>0.94265053692560696</v>
      </c>
      <c r="N92" s="205">
        <f t="shared" si="6"/>
        <v>0.45424291677193673</v>
      </c>
      <c r="O92" s="205">
        <f t="shared" si="7"/>
        <v>2.0752124075473191</v>
      </c>
    </row>
    <row r="93" spans="2:15" x14ac:dyDescent="0.2">
      <c r="B93" s="199">
        <v>32906</v>
      </c>
      <c r="C93" s="200">
        <v>1.1248124652346612</v>
      </c>
      <c r="D93" s="200">
        <v>0.99043890001821144</v>
      </c>
      <c r="E93" s="200"/>
      <c r="F93" s="202">
        <f t="shared" si="10"/>
        <v>35520</v>
      </c>
      <c r="G93" s="200">
        <f t="shared" si="8"/>
        <v>1.8485286182847149</v>
      </c>
      <c r="H93" s="200">
        <f t="shared" si="9"/>
        <v>1.563885266800217</v>
      </c>
      <c r="I93" s="203">
        <f t="shared" si="11"/>
        <v>4.356572687618776E-2</v>
      </c>
      <c r="J93" s="203">
        <f t="shared" si="11"/>
        <v>-1.8827761550516464E-2</v>
      </c>
      <c r="K93" s="204">
        <f t="shared" si="4"/>
        <v>0.99353046857303551</v>
      </c>
      <c r="L93" s="204">
        <f t="shared" si="5"/>
        <v>0.9935304685730354</v>
      </c>
      <c r="N93" s="205">
        <f t="shared" si="6"/>
        <v>0.46354706444136773</v>
      </c>
      <c r="O93" s="205">
        <f t="shared" si="7"/>
        <v>2.1433216706276941</v>
      </c>
    </row>
    <row r="94" spans="2:15" x14ac:dyDescent="0.2">
      <c r="B94" s="199">
        <v>32909</v>
      </c>
      <c r="C94" s="200">
        <v>1.1544602626445757</v>
      </c>
      <c r="D94" s="200">
        <v>0.99331633582225431</v>
      </c>
      <c r="E94" s="200"/>
      <c r="F94" s="202">
        <f t="shared" si="10"/>
        <v>35550</v>
      </c>
      <c r="G94" s="200">
        <f t="shared" si="8"/>
        <v>1.7002938009909025</v>
      </c>
      <c r="H94" s="200">
        <f t="shared" si="9"/>
        <v>1.6151371334911655</v>
      </c>
      <c r="I94" s="203">
        <f t="shared" si="11"/>
        <v>-8.0190707261736827E-2</v>
      </c>
      <c r="J94" s="203">
        <f t="shared" si="11"/>
        <v>3.2772139861520833E-2</v>
      </c>
      <c r="K94" s="204">
        <f t="shared" si="4"/>
        <v>0.9403306387393755</v>
      </c>
      <c r="L94" s="204">
        <f t="shared" si="5"/>
        <v>0.9403306387393755</v>
      </c>
      <c r="N94" s="205">
        <f t="shared" si="6"/>
        <v>0.43500184110651952</v>
      </c>
      <c r="O94" s="205">
        <f t="shared" si="7"/>
        <v>2.1616704801695668</v>
      </c>
    </row>
    <row r="95" spans="2:15" x14ac:dyDescent="0.2">
      <c r="B95" s="199">
        <v>32910</v>
      </c>
      <c r="C95" s="200">
        <v>1.1630499595116712</v>
      </c>
      <c r="D95" s="200">
        <v>0.99446366782006879</v>
      </c>
      <c r="E95" s="200"/>
      <c r="F95" s="202">
        <f t="shared" si="10"/>
        <v>35581</v>
      </c>
      <c r="G95" s="200">
        <f t="shared" si="8"/>
        <v>1.8085890297061766</v>
      </c>
      <c r="H95" s="200">
        <f t="shared" si="9"/>
        <v>1.7174376252048782</v>
      </c>
      <c r="I95" s="203">
        <f t="shared" si="11"/>
        <v>6.3692068189721951E-2</v>
      </c>
      <c r="J95" s="203">
        <f t="shared" si="11"/>
        <v>6.3338579488038338E-2</v>
      </c>
      <c r="K95" s="204">
        <f t="shared" si="4"/>
        <v>0.96445439074946904</v>
      </c>
      <c r="L95" s="204">
        <f t="shared" si="5"/>
        <v>0.96445439074946882</v>
      </c>
      <c r="N95" s="205">
        <f t="shared" si="6"/>
        <v>0.45203163689942577</v>
      </c>
      <c r="O95" s="205">
        <f t="shared" si="7"/>
        <v>2.1335993147843637</v>
      </c>
    </row>
    <row r="96" spans="2:15" x14ac:dyDescent="0.2">
      <c r="B96" s="199">
        <v>32911</v>
      </c>
      <c r="C96" s="200">
        <v>1.1505223453041458</v>
      </c>
      <c r="D96" s="200">
        <v>0.99116736477872858</v>
      </c>
      <c r="E96" s="200"/>
      <c r="F96" s="202">
        <f t="shared" si="10"/>
        <v>35611</v>
      </c>
      <c r="G96" s="200">
        <f t="shared" si="8"/>
        <v>1.9824061325431948</v>
      </c>
      <c r="H96" s="200">
        <f t="shared" si="9"/>
        <v>1.8047186304862481</v>
      </c>
      <c r="I96" s="203">
        <f t="shared" si="11"/>
        <v>9.6106467518083161E-2</v>
      </c>
      <c r="J96" s="203">
        <f t="shared" si="11"/>
        <v>5.0820480464877305E-2</v>
      </c>
      <c r="K96" s="204">
        <f t="shared" si="4"/>
        <v>1.1036831486573864</v>
      </c>
      <c r="L96" s="204">
        <f t="shared" si="5"/>
        <v>1.1036831486573861</v>
      </c>
      <c r="N96" s="205">
        <f t="shared" si="6"/>
        <v>0.50562850629673806</v>
      </c>
      <c r="O96" s="205">
        <f t="shared" si="7"/>
        <v>2.1827945515589025</v>
      </c>
    </row>
    <row r="97" spans="2:15" x14ac:dyDescent="0.2">
      <c r="B97" s="199">
        <v>32912</v>
      </c>
      <c r="C97" s="200">
        <v>1.1417758656204469</v>
      </c>
      <c r="D97" s="200">
        <v>0.99054816973228887</v>
      </c>
      <c r="E97" s="200"/>
      <c r="F97" s="202">
        <f t="shared" si="10"/>
        <v>35642</v>
      </c>
      <c r="G97" s="200">
        <f t="shared" si="8"/>
        <v>1.8922801975797088</v>
      </c>
      <c r="H97" s="200">
        <f t="shared" si="9"/>
        <v>1.8878289928974661</v>
      </c>
      <c r="I97" s="203">
        <f t="shared" si="11"/>
        <v>-4.5462901614345297E-2</v>
      </c>
      <c r="J97" s="203">
        <f t="shared" si="11"/>
        <v>4.6051700806582385E-2</v>
      </c>
      <c r="K97" s="204">
        <f t="shared" si="4"/>
        <v>1.0303595180864</v>
      </c>
      <c r="L97" s="204">
        <f t="shared" si="5"/>
        <v>1.0303595180863994</v>
      </c>
      <c r="N97" s="205">
        <f t="shared" si="6"/>
        <v>0.47961738432013934</v>
      </c>
      <c r="O97" s="205">
        <f t="shared" si="7"/>
        <v>2.1482947694795107</v>
      </c>
    </row>
    <row r="98" spans="2:15" x14ac:dyDescent="0.2">
      <c r="B98" s="199">
        <v>32913</v>
      </c>
      <c r="C98" s="200">
        <v>1.1262343519490685</v>
      </c>
      <c r="D98" s="200">
        <v>0.98608632307412114</v>
      </c>
      <c r="E98" s="200"/>
      <c r="F98" s="202">
        <f t="shared" si="10"/>
        <v>35673</v>
      </c>
      <c r="G98" s="200">
        <f t="shared" si="8"/>
        <v>1.7824179746495556</v>
      </c>
      <c r="H98" s="200">
        <f t="shared" si="9"/>
        <v>1.7616603533054069</v>
      </c>
      <c r="I98" s="203">
        <f t="shared" si="11"/>
        <v>-5.8058115849159431E-2</v>
      </c>
      <c r="J98" s="203">
        <f t="shared" si="11"/>
        <v>-6.6832663375094081E-2</v>
      </c>
      <c r="K98" s="204">
        <f t="shared" si="4"/>
        <v>0.98284282033704218</v>
      </c>
      <c r="L98" s="204">
        <f t="shared" si="5"/>
        <v>0.98284282033704162</v>
      </c>
      <c r="N98" s="205">
        <f t="shared" si="6"/>
        <v>0.49035755519053592</v>
      </c>
      <c r="O98" s="205">
        <f t="shared" si="7"/>
        <v>2.0043390989563599</v>
      </c>
    </row>
    <row r="99" spans="2:15" x14ac:dyDescent="0.2">
      <c r="B99" s="199">
        <v>32916</v>
      </c>
      <c r="C99" s="200">
        <v>1.1065764553907016</v>
      </c>
      <c r="D99" s="200">
        <v>0.98207976689127641</v>
      </c>
      <c r="E99" s="200"/>
      <c r="F99" s="202">
        <f t="shared" si="10"/>
        <v>35703</v>
      </c>
      <c r="G99" s="200">
        <f t="shared" si="8"/>
        <v>1.8972814026391236</v>
      </c>
      <c r="H99" s="200">
        <f t="shared" si="9"/>
        <v>1.8582815516299371</v>
      </c>
      <c r="I99" s="203">
        <f t="shared" si="11"/>
        <v>6.4442476244749081E-2</v>
      </c>
      <c r="J99" s="203">
        <f t="shared" si="11"/>
        <v>5.484666675005756E-2</v>
      </c>
      <c r="K99" s="204">
        <f t="shared" si="4"/>
        <v>1.0282773388960109</v>
      </c>
      <c r="L99" s="204">
        <f t="shared" si="5"/>
        <v>1.0282773388960111</v>
      </c>
      <c r="N99" s="205">
        <f t="shared" si="6"/>
        <v>0.51649314884987141</v>
      </c>
      <c r="O99" s="205">
        <f t="shared" si="7"/>
        <v>1.9908828242654961</v>
      </c>
    </row>
    <row r="100" spans="2:15" x14ac:dyDescent="0.2">
      <c r="B100" s="199">
        <v>32917</v>
      </c>
      <c r="C100" s="200">
        <v>1.0942756758965595</v>
      </c>
      <c r="D100" s="200">
        <v>0.97907484975414305</v>
      </c>
      <c r="E100" s="200"/>
      <c r="F100" s="202">
        <f t="shared" si="10"/>
        <v>35734</v>
      </c>
      <c r="G100" s="200">
        <f t="shared" si="8"/>
        <v>1.831676967353316</v>
      </c>
      <c r="H100" s="200">
        <f t="shared" si="9"/>
        <v>1.7594713167000524</v>
      </c>
      <c r="I100" s="203">
        <f t="shared" si="11"/>
        <v>-3.4578125940912918E-2</v>
      </c>
      <c r="J100" s="203">
        <f t="shared" si="11"/>
        <v>-5.3172908509593886E-2</v>
      </c>
      <c r="K100" s="204">
        <f t="shared" si="4"/>
        <v>0.96323452166507084</v>
      </c>
      <c r="L100" s="204">
        <f t="shared" si="5"/>
        <v>0.96323452166507106</v>
      </c>
      <c r="N100" s="205">
        <f t="shared" si="6"/>
        <v>0.50130843315650719</v>
      </c>
      <c r="O100" s="205">
        <f t="shared" si="7"/>
        <v>1.9214408893942374</v>
      </c>
    </row>
    <row r="101" spans="2:15" x14ac:dyDescent="0.2">
      <c r="B101" s="199">
        <v>32918</v>
      </c>
      <c r="C101" s="200">
        <v>1.1181850554285628</v>
      </c>
      <c r="D101" s="200">
        <v>0.98142414860681104</v>
      </c>
      <c r="E101" s="200"/>
      <c r="F101" s="202">
        <f t="shared" si="10"/>
        <v>35764</v>
      </c>
      <c r="G101" s="200">
        <f t="shared" si="8"/>
        <v>1.9144941544193999</v>
      </c>
      <c r="H101" s="200">
        <f t="shared" si="9"/>
        <v>1.7905578218903639</v>
      </c>
      <c r="I101" s="203">
        <f t="shared" si="11"/>
        <v>4.5213860599967459E-2</v>
      </c>
      <c r="J101" s="203">
        <f t="shared" si="11"/>
        <v>1.7668094327684347E-2</v>
      </c>
      <c r="K101" s="204">
        <f t="shared" si="4"/>
        <v>0.97112940283432159</v>
      </c>
      <c r="L101" s="204">
        <f t="shared" si="5"/>
        <v>0.97112940283432136</v>
      </c>
      <c r="N101" s="205">
        <f t="shared" si="6"/>
        <v>0.50706098204767125</v>
      </c>
      <c r="O101" s="205">
        <f t="shared" si="7"/>
        <v>1.9152122470804132</v>
      </c>
    </row>
    <row r="102" spans="2:15" x14ac:dyDescent="0.2">
      <c r="B102" s="199">
        <v>32919</v>
      </c>
      <c r="C102" s="200">
        <v>1.1234639662216421</v>
      </c>
      <c r="D102" s="200">
        <v>0.98747040611910408</v>
      </c>
      <c r="E102" s="200"/>
      <c r="F102" s="202">
        <f t="shared" si="10"/>
        <v>35795</v>
      </c>
      <c r="G102" s="200">
        <f t="shared" si="8"/>
        <v>2.1455436569258399</v>
      </c>
      <c r="H102" s="200">
        <f t="shared" si="9"/>
        <v>1.8122768166089942</v>
      </c>
      <c r="I102" s="203">
        <f t="shared" si="11"/>
        <v>0.12068436039519237</v>
      </c>
      <c r="J102" s="203">
        <f t="shared" si="11"/>
        <v>1.2129736584379325E-2</v>
      </c>
      <c r="K102" s="204">
        <f t="shared" si="4"/>
        <v>0.96792660041435696</v>
      </c>
      <c r="L102" s="204">
        <f t="shared" si="5"/>
        <v>0.96792660041435719</v>
      </c>
      <c r="N102" s="205">
        <f t="shared" si="6"/>
        <v>0.49112749351367807</v>
      </c>
      <c r="O102" s="205">
        <f t="shared" si="7"/>
        <v>1.9708255253427387</v>
      </c>
    </row>
    <row r="103" spans="2:15" x14ac:dyDescent="0.2">
      <c r="B103" s="199">
        <v>32920</v>
      </c>
      <c r="C103" s="200">
        <v>1.12366911820507</v>
      </c>
      <c r="D103" s="200">
        <v>0.98792569659442719</v>
      </c>
      <c r="E103" s="200"/>
      <c r="F103" s="202">
        <f t="shared" si="10"/>
        <v>35826</v>
      </c>
      <c r="G103" s="200">
        <f t="shared" si="8"/>
        <v>2.3517555922679403</v>
      </c>
      <c r="H103" s="200">
        <f t="shared" si="9"/>
        <v>1.8615155709342532</v>
      </c>
      <c r="I103" s="203">
        <f t="shared" si="11"/>
        <v>9.6111740572812687E-2</v>
      </c>
      <c r="J103" s="203">
        <f t="shared" si="11"/>
        <v>2.716955482407557E-2</v>
      </c>
      <c r="K103" s="204">
        <f t="shared" si="4"/>
        <v>0.98523446364422662</v>
      </c>
      <c r="L103" s="204">
        <f t="shared" si="5"/>
        <v>0.9852344636442264</v>
      </c>
      <c r="N103" s="205">
        <f t="shared" si="6"/>
        <v>0.49197772779045751</v>
      </c>
      <c r="O103" s="205">
        <f t="shared" si="7"/>
        <v>2.0025997275711158</v>
      </c>
    </row>
    <row r="104" spans="2:15" x14ac:dyDescent="0.2">
      <c r="B104" s="199">
        <v>32923</v>
      </c>
      <c r="C104" s="200">
        <v>1.1238826097000192</v>
      </c>
      <c r="D104" s="200">
        <v>0.98373702422145315</v>
      </c>
      <c r="E104" s="200"/>
      <c r="F104" s="202">
        <f t="shared" si="10"/>
        <v>35854</v>
      </c>
      <c r="G104" s="200">
        <f t="shared" si="8"/>
        <v>2.4249131231387273</v>
      </c>
      <c r="H104" s="200">
        <f t="shared" si="9"/>
        <v>1.9874379894372578</v>
      </c>
      <c r="I104" s="203">
        <f t="shared" si="11"/>
        <v>3.1107624921277166E-2</v>
      </c>
      <c r="J104" s="203">
        <f t="shared" si="11"/>
        <v>6.7645106207629979E-2</v>
      </c>
      <c r="K104" s="204">
        <f t="shared" si="4"/>
        <v>0.95322322300734907</v>
      </c>
      <c r="L104" s="204">
        <f t="shared" si="5"/>
        <v>0.95322322300734952</v>
      </c>
      <c r="N104" s="205">
        <f t="shared" si="6"/>
        <v>0.48957861369330158</v>
      </c>
      <c r="O104" s="205">
        <f t="shared" si="7"/>
        <v>1.9470279059299349</v>
      </c>
    </row>
    <row r="105" spans="2:15" x14ac:dyDescent="0.2">
      <c r="B105" s="199">
        <v>32924</v>
      </c>
      <c r="C105" s="200">
        <v>1.1144514561204091</v>
      </c>
      <c r="D105" s="200">
        <v>0.97020579129484608</v>
      </c>
      <c r="E105" s="200"/>
      <c r="F105" s="202">
        <f t="shared" si="10"/>
        <v>35885</v>
      </c>
      <c r="G105" s="200">
        <f t="shared" si="8"/>
        <v>2.8986407430171202</v>
      </c>
      <c r="H105" s="200">
        <f t="shared" si="9"/>
        <v>2.0733034055727528</v>
      </c>
      <c r="I105" s="203">
        <f t="shared" si="11"/>
        <v>0.19535859464738903</v>
      </c>
      <c r="J105" s="203">
        <f t="shared" si="11"/>
        <v>4.3204073078933147E-2</v>
      </c>
      <c r="K105" s="204">
        <f t="shared" si="4"/>
        <v>1.0479781748559742</v>
      </c>
      <c r="L105" s="204">
        <f t="shared" si="5"/>
        <v>1.0479781748559742</v>
      </c>
      <c r="N105" s="205">
        <f t="shared" si="6"/>
        <v>0.49763334191120878</v>
      </c>
      <c r="O105" s="205">
        <f t="shared" si="7"/>
        <v>2.1059243555327578</v>
      </c>
    </row>
    <row r="106" spans="2:15" x14ac:dyDescent="0.2">
      <c r="B106" s="199">
        <v>32925</v>
      </c>
      <c r="C106" s="200">
        <v>1.0885222468979101</v>
      </c>
      <c r="D106" s="200">
        <v>0.95585503551265705</v>
      </c>
      <c r="E106" s="200"/>
      <c r="F106" s="202">
        <f t="shared" si="10"/>
        <v>35915</v>
      </c>
      <c r="G106" s="200">
        <f t="shared" si="8"/>
        <v>2.8324183499275724</v>
      </c>
      <c r="H106" s="200">
        <f t="shared" si="9"/>
        <v>2.0938018575851376</v>
      </c>
      <c r="I106" s="203">
        <f t="shared" si="11"/>
        <v>-2.2846016102229583E-2</v>
      </c>
      <c r="J106" s="203">
        <f t="shared" si="11"/>
        <v>9.8868559021740854E-3</v>
      </c>
      <c r="K106" s="204">
        <f t="shared" si="4"/>
        <v>1.1124107870859925</v>
      </c>
      <c r="L106" s="204">
        <f t="shared" si="5"/>
        <v>1.1124107870859923</v>
      </c>
      <c r="N106" s="205">
        <f t="shared" si="6"/>
        <v>0.52969144758037945</v>
      </c>
      <c r="O106" s="205">
        <f t="shared" si="7"/>
        <v>2.1001109082796487</v>
      </c>
    </row>
    <row r="107" spans="2:15" x14ac:dyDescent="0.2">
      <c r="B107" s="199">
        <v>32926</v>
      </c>
      <c r="C107" s="200">
        <v>1.1158166341564708</v>
      </c>
      <c r="D107" s="200">
        <v>0.95354215989801494</v>
      </c>
      <c r="E107" s="200"/>
      <c r="F107" s="202">
        <f t="shared" si="10"/>
        <v>35946</v>
      </c>
      <c r="G107" s="200">
        <f t="shared" si="8"/>
        <v>3.2876247486679731</v>
      </c>
      <c r="H107" s="200">
        <f t="shared" si="9"/>
        <v>2.0699337097067905</v>
      </c>
      <c r="I107" s="203">
        <f t="shared" si="11"/>
        <v>0.16071298180653315</v>
      </c>
      <c r="J107" s="203">
        <f t="shared" si="11"/>
        <v>-1.1399430080683559E-2</v>
      </c>
      <c r="K107" s="204">
        <f t="shared" si="4"/>
        <v>1.0486834671041567</v>
      </c>
      <c r="L107" s="204">
        <f t="shared" si="5"/>
        <v>1.0486834671041567</v>
      </c>
      <c r="N107" s="205">
        <f t="shared" si="6"/>
        <v>0.48197305197653278</v>
      </c>
      <c r="O107" s="205">
        <f t="shared" si="7"/>
        <v>2.1758134875043118</v>
      </c>
    </row>
    <row r="108" spans="2:15" x14ac:dyDescent="0.2">
      <c r="B108" s="199">
        <v>32927</v>
      </c>
      <c r="C108" s="200">
        <v>1.0935993415121701</v>
      </c>
      <c r="D108" s="200">
        <v>0.93671462393006732</v>
      </c>
      <c r="E108" s="200"/>
      <c r="F108" s="202">
        <f t="shared" si="10"/>
        <v>35976</v>
      </c>
      <c r="G108" s="200">
        <f t="shared" si="8"/>
        <v>3.3650037402709185</v>
      </c>
      <c r="H108" s="200">
        <f t="shared" si="9"/>
        <v>2.1212549626661783</v>
      </c>
      <c r="I108" s="203">
        <f t="shared" si="11"/>
        <v>2.353644272640798E-2</v>
      </c>
      <c r="J108" s="203">
        <f t="shared" si="11"/>
        <v>2.4793669825618592E-2</v>
      </c>
      <c r="K108" s="204">
        <f t="shared" si="4"/>
        <v>1.0429649712214055</v>
      </c>
      <c r="L108" s="204">
        <f t="shared" si="5"/>
        <v>1.0429649712214053</v>
      </c>
      <c r="N108" s="205">
        <f t="shared" si="6"/>
        <v>0.47902732086516464</v>
      </c>
      <c r="O108" s="205">
        <f t="shared" si="7"/>
        <v>2.1772557133854518</v>
      </c>
    </row>
    <row r="109" spans="2:15" x14ac:dyDescent="0.2">
      <c r="B109" s="199">
        <v>32930</v>
      </c>
      <c r="C109" s="200">
        <v>1.0972762321419784</v>
      </c>
      <c r="D109" s="200">
        <v>0.9200145692952103</v>
      </c>
      <c r="E109" s="200"/>
      <c r="F109" s="202">
        <f t="shared" si="10"/>
        <v>36007</v>
      </c>
      <c r="G109" s="200">
        <f t="shared" si="8"/>
        <v>3.6778997107023468</v>
      </c>
      <c r="H109" s="200">
        <f t="shared" si="9"/>
        <v>2.1172698961937693</v>
      </c>
      <c r="I109" s="203">
        <f t="shared" si="11"/>
        <v>9.2985326193496753E-2</v>
      </c>
      <c r="J109" s="203">
        <f t="shared" si="11"/>
        <v>-1.878636251910204E-3</v>
      </c>
      <c r="K109" s="204">
        <f t="shared" si="4"/>
        <v>1.0314487630557481</v>
      </c>
      <c r="L109" s="204">
        <f t="shared" si="5"/>
        <v>1.0314487630557478</v>
      </c>
      <c r="N109" s="205">
        <f t="shared" si="6"/>
        <v>0.47639832950944355</v>
      </c>
      <c r="O109" s="205">
        <f t="shared" si="7"/>
        <v>2.1650973548077941</v>
      </c>
    </row>
    <row r="110" spans="2:15" x14ac:dyDescent="0.2">
      <c r="B110" s="199">
        <v>32931</v>
      </c>
      <c r="C110" s="200">
        <v>1.0972762321419784</v>
      </c>
      <c r="D110" s="200">
        <v>0.92993990165725726</v>
      </c>
      <c r="E110" s="200"/>
      <c r="F110" s="202">
        <f t="shared" si="10"/>
        <v>36038</v>
      </c>
      <c r="G110" s="200">
        <f t="shared" si="8"/>
        <v>3.2351934057814522</v>
      </c>
      <c r="H110" s="200">
        <f t="shared" si="9"/>
        <v>1.8351928610453452</v>
      </c>
      <c r="I110" s="203">
        <f t="shared" si="11"/>
        <v>-0.12036932481673179</v>
      </c>
      <c r="J110" s="203">
        <f t="shared" si="11"/>
        <v>-0.13322677267339222</v>
      </c>
      <c r="K110" s="204">
        <f t="shared" si="4"/>
        <v>0.98067297436103129</v>
      </c>
      <c r="L110" s="204">
        <f t="shared" si="5"/>
        <v>0.98067297436103107</v>
      </c>
      <c r="N110" s="205">
        <f t="shared" si="6"/>
        <v>0.51452009460823456</v>
      </c>
      <c r="O110" s="205">
        <f t="shared" si="7"/>
        <v>1.9059954793558347</v>
      </c>
    </row>
    <row r="111" spans="2:15" x14ac:dyDescent="0.2">
      <c r="B111" s="199">
        <v>32932</v>
      </c>
      <c r="C111" s="200">
        <v>1.116427920350993</v>
      </c>
      <c r="D111" s="200">
        <v>0.93951921325805865</v>
      </c>
      <c r="E111" s="200"/>
      <c r="F111" s="202">
        <f t="shared" si="10"/>
        <v>36068</v>
      </c>
      <c r="G111" s="200">
        <f t="shared" si="8"/>
        <v>3.2115759091526996</v>
      </c>
      <c r="H111" s="200">
        <f t="shared" si="9"/>
        <v>1.8681843015844082</v>
      </c>
      <c r="I111" s="203">
        <f t="shared" si="11"/>
        <v>-7.3001807516505091E-3</v>
      </c>
      <c r="J111" s="203">
        <f t="shared" si="11"/>
        <v>1.7977097251931751E-2</v>
      </c>
      <c r="K111" s="204">
        <f t="shared" si="4"/>
        <v>0.97047726540906354</v>
      </c>
      <c r="L111" s="204">
        <f t="shared" si="5"/>
        <v>0.97047726540906321</v>
      </c>
      <c r="N111" s="205">
        <f t="shared" si="6"/>
        <v>0.508210499166597</v>
      </c>
      <c r="O111" s="205">
        <f t="shared" si="7"/>
        <v>1.9095970409909426</v>
      </c>
    </row>
    <row r="112" spans="2:15" x14ac:dyDescent="0.2">
      <c r="B112" s="199">
        <v>32933</v>
      </c>
      <c r="C112" s="200">
        <v>1.1052496391076387</v>
      </c>
      <c r="D112" s="200">
        <v>0.93001274813330914</v>
      </c>
      <c r="E112" s="200"/>
      <c r="F112" s="202">
        <f t="shared" si="10"/>
        <v>36099</v>
      </c>
      <c r="G112" s="200">
        <f t="shared" si="8"/>
        <v>3.2281073228416743</v>
      </c>
      <c r="H112" s="200">
        <f t="shared" si="9"/>
        <v>2.03604698597705</v>
      </c>
      <c r="I112" s="203">
        <f t="shared" si="11"/>
        <v>5.1474460378972964E-3</v>
      </c>
      <c r="J112" s="203">
        <f t="shared" si="11"/>
        <v>8.9853385584215406E-2</v>
      </c>
      <c r="K112" s="204">
        <f t="shared" si="4"/>
        <v>0.90527250082566346</v>
      </c>
      <c r="L112" s="204">
        <f t="shared" si="5"/>
        <v>0.90527250082566368</v>
      </c>
      <c r="N112" s="205">
        <f t="shared" si="6"/>
        <v>0.49665479981228833</v>
      </c>
      <c r="O112" s="205">
        <f t="shared" si="7"/>
        <v>1.8227398611023458</v>
      </c>
    </row>
    <row r="113" spans="2:15" x14ac:dyDescent="0.2">
      <c r="B113" s="199">
        <v>32934</v>
      </c>
      <c r="C113" s="200">
        <v>1.1145206740660369</v>
      </c>
      <c r="D113" s="200">
        <v>0.93401930431615376</v>
      </c>
      <c r="E113" s="200"/>
      <c r="F113" s="202">
        <f t="shared" si="10"/>
        <v>36129</v>
      </c>
      <c r="G113" s="200">
        <f t="shared" si="8"/>
        <v>3.5623466051099557</v>
      </c>
      <c r="H113" s="200">
        <f t="shared" si="9"/>
        <v>2.1572270988890878</v>
      </c>
      <c r="I113" s="203">
        <f t="shared" si="11"/>
        <v>0.10354032528697132</v>
      </c>
      <c r="J113" s="203">
        <f t="shared" si="11"/>
        <v>5.9517345987910142E-2</v>
      </c>
      <c r="K113" s="204">
        <f t="shared" si="4"/>
        <v>0.92758050531848912</v>
      </c>
      <c r="L113" s="204">
        <f t="shared" si="5"/>
        <v>0.92758050531848935</v>
      </c>
      <c r="N113" s="205">
        <f t="shared" si="6"/>
        <v>0.49801855956328345</v>
      </c>
      <c r="O113" s="205">
        <f t="shared" si="7"/>
        <v>1.8625420428746515</v>
      </c>
    </row>
    <row r="114" spans="2:15" x14ac:dyDescent="0.2">
      <c r="B114" s="199">
        <v>32937</v>
      </c>
      <c r="C114" s="200">
        <v>1.1296402084544297</v>
      </c>
      <c r="D114" s="200">
        <v>0.93230741212893831</v>
      </c>
      <c r="E114" s="200"/>
      <c r="F114" s="202">
        <f t="shared" si="10"/>
        <v>36160</v>
      </c>
      <c r="G114" s="200">
        <f t="shared" si="8"/>
        <v>3.4634208175890335</v>
      </c>
      <c r="H114" s="200">
        <f t="shared" si="9"/>
        <v>2.2620941540702919</v>
      </c>
      <c r="I114" s="203">
        <f t="shared" si="11"/>
        <v>-2.7769837830776911E-2</v>
      </c>
      <c r="J114" s="203">
        <f t="shared" si="11"/>
        <v>4.8611968223098767E-2</v>
      </c>
      <c r="K114" s="204">
        <f t="shared" si="4"/>
        <v>0.86009370793404183</v>
      </c>
      <c r="L114" s="204">
        <f t="shared" si="5"/>
        <v>0.86009370793404216</v>
      </c>
      <c r="N114" s="205">
        <f t="shared" si="6"/>
        <v>0.47108490940070574</v>
      </c>
      <c r="O114" s="205">
        <f t="shared" si="7"/>
        <v>1.8257721501378956</v>
      </c>
    </row>
    <row r="115" spans="2:15" x14ac:dyDescent="0.2">
      <c r="B115" s="199">
        <v>32938</v>
      </c>
      <c r="C115" s="200">
        <v>1.1255655231250481</v>
      </c>
      <c r="D115" s="200">
        <v>0.93358222545984337</v>
      </c>
      <c r="E115" s="200"/>
      <c r="F115" s="202">
        <f t="shared" si="10"/>
        <v>36191</v>
      </c>
      <c r="G115" s="200">
        <f t="shared" si="8"/>
        <v>3.4238123076178963</v>
      </c>
      <c r="H115" s="200">
        <f t="shared" si="9"/>
        <v>2.310341649972679</v>
      </c>
      <c r="I115" s="203">
        <f t="shared" si="11"/>
        <v>-1.1436239503436862E-2</v>
      </c>
      <c r="J115" s="203">
        <f t="shared" si="11"/>
        <v>2.1328685994600693E-2</v>
      </c>
      <c r="K115" s="204">
        <f t="shared" si="4"/>
        <v>0.85974900324804526</v>
      </c>
      <c r="L115" s="204">
        <f t="shared" si="5"/>
        <v>0.85974900324804537</v>
      </c>
      <c r="N115" s="205">
        <f t="shared" si="6"/>
        <v>0.46408594964911265</v>
      </c>
      <c r="O115" s="205">
        <f t="shared" si="7"/>
        <v>1.8525641724298845</v>
      </c>
    </row>
    <row r="116" spans="2:15" x14ac:dyDescent="0.2">
      <c r="B116" s="199">
        <v>32939</v>
      </c>
      <c r="C116" s="200">
        <v>1.1255438403950924</v>
      </c>
      <c r="D116" s="200">
        <v>0.92862866508832631</v>
      </c>
      <c r="E116" s="200"/>
      <c r="F116" s="202">
        <f t="shared" si="10"/>
        <v>36219</v>
      </c>
      <c r="G116" s="200">
        <f t="shared" si="8"/>
        <v>3.0510186296347901</v>
      </c>
      <c r="H116" s="200">
        <f t="shared" si="9"/>
        <v>2.2486237479511901</v>
      </c>
      <c r="I116" s="203">
        <f t="shared" si="11"/>
        <v>-0.10888262687579275</v>
      </c>
      <c r="J116" s="203">
        <f t="shared" si="11"/>
        <v>-2.6713755527118077E-2</v>
      </c>
      <c r="K116" s="204">
        <f t="shared" si="4"/>
        <v>0.89918213476391695</v>
      </c>
      <c r="L116" s="204">
        <f t="shared" si="5"/>
        <v>0.89918213476391684</v>
      </c>
      <c r="N116" s="205">
        <f t="shared" si="6"/>
        <v>0.4759957557238883</v>
      </c>
      <c r="O116" s="205">
        <f t="shared" si="7"/>
        <v>1.8890549420896674</v>
      </c>
    </row>
    <row r="117" spans="2:15" x14ac:dyDescent="0.2">
      <c r="B117" s="199">
        <v>32940</v>
      </c>
      <c r="C117" s="200">
        <v>1.1422687307513648</v>
      </c>
      <c r="D117" s="200">
        <v>0.93549444545620075</v>
      </c>
      <c r="E117" s="200"/>
      <c r="F117" s="202">
        <f t="shared" si="10"/>
        <v>36250</v>
      </c>
      <c r="G117" s="200">
        <f t="shared" si="8"/>
        <v>3.0751998772423939</v>
      </c>
      <c r="H117" s="200">
        <f t="shared" si="9"/>
        <v>2.3449337097067886</v>
      </c>
      <c r="I117" s="203">
        <f t="shared" si="11"/>
        <v>7.9256309262518698E-3</v>
      </c>
      <c r="J117" s="203">
        <f t="shared" si="11"/>
        <v>4.2830625551895984E-2</v>
      </c>
      <c r="K117" s="204">
        <f t="shared" si="4"/>
        <v>0.8386375956025155</v>
      </c>
      <c r="L117" s="204">
        <f t="shared" si="5"/>
        <v>0.83863759560251594</v>
      </c>
      <c r="N117" s="205">
        <f t="shared" si="6"/>
        <v>0.44799681216747267</v>
      </c>
      <c r="O117" s="205">
        <f t="shared" si="7"/>
        <v>1.8719722391439957</v>
      </c>
    </row>
    <row r="118" spans="2:15" x14ac:dyDescent="0.2">
      <c r="B118" s="199">
        <v>32941</v>
      </c>
      <c r="C118" s="200">
        <v>1.1530984204131227</v>
      </c>
      <c r="D118" s="200">
        <v>0.93106902203605879</v>
      </c>
      <c r="E118" s="200"/>
      <c r="F118" s="202">
        <f t="shared" si="10"/>
        <v>36280</v>
      </c>
      <c r="G118" s="200">
        <f t="shared" si="8"/>
        <v>3.2679326601123702</v>
      </c>
      <c r="H118" s="200">
        <f t="shared" si="9"/>
        <v>2.4376878528501149</v>
      </c>
      <c r="I118" s="203">
        <f t="shared" si="11"/>
        <v>6.2673253955383368E-2</v>
      </c>
      <c r="J118" s="203">
        <f t="shared" si="11"/>
        <v>3.9555123779991375E-2</v>
      </c>
      <c r="K118" s="204">
        <f t="shared" si="4"/>
        <v>0.84332436641142472</v>
      </c>
      <c r="L118" s="204">
        <f t="shared" si="5"/>
        <v>0.84332436641142516</v>
      </c>
      <c r="N118" s="205">
        <f t="shared" si="6"/>
        <v>0.45077656708812441</v>
      </c>
      <c r="O118" s="205">
        <f t="shared" si="7"/>
        <v>1.8708256550668469</v>
      </c>
    </row>
    <row r="119" spans="2:15" x14ac:dyDescent="0.2">
      <c r="B119" s="199">
        <v>32944</v>
      </c>
      <c r="C119" s="200">
        <v>1.1477619669905454</v>
      </c>
      <c r="D119" s="200">
        <v>0.92327444909852474</v>
      </c>
      <c r="E119" s="200"/>
      <c r="F119" s="202">
        <f t="shared" si="10"/>
        <v>36311</v>
      </c>
      <c r="G119" s="200">
        <f t="shared" si="8"/>
        <v>3.4481128102402567</v>
      </c>
      <c r="H119" s="200">
        <f t="shared" si="9"/>
        <v>2.3536468767073369</v>
      </c>
      <c r="I119" s="203">
        <f t="shared" si="11"/>
        <v>5.513582098160219E-2</v>
      </c>
      <c r="J119" s="203">
        <f t="shared" si="11"/>
        <v>-3.4475692219788634E-2</v>
      </c>
      <c r="K119" s="204">
        <f t="shared" si="4"/>
        <v>0.79439865743854399</v>
      </c>
      <c r="L119" s="204">
        <f t="shared" si="5"/>
        <v>0.79439865743854421</v>
      </c>
      <c r="N119" s="205">
        <f t="shared" si="6"/>
        <v>0.42920430264264625</v>
      </c>
      <c r="O119" s="205">
        <f t="shared" si="7"/>
        <v>1.8508636855394178</v>
      </c>
    </row>
    <row r="120" spans="2:15" x14ac:dyDescent="0.2">
      <c r="B120" s="199">
        <v>32945</v>
      </c>
      <c r="C120" s="200">
        <v>1.1511152845733212</v>
      </c>
      <c r="D120" s="200">
        <v>0.91121835731196488</v>
      </c>
      <c r="E120" s="200"/>
      <c r="F120" s="202">
        <f t="shared" si="10"/>
        <v>36341</v>
      </c>
      <c r="G120" s="200">
        <f t="shared" si="8"/>
        <v>3.1954848216720593</v>
      </c>
      <c r="H120" s="200">
        <f t="shared" si="9"/>
        <v>2.4654028410125632</v>
      </c>
      <c r="I120" s="203">
        <f t="shared" si="11"/>
        <v>-7.3265581049999029E-2</v>
      </c>
      <c r="J120" s="203">
        <f t="shared" si="11"/>
        <v>4.7482043891634573E-2</v>
      </c>
      <c r="K120" s="204">
        <f t="shared" si="4"/>
        <v>0.73799869797267337</v>
      </c>
      <c r="L120" s="204">
        <f t="shared" si="5"/>
        <v>0.73799869797267381</v>
      </c>
      <c r="N120" s="205">
        <f t="shared" si="6"/>
        <v>0.39707210280633232</v>
      </c>
      <c r="O120" s="205">
        <f t="shared" si="7"/>
        <v>1.8586012282324063</v>
      </c>
    </row>
    <row r="121" spans="2:15" x14ac:dyDescent="0.2">
      <c r="B121" s="199">
        <v>32946</v>
      </c>
      <c r="C121" s="200">
        <v>1.1647128581090491</v>
      </c>
      <c r="D121" s="200">
        <v>0.90832270988890895</v>
      </c>
      <c r="E121" s="200"/>
      <c r="F121" s="202">
        <f t="shared" si="10"/>
        <v>36372</v>
      </c>
      <c r="G121" s="200">
        <f t="shared" si="8"/>
        <v>3.1477844836716575</v>
      </c>
      <c r="H121" s="200">
        <f t="shared" si="9"/>
        <v>2.4574585685667434</v>
      </c>
      <c r="I121" s="203">
        <f t="shared" si="11"/>
        <v>-1.492741811098397E-2</v>
      </c>
      <c r="J121" s="203">
        <f t="shared" si="11"/>
        <v>-3.222301975833286E-3</v>
      </c>
      <c r="K121" s="204">
        <f t="shared" si="4"/>
        <v>0.73990386159236454</v>
      </c>
      <c r="L121" s="204">
        <f t="shared" si="5"/>
        <v>0.73990386159236499</v>
      </c>
      <c r="N121" s="205">
        <f t="shared" si="6"/>
        <v>0.39904456709730268</v>
      </c>
      <c r="O121" s="205">
        <f t="shared" si="7"/>
        <v>1.8541885358182244</v>
      </c>
    </row>
    <row r="122" spans="2:15" x14ac:dyDescent="0.2">
      <c r="B122" s="199">
        <v>32947</v>
      </c>
      <c r="C122" s="200">
        <v>1.1838186790046958</v>
      </c>
      <c r="D122" s="200">
        <v>0.9100346020761243</v>
      </c>
      <c r="E122" s="200"/>
      <c r="F122" s="202">
        <f t="shared" si="10"/>
        <v>36403</v>
      </c>
      <c r="G122" s="200">
        <f t="shared" si="8"/>
        <v>3.0757311041263131</v>
      </c>
      <c r="H122" s="200">
        <f t="shared" si="9"/>
        <v>2.4540469859770502</v>
      </c>
      <c r="I122" s="203">
        <f t="shared" si="11"/>
        <v>-2.2890188295641933E-2</v>
      </c>
      <c r="J122" s="203">
        <f t="shared" si="11"/>
        <v>-1.3882564016869381E-3</v>
      </c>
      <c r="K122" s="204">
        <f t="shared" si="4"/>
        <v>0.74528419977386284</v>
      </c>
      <c r="L122" s="204">
        <f t="shared" si="5"/>
        <v>0.74528419977386273</v>
      </c>
      <c r="N122" s="205">
        <f t="shared" si="6"/>
        <v>0.40103120034869766</v>
      </c>
      <c r="O122" s="205">
        <f t="shared" si="7"/>
        <v>1.858419492363278</v>
      </c>
    </row>
    <row r="123" spans="2:15" x14ac:dyDescent="0.2">
      <c r="B123" s="199">
        <v>32948</v>
      </c>
      <c r="C123" s="200">
        <v>1.1744033704969763</v>
      </c>
      <c r="D123" s="200">
        <v>0.91688217082498602</v>
      </c>
      <c r="E123" s="200"/>
      <c r="F123" s="202">
        <f t="shared" si="10"/>
        <v>36433</v>
      </c>
      <c r="G123" s="200">
        <f t="shared" si="8"/>
        <v>3.0229786900462137</v>
      </c>
      <c r="H123" s="200">
        <f t="shared" si="9"/>
        <v>2.4309788745219412</v>
      </c>
      <c r="I123" s="203">
        <f t="shared" si="11"/>
        <v>-1.7151178791061539E-2</v>
      </c>
      <c r="J123" s="203">
        <f t="shared" si="11"/>
        <v>-9.4000284374851084E-3</v>
      </c>
      <c r="K123" s="204">
        <f t="shared" si="4"/>
        <v>0.69890046480689894</v>
      </c>
      <c r="L123" s="204">
        <f t="shared" si="5"/>
        <v>0.69890046480689894</v>
      </c>
      <c r="N123" s="205">
        <f t="shared" si="6"/>
        <v>0.38408919866501479</v>
      </c>
      <c r="O123" s="205">
        <f t="shared" si="7"/>
        <v>1.8196306150656645</v>
      </c>
    </row>
    <row r="124" spans="2:15" x14ac:dyDescent="0.2">
      <c r="B124" s="199">
        <v>32951</v>
      </c>
      <c r="C124" s="200">
        <v>1.1753415655431398</v>
      </c>
      <c r="D124" s="200">
        <v>0.90433436532507705</v>
      </c>
      <c r="E124" s="200"/>
      <c r="F124" s="202">
        <f t="shared" si="10"/>
        <v>36464</v>
      </c>
      <c r="G124" s="200">
        <f t="shared" si="8"/>
        <v>3.1657869871930169</v>
      </c>
      <c r="H124" s="200">
        <f t="shared" si="9"/>
        <v>2.5563644144964437</v>
      </c>
      <c r="I124" s="203">
        <f t="shared" si="11"/>
        <v>4.7240920889396021E-2</v>
      </c>
      <c r="J124" s="203">
        <f t="shared" si="11"/>
        <v>5.1578210443790962E-2</v>
      </c>
      <c r="K124" s="204">
        <f t="shared" si="4"/>
        <v>0.7011223303339521</v>
      </c>
      <c r="L124" s="204">
        <f t="shared" si="5"/>
        <v>0.70112233033395222</v>
      </c>
      <c r="N124" s="205">
        <f t="shared" si="6"/>
        <v>0.38772374471546933</v>
      </c>
      <c r="O124" s="205">
        <f t="shared" si="7"/>
        <v>1.8083038242820804</v>
      </c>
    </row>
    <row r="125" spans="2:15" x14ac:dyDescent="0.2">
      <c r="B125" s="199">
        <v>32952</v>
      </c>
      <c r="C125" s="200">
        <v>1.1781628222908471</v>
      </c>
      <c r="D125" s="200">
        <v>0.89480968858131449</v>
      </c>
      <c r="E125" s="200"/>
      <c r="F125" s="202">
        <f t="shared" si="10"/>
        <v>36494</v>
      </c>
      <c r="G125" s="200">
        <f t="shared" si="8"/>
        <v>2.8765577165083167</v>
      </c>
      <c r="H125" s="200">
        <f t="shared" si="9"/>
        <v>2.6283682389364378</v>
      </c>
      <c r="I125" s="203">
        <f t="shared" si="11"/>
        <v>-9.136093864014172E-2</v>
      </c>
      <c r="J125" s="203">
        <f t="shared" si="11"/>
        <v>2.8166494585701418E-2</v>
      </c>
      <c r="K125" s="204">
        <f t="shared" si="4"/>
        <v>0.72937533950901956</v>
      </c>
      <c r="L125" s="204">
        <f t="shared" si="5"/>
        <v>0.72937533950901956</v>
      </c>
      <c r="N125" s="205">
        <f t="shared" si="6"/>
        <v>0.38734677647122845</v>
      </c>
      <c r="O125" s="205">
        <f t="shared" si="7"/>
        <v>1.8830035095521089</v>
      </c>
    </row>
    <row r="126" spans="2:15" x14ac:dyDescent="0.2">
      <c r="B126" s="199">
        <v>32953</v>
      </c>
      <c r="C126" s="200">
        <v>1.1890000175129742</v>
      </c>
      <c r="D126" s="200">
        <v>0.88989255144782331</v>
      </c>
      <c r="E126" s="200"/>
      <c r="F126" s="202">
        <f t="shared" si="10"/>
        <v>36525</v>
      </c>
      <c r="G126" s="200">
        <f t="shared" si="8"/>
        <v>2.9131956924755129</v>
      </c>
      <c r="H126" s="200">
        <f t="shared" si="9"/>
        <v>2.8407765434347074</v>
      </c>
      <c r="I126" s="203">
        <f t="shared" si="11"/>
        <v>1.2736742863504569E-2</v>
      </c>
      <c r="J126" s="203">
        <f t="shared" si="11"/>
        <v>8.0813754081970002E-2</v>
      </c>
      <c r="K126" s="204">
        <f t="shared" si="4"/>
        <v>0.68783943783628554</v>
      </c>
      <c r="L126" s="204">
        <f t="shared" si="5"/>
        <v>0.68783943783628598</v>
      </c>
      <c r="N126" s="205">
        <f t="shared" si="6"/>
        <v>0.37650200303547621</v>
      </c>
      <c r="O126" s="205">
        <f t="shared" si="7"/>
        <v>1.8269210582963982</v>
      </c>
    </row>
    <row r="127" spans="2:15" x14ac:dyDescent="0.2">
      <c r="B127" s="199">
        <v>32954</v>
      </c>
      <c r="C127" s="200">
        <v>1.1745759983854707</v>
      </c>
      <c r="D127" s="200">
        <v>0.87166272081588014</v>
      </c>
      <c r="E127" s="200"/>
      <c r="F127" s="202">
        <f t="shared" si="10"/>
        <v>36556</v>
      </c>
      <c r="G127" s="200">
        <f t="shared" si="8"/>
        <v>2.6507704457719119</v>
      </c>
      <c r="H127" s="200">
        <f t="shared" si="9"/>
        <v>2.6768122382079746</v>
      </c>
      <c r="I127" s="203">
        <f t="shared" si="11"/>
        <v>-9.0081571719132558E-2</v>
      </c>
      <c r="J127" s="203">
        <f t="shared" si="11"/>
        <v>-5.771812837784418E-2</v>
      </c>
      <c r="K127" s="204">
        <f t="shared" si="4"/>
        <v>0.72808087600887672</v>
      </c>
      <c r="L127" s="204">
        <f t="shared" si="5"/>
        <v>0.72808087600887683</v>
      </c>
      <c r="N127" s="205">
        <f t="shared" si="6"/>
        <v>0.40217284632593708</v>
      </c>
      <c r="O127" s="205">
        <f t="shared" si="7"/>
        <v>1.8103680610470922</v>
      </c>
    </row>
    <row r="128" spans="2:15" x14ac:dyDescent="0.2">
      <c r="B128" s="199">
        <v>32955</v>
      </c>
      <c r="C128" s="200">
        <v>1.1821757952349701</v>
      </c>
      <c r="D128" s="200">
        <v>0.88313604079402619</v>
      </c>
      <c r="E128" s="200"/>
      <c r="F128" s="202">
        <f t="shared" si="10"/>
        <v>36585</v>
      </c>
      <c r="G128" s="200">
        <f t="shared" si="8"/>
        <v>2.5036506211685183</v>
      </c>
      <c r="H128" s="200">
        <f t="shared" si="9"/>
        <v>2.684184119468219</v>
      </c>
      <c r="I128" s="203">
        <f t="shared" si="11"/>
        <v>-5.5500778967132236E-2</v>
      </c>
      <c r="J128" s="203">
        <f t="shared" si="11"/>
        <v>2.7539777183549496E-3</v>
      </c>
      <c r="K128" s="204">
        <f t="shared" si="4"/>
        <v>0.7369517265053791</v>
      </c>
      <c r="L128" s="204">
        <f t="shared" si="5"/>
        <v>0.7369517265053791</v>
      </c>
      <c r="N128" s="205">
        <f t="shared" si="6"/>
        <v>0.4053923991618088</v>
      </c>
      <c r="O128" s="205">
        <f t="shared" si="7"/>
        <v>1.8178725798241508</v>
      </c>
    </row>
    <row r="129" spans="2:15" x14ac:dyDescent="0.2">
      <c r="B129" s="199">
        <v>32958</v>
      </c>
      <c r="C129" s="200">
        <v>1.1821757952349701</v>
      </c>
      <c r="D129" s="200">
        <v>0.89584775086505153</v>
      </c>
      <c r="E129" s="200"/>
      <c r="F129" s="202">
        <f t="shared" si="10"/>
        <v>36616</v>
      </c>
      <c r="G129" s="200">
        <f t="shared" si="8"/>
        <v>2.7429128746212861</v>
      </c>
      <c r="H129" s="200">
        <f t="shared" si="9"/>
        <v>2.871844472773629</v>
      </c>
      <c r="I129" s="203">
        <f t="shared" si="11"/>
        <v>9.5565352221987698E-2</v>
      </c>
      <c r="J129" s="203">
        <f t="shared" si="11"/>
        <v>6.991336844008611E-2</v>
      </c>
      <c r="K129" s="204">
        <f t="shared" ref="K129:K192" si="12">COVAR(I70:I129,J70:J129)/VARP(J70:J129)</f>
        <v>0.70920359116616027</v>
      </c>
      <c r="L129" s="204">
        <f t="shared" ref="L129:L192" si="13">SLOPE(I70:I129,J70:J129)</f>
        <v>0.70920359116616039</v>
      </c>
      <c r="N129" s="205">
        <f t="shared" ref="N129:N192" si="14">CORREL(I70:I129,J70:J129)</f>
        <v>0.41014522279398091</v>
      </c>
      <c r="O129" s="205">
        <f t="shared" ref="O129:O192" si="15">STDEV(I70:I129)/STDEV(J70:J129)</f>
        <v>1.7291523873786498</v>
      </c>
    </row>
    <row r="130" spans="2:15" x14ac:dyDescent="0.2">
      <c r="B130" s="199">
        <v>32959</v>
      </c>
      <c r="C130" s="200">
        <v>1.1756417879579124</v>
      </c>
      <c r="D130" s="200">
        <v>0.89845201238390038</v>
      </c>
      <c r="E130" s="200"/>
      <c r="F130" s="202">
        <f t="shared" si="10"/>
        <v>36646</v>
      </c>
      <c r="G130" s="200">
        <f t="shared" si="8"/>
        <v>2.7164207483710885</v>
      </c>
      <c r="H130" s="200">
        <f t="shared" si="9"/>
        <v>2.7515283190675639</v>
      </c>
      <c r="I130" s="203">
        <f t="shared" si="11"/>
        <v>-9.658391447761705E-3</v>
      </c>
      <c r="J130" s="203">
        <f t="shared" si="11"/>
        <v>-4.1895079920488798E-2</v>
      </c>
      <c r="K130" s="204">
        <f t="shared" si="12"/>
        <v>0.70653253305968722</v>
      </c>
      <c r="L130" s="204">
        <f t="shared" si="13"/>
        <v>0.70653253305968711</v>
      </c>
      <c r="N130" s="205">
        <f t="shared" si="14"/>
        <v>0.41609378035052125</v>
      </c>
      <c r="O130" s="205">
        <f t="shared" si="15"/>
        <v>1.6980127231522124</v>
      </c>
    </row>
    <row r="131" spans="2:15" x14ac:dyDescent="0.2">
      <c r="B131" s="199">
        <v>32960</v>
      </c>
      <c r="C131" s="200">
        <v>1.1741673623209197</v>
      </c>
      <c r="D131" s="200">
        <v>0.89054816973228867</v>
      </c>
      <c r="E131" s="200"/>
      <c r="F131" s="202">
        <f t="shared" si="10"/>
        <v>36677</v>
      </c>
      <c r="G131" s="200">
        <f t="shared" si="8"/>
        <v>2.9616424167570847</v>
      </c>
      <c r="H131" s="200">
        <f t="shared" si="9"/>
        <v>2.6851515206701868</v>
      </c>
      <c r="I131" s="203">
        <f t="shared" si="11"/>
        <v>9.0273816577584487E-2</v>
      </c>
      <c r="J131" s="203">
        <f t="shared" si="11"/>
        <v>-2.4123610844707155E-2</v>
      </c>
      <c r="K131" s="204">
        <f t="shared" si="12"/>
        <v>0.66274088672143272</v>
      </c>
      <c r="L131" s="204">
        <f t="shared" si="13"/>
        <v>0.66274088672143283</v>
      </c>
      <c r="N131" s="205">
        <f t="shared" si="14"/>
        <v>0.3889112006374067</v>
      </c>
      <c r="O131" s="205">
        <f t="shared" si="15"/>
        <v>1.7040930825217491</v>
      </c>
    </row>
    <row r="132" spans="2:15" x14ac:dyDescent="0.2">
      <c r="B132" s="199">
        <v>32961</v>
      </c>
      <c r="C132" s="200">
        <v>1.1950228127337672</v>
      </c>
      <c r="D132" s="200">
        <v>0.89153159715898689</v>
      </c>
      <c r="E132" s="200"/>
      <c r="F132" s="202">
        <f t="shared" si="10"/>
        <v>36707</v>
      </c>
      <c r="G132" s="200">
        <f t="shared" ref="G132:G195" si="16">VLOOKUP($F132,$B$4:$D$7909,2)</f>
        <v>3.3493913407516116</v>
      </c>
      <c r="H132" s="200">
        <f t="shared" ref="H132:H195" si="17">VLOOKUP($F132,$B$4:$D$7909,3)</f>
        <v>2.7765396102713535</v>
      </c>
      <c r="I132" s="203">
        <f t="shared" si="11"/>
        <v>0.13092361245254613</v>
      </c>
      <c r="J132" s="203">
        <f t="shared" si="11"/>
        <v>3.4034611789191427E-2</v>
      </c>
      <c r="K132" s="204">
        <f t="shared" si="12"/>
        <v>0.68837858669575946</v>
      </c>
      <c r="L132" s="204">
        <f t="shared" si="13"/>
        <v>0.68837858669575946</v>
      </c>
      <c r="N132" s="205">
        <f t="shared" si="14"/>
        <v>0.39401413044822903</v>
      </c>
      <c r="O132" s="205">
        <f t="shared" si="15"/>
        <v>1.7470911155208124</v>
      </c>
    </row>
    <row r="133" spans="2:15" x14ac:dyDescent="0.2">
      <c r="B133" s="199">
        <v>32962</v>
      </c>
      <c r="C133" s="200">
        <v>1.2221979449775711</v>
      </c>
      <c r="D133" s="200">
        <v>0.88111455108359082</v>
      </c>
      <c r="E133" s="200"/>
      <c r="F133" s="202">
        <f t="shared" si="10"/>
        <v>36738</v>
      </c>
      <c r="G133" s="200">
        <f t="shared" si="16"/>
        <v>3.7931667710495565</v>
      </c>
      <c r="H133" s="200">
        <f t="shared" si="17"/>
        <v>2.6979442724458207</v>
      </c>
      <c r="I133" s="203">
        <f t="shared" si="11"/>
        <v>0.13249435051037084</v>
      </c>
      <c r="J133" s="203">
        <f t="shared" si="11"/>
        <v>-2.8306939160810951E-2</v>
      </c>
      <c r="K133" s="204">
        <f t="shared" si="12"/>
        <v>0.61802151463983912</v>
      </c>
      <c r="L133" s="204">
        <f t="shared" si="13"/>
        <v>0.61802151463983912</v>
      </c>
      <c r="N133" s="205">
        <f t="shared" si="14"/>
        <v>0.3465446483647715</v>
      </c>
      <c r="O133" s="205">
        <f t="shared" si="15"/>
        <v>1.7833820766128585</v>
      </c>
    </row>
    <row r="134" spans="2:15" x14ac:dyDescent="0.2">
      <c r="B134" s="199">
        <v>32965</v>
      </c>
      <c r="C134" s="200">
        <v>1.1989724053903268</v>
      </c>
      <c r="D134" s="200">
        <v>0.85292296485157482</v>
      </c>
      <c r="E134" s="200"/>
      <c r="F134" s="202">
        <f t="shared" ref="F134:F197" si="18">EOMONTH(F133,1)</f>
        <v>36769</v>
      </c>
      <c r="G134" s="200">
        <f t="shared" si="16"/>
        <v>3.4371730390264146</v>
      </c>
      <c r="H134" s="200">
        <f t="shared" si="17"/>
        <v>2.7869989073028596</v>
      </c>
      <c r="I134" s="203">
        <f t="shared" ref="I134:J197" si="19">G134/G133-1</f>
        <v>-9.3851326216442543E-2</v>
      </c>
      <c r="J134" s="203">
        <f t="shared" si="19"/>
        <v>3.3008329996492725E-2</v>
      </c>
      <c r="K134" s="204">
        <f t="shared" si="12"/>
        <v>0.56944779277699487</v>
      </c>
      <c r="L134" s="204">
        <f t="shared" si="13"/>
        <v>0.5694477927769952</v>
      </c>
      <c r="N134" s="205">
        <f t="shared" si="14"/>
        <v>0.31531505534724291</v>
      </c>
      <c r="O134" s="205">
        <f t="shared" si="15"/>
        <v>1.8059644889137523</v>
      </c>
    </row>
    <row r="135" spans="2:15" x14ac:dyDescent="0.2">
      <c r="B135" s="199">
        <v>32966</v>
      </c>
      <c r="C135" s="200">
        <v>1.2286218707025456</v>
      </c>
      <c r="D135" s="200">
        <v>0.87137133491167318</v>
      </c>
      <c r="E135" s="200"/>
      <c r="F135" s="202">
        <f t="shared" si="18"/>
        <v>36799</v>
      </c>
      <c r="G135" s="200">
        <f t="shared" si="16"/>
        <v>3.466018575427968</v>
      </c>
      <c r="H135" s="200">
        <f t="shared" si="17"/>
        <v>2.6390145692952114</v>
      </c>
      <c r="I135" s="203">
        <f t="shared" si="19"/>
        <v>8.3922270057499304E-3</v>
      </c>
      <c r="J135" s="203">
        <f t="shared" si="19"/>
        <v>-5.3098096888334001E-2</v>
      </c>
      <c r="K135" s="204">
        <f t="shared" si="12"/>
        <v>0.55273434381058772</v>
      </c>
      <c r="L135" s="204">
        <f t="shared" si="13"/>
        <v>0.55273434381058772</v>
      </c>
      <c r="N135" s="205">
        <f t="shared" si="14"/>
        <v>0.31323347010593017</v>
      </c>
      <c r="O135" s="205">
        <f t="shared" si="15"/>
        <v>1.7646081806764218</v>
      </c>
    </row>
    <row r="136" spans="2:15" x14ac:dyDescent="0.2">
      <c r="B136" s="199">
        <v>32967</v>
      </c>
      <c r="C136" s="200">
        <v>1.2450365312302198</v>
      </c>
      <c r="D136" s="200">
        <v>0.86843926425059137</v>
      </c>
      <c r="E136" s="200"/>
      <c r="F136" s="202">
        <f t="shared" si="18"/>
        <v>36830</v>
      </c>
      <c r="G136" s="200">
        <f t="shared" si="16"/>
        <v>3.5287842409918726</v>
      </c>
      <c r="H136" s="200">
        <f t="shared" si="17"/>
        <v>2.5939073028592259</v>
      </c>
      <c r="I136" s="203">
        <f t="shared" si="19"/>
        <v>1.810886589266314E-2</v>
      </c>
      <c r="J136" s="203">
        <f t="shared" si="19"/>
        <v>-1.7092465862373785E-2</v>
      </c>
      <c r="K136" s="204">
        <f t="shared" si="12"/>
        <v>0.54346008434682225</v>
      </c>
      <c r="L136" s="204">
        <f t="shared" si="13"/>
        <v>0.54346008434682236</v>
      </c>
      <c r="N136" s="205">
        <f t="shared" si="14"/>
        <v>0.30835539109420457</v>
      </c>
      <c r="O136" s="205">
        <f t="shared" si="15"/>
        <v>1.7624471633797107</v>
      </c>
    </row>
    <row r="137" spans="2:15" x14ac:dyDescent="0.2">
      <c r="B137" s="199">
        <v>32968</v>
      </c>
      <c r="C137" s="200">
        <v>1.2732307517819452</v>
      </c>
      <c r="D137" s="200">
        <v>0.87151702786377649</v>
      </c>
      <c r="E137" s="200"/>
      <c r="F137" s="202">
        <f t="shared" si="18"/>
        <v>36860</v>
      </c>
      <c r="G137" s="200">
        <f t="shared" si="16"/>
        <v>3.3567409522554668</v>
      </c>
      <c r="H137" s="200">
        <f t="shared" si="17"/>
        <v>2.4365603715170292</v>
      </c>
      <c r="I137" s="203">
        <f t="shared" si="19"/>
        <v>-4.8754266905263632E-2</v>
      </c>
      <c r="J137" s="203">
        <f t="shared" si="19"/>
        <v>-6.0660198291880185E-2</v>
      </c>
      <c r="K137" s="204">
        <f t="shared" si="12"/>
        <v>0.57050052840714072</v>
      </c>
      <c r="L137" s="204">
        <f t="shared" si="13"/>
        <v>0.57050052840714049</v>
      </c>
      <c r="N137" s="205">
        <f t="shared" si="14"/>
        <v>0.33005795561699081</v>
      </c>
      <c r="O137" s="205">
        <f t="shared" si="15"/>
        <v>1.7284859179978882</v>
      </c>
    </row>
    <row r="138" spans="2:15" x14ac:dyDescent="0.2">
      <c r="B138" s="199">
        <v>32969</v>
      </c>
      <c r="C138" s="200">
        <v>1.2883494522191858</v>
      </c>
      <c r="D138" s="200">
        <v>0.88266253869968991</v>
      </c>
      <c r="E138" s="200"/>
      <c r="F138" s="202">
        <f t="shared" si="18"/>
        <v>36891</v>
      </c>
      <c r="G138" s="200">
        <f t="shared" si="16"/>
        <v>3.8058678470967311</v>
      </c>
      <c r="H138" s="200">
        <f t="shared" si="17"/>
        <v>2.4753383718812616</v>
      </c>
      <c r="I138" s="203">
        <f t="shared" si="19"/>
        <v>0.13379849718206183</v>
      </c>
      <c r="J138" s="203">
        <f t="shared" si="19"/>
        <v>1.5915058300028484E-2</v>
      </c>
      <c r="K138" s="204">
        <f t="shared" si="12"/>
        <v>0.57130857054899498</v>
      </c>
      <c r="L138" s="204">
        <f t="shared" si="13"/>
        <v>0.57130857054899487</v>
      </c>
      <c r="N138" s="205">
        <f t="shared" si="14"/>
        <v>0.32316753565998391</v>
      </c>
      <c r="O138" s="205">
        <f t="shared" si="15"/>
        <v>1.7678402299359954</v>
      </c>
    </row>
    <row r="139" spans="2:15" x14ac:dyDescent="0.2">
      <c r="B139" s="199">
        <v>32972</v>
      </c>
      <c r="C139" s="200">
        <v>1.2936642229118074</v>
      </c>
      <c r="D139" s="200">
        <v>0.8945547259151333</v>
      </c>
      <c r="E139" s="200"/>
      <c r="F139" s="202">
        <f t="shared" si="18"/>
        <v>36922</v>
      </c>
      <c r="G139" s="200">
        <f t="shared" si="16"/>
        <v>3.3317782924183064</v>
      </c>
      <c r="H139" s="200">
        <f t="shared" si="17"/>
        <v>2.5233718812602439</v>
      </c>
      <c r="I139" s="203">
        <f t="shared" si="19"/>
        <v>-0.12456805483671207</v>
      </c>
      <c r="J139" s="203">
        <f t="shared" si="19"/>
        <v>1.9404825588542396E-2</v>
      </c>
      <c r="K139" s="204">
        <f t="shared" si="12"/>
        <v>0.5625668376154277</v>
      </c>
      <c r="L139" s="204">
        <f t="shared" si="13"/>
        <v>0.56256683761542781</v>
      </c>
      <c r="N139" s="205">
        <f t="shared" si="14"/>
        <v>0.3101611035295545</v>
      </c>
      <c r="O139" s="205">
        <f t="shared" si="15"/>
        <v>1.8137891283386611</v>
      </c>
    </row>
    <row r="140" spans="2:15" x14ac:dyDescent="0.2">
      <c r="B140" s="199">
        <v>32973</v>
      </c>
      <c r="C140" s="200">
        <v>1.3100938945602201</v>
      </c>
      <c r="D140" s="200">
        <v>0.88419231469677595</v>
      </c>
      <c r="E140" s="200"/>
      <c r="F140" s="202">
        <f t="shared" si="18"/>
        <v>36950</v>
      </c>
      <c r="G140" s="200">
        <f t="shared" si="16"/>
        <v>3.4977103871117907</v>
      </c>
      <c r="H140" s="200">
        <f t="shared" si="17"/>
        <v>2.3106760152977603</v>
      </c>
      <c r="I140" s="203">
        <f t="shared" si="19"/>
        <v>4.9802862054499464E-2</v>
      </c>
      <c r="J140" s="203">
        <f t="shared" si="19"/>
        <v>-8.4290336886950312E-2</v>
      </c>
      <c r="K140" s="204">
        <f t="shared" si="12"/>
        <v>0.48538407662735217</v>
      </c>
      <c r="L140" s="204">
        <f t="shared" si="13"/>
        <v>0.48538407662735222</v>
      </c>
      <c r="N140" s="205">
        <f t="shared" si="14"/>
        <v>0.2786246625440626</v>
      </c>
      <c r="O140" s="205">
        <f t="shared" si="15"/>
        <v>1.7420714742026542</v>
      </c>
    </row>
    <row r="141" spans="2:15" x14ac:dyDescent="0.2">
      <c r="B141" s="199">
        <v>32974</v>
      </c>
      <c r="C141" s="200">
        <v>1.3366669140721754</v>
      </c>
      <c r="D141" s="200">
        <v>0.88503004917137074</v>
      </c>
      <c r="E141" s="200"/>
      <c r="F141" s="202">
        <f t="shared" si="18"/>
        <v>36981</v>
      </c>
      <c r="G141" s="200">
        <f t="shared" si="16"/>
        <v>3.1912016485546424</v>
      </c>
      <c r="H141" s="200">
        <f t="shared" si="17"/>
        <v>2.1592637042433065</v>
      </c>
      <c r="I141" s="203">
        <f t="shared" si="19"/>
        <v>-8.7631251485702832E-2</v>
      </c>
      <c r="J141" s="203">
        <f t="shared" si="19"/>
        <v>-6.5527278619777585E-2</v>
      </c>
      <c r="K141" s="204">
        <f t="shared" si="12"/>
        <v>0.53197618354859832</v>
      </c>
      <c r="L141" s="204">
        <f t="shared" si="13"/>
        <v>0.53197618354859844</v>
      </c>
      <c r="N141" s="205">
        <f t="shared" si="14"/>
        <v>0.30953051664858239</v>
      </c>
      <c r="O141" s="205">
        <f t="shared" si="15"/>
        <v>1.718655043478521</v>
      </c>
    </row>
    <row r="142" spans="2:15" x14ac:dyDescent="0.2">
      <c r="B142" s="199">
        <v>32975</v>
      </c>
      <c r="C142" s="200">
        <v>1.3610666568816399</v>
      </c>
      <c r="D142" s="200">
        <v>0.88854489164086614</v>
      </c>
      <c r="E142" s="200"/>
      <c r="F142" s="202">
        <f t="shared" si="18"/>
        <v>37011</v>
      </c>
      <c r="G142" s="200">
        <f t="shared" si="16"/>
        <v>3.2740305109368557</v>
      </c>
      <c r="H142" s="200">
        <f t="shared" si="17"/>
        <v>2.3197330176652695</v>
      </c>
      <c r="I142" s="203">
        <f t="shared" si="19"/>
        <v>2.5955383427345602E-2</v>
      </c>
      <c r="J142" s="203">
        <f t="shared" si="19"/>
        <v>7.4316681703403997E-2</v>
      </c>
      <c r="K142" s="204">
        <f t="shared" si="12"/>
        <v>0.52424320751599829</v>
      </c>
      <c r="L142" s="204">
        <f t="shared" si="13"/>
        <v>0.5242432075159984</v>
      </c>
      <c r="N142" s="205">
        <f t="shared" si="14"/>
        <v>0.310748161448202</v>
      </c>
      <c r="O142" s="205">
        <f t="shared" si="15"/>
        <v>1.6870355887958599</v>
      </c>
    </row>
    <row r="143" spans="2:15" x14ac:dyDescent="0.2">
      <c r="B143" s="199">
        <v>32976</v>
      </c>
      <c r="C143" s="200">
        <v>1.3610666568816399</v>
      </c>
      <c r="D143" s="200">
        <v>0.8855946093607715</v>
      </c>
      <c r="E143" s="200"/>
      <c r="F143" s="202">
        <f t="shared" si="18"/>
        <v>37042</v>
      </c>
      <c r="G143" s="200">
        <f t="shared" si="16"/>
        <v>3.2850987106281262</v>
      </c>
      <c r="H143" s="200">
        <f t="shared" si="17"/>
        <v>2.2913871790202149</v>
      </c>
      <c r="I143" s="203">
        <f t="shared" si="19"/>
        <v>3.3806037097996455E-3</v>
      </c>
      <c r="J143" s="203">
        <f t="shared" si="19"/>
        <v>-1.2219440094698331E-2</v>
      </c>
      <c r="K143" s="204">
        <f t="shared" si="12"/>
        <v>0.52365908658694593</v>
      </c>
      <c r="L143" s="204">
        <f t="shared" si="13"/>
        <v>0.52365908658694593</v>
      </c>
      <c r="N143" s="205">
        <f t="shared" si="14"/>
        <v>0.31094202392877018</v>
      </c>
      <c r="O143" s="205">
        <f t="shared" si="15"/>
        <v>1.6841052231232159</v>
      </c>
    </row>
    <row r="144" spans="2:15" x14ac:dyDescent="0.2">
      <c r="B144" s="199">
        <v>32979</v>
      </c>
      <c r="C144" s="200">
        <v>1.3610666568816399</v>
      </c>
      <c r="D144" s="200">
        <v>0.87927517756328477</v>
      </c>
      <c r="E144" s="200"/>
      <c r="F144" s="202">
        <f t="shared" si="18"/>
        <v>37072</v>
      </c>
      <c r="G144" s="200">
        <f t="shared" si="16"/>
        <v>3.5132652440016017</v>
      </c>
      <c r="H144" s="200">
        <f t="shared" si="17"/>
        <v>2.2206583500273172</v>
      </c>
      <c r="I144" s="203">
        <f t="shared" si="19"/>
        <v>6.9455000738729344E-2</v>
      </c>
      <c r="J144" s="203">
        <f t="shared" si="19"/>
        <v>-3.08672535311737E-2</v>
      </c>
      <c r="K144" s="204">
        <f t="shared" si="12"/>
        <v>0.49952312001063476</v>
      </c>
      <c r="L144" s="204">
        <f t="shared" si="13"/>
        <v>0.49952312001063487</v>
      </c>
      <c r="N144" s="205">
        <f t="shared" si="14"/>
        <v>0.29731986498839674</v>
      </c>
      <c r="O144" s="205">
        <f t="shared" si="15"/>
        <v>1.6800865964005776</v>
      </c>
    </row>
    <row r="145" spans="2:15" x14ac:dyDescent="0.2">
      <c r="B145" s="199">
        <v>32980</v>
      </c>
      <c r="C145" s="200">
        <v>1.3653748485336221</v>
      </c>
      <c r="D145" s="200">
        <v>0.87881988708796155</v>
      </c>
      <c r="E145" s="200"/>
      <c r="F145" s="202">
        <f t="shared" si="18"/>
        <v>37103</v>
      </c>
      <c r="G145" s="200">
        <f t="shared" si="16"/>
        <v>3.3295816650835537</v>
      </c>
      <c r="H145" s="200">
        <f t="shared" si="17"/>
        <v>2.1914838827171739</v>
      </c>
      <c r="I145" s="203">
        <f t="shared" si="19"/>
        <v>-5.2282866837811803E-2</v>
      </c>
      <c r="J145" s="203">
        <f t="shared" si="19"/>
        <v>-1.3137755886574953E-2</v>
      </c>
      <c r="K145" s="204">
        <f t="shared" si="12"/>
        <v>0.50731272265229432</v>
      </c>
      <c r="L145" s="204">
        <f t="shared" si="13"/>
        <v>0.50731272265229443</v>
      </c>
      <c r="N145" s="205">
        <f t="shared" si="14"/>
        <v>0.29856096945428762</v>
      </c>
      <c r="O145" s="205">
        <f t="shared" si="15"/>
        <v>1.6991930444879153</v>
      </c>
    </row>
    <row r="146" spans="2:15" x14ac:dyDescent="0.2">
      <c r="B146" s="199">
        <v>32981</v>
      </c>
      <c r="C146" s="200">
        <v>1.3330383926091913</v>
      </c>
      <c r="D146" s="200">
        <v>0.8819522855581855</v>
      </c>
      <c r="E146" s="200"/>
      <c r="F146" s="202">
        <f t="shared" si="18"/>
        <v>37134</v>
      </c>
      <c r="G146" s="200">
        <f t="shared" si="16"/>
        <v>3.4846081805604374</v>
      </c>
      <c r="H146" s="200">
        <f t="shared" si="17"/>
        <v>2.08663449280641</v>
      </c>
      <c r="I146" s="203">
        <f t="shared" si="19"/>
        <v>4.6560358348499475E-2</v>
      </c>
      <c r="J146" s="203">
        <f t="shared" si="19"/>
        <v>-4.7844015982797639E-2</v>
      </c>
      <c r="K146" s="204">
        <f t="shared" si="12"/>
        <v>0.48298408098639284</v>
      </c>
      <c r="L146" s="204">
        <f t="shared" si="13"/>
        <v>0.48298408098639289</v>
      </c>
      <c r="N146" s="205">
        <f t="shared" si="14"/>
        <v>0.29101579230276331</v>
      </c>
      <c r="O146" s="205">
        <f t="shared" si="15"/>
        <v>1.6596490422894721</v>
      </c>
    </row>
    <row r="147" spans="2:15" x14ac:dyDescent="0.2">
      <c r="B147" s="199">
        <v>32982</v>
      </c>
      <c r="C147" s="200">
        <v>1.3135097584794069</v>
      </c>
      <c r="D147" s="200">
        <v>0.88799854307047854</v>
      </c>
      <c r="E147" s="200"/>
      <c r="F147" s="202">
        <f t="shared" si="18"/>
        <v>37164</v>
      </c>
      <c r="G147" s="200">
        <f t="shared" si="16"/>
        <v>3.3304789965232628</v>
      </c>
      <c r="H147" s="200">
        <f t="shared" si="17"/>
        <v>1.9027344745947912</v>
      </c>
      <c r="I147" s="203">
        <f t="shared" si="19"/>
        <v>-4.4231424610954528E-2</v>
      </c>
      <c r="J147" s="203">
        <f t="shared" si="19"/>
        <v>-8.8132358036640768E-2</v>
      </c>
      <c r="K147" s="204">
        <f t="shared" si="12"/>
        <v>0.4858882942542026</v>
      </c>
      <c r="L147" s="204">
        <f t="shared" si="13"/>
        <v>0.48588829425420266</v>
      </c>
      <c r="N147" s="205">
        <f t="shared" si="14"/>
        <v>0.30118451073324626</v>
      </c>
      <c r="O147" s="205">
        <f t="shared" si="15"/>
        <v>1.6132579098151076</v>
      </c>
    </row>
    <row r="148" spans="2:15" x14ac:dyDescent="0.2">
      <c r="B148" s="199">
        <v>32983</v>
      </c>
      <c r="C148" s="200">
        <v>1.3258997707468285</v>
      </c>
      <c r="D148" s="200">
        <v>0.88459297031506057</v>
      </c>
      <c r="E148" s="200"/>
      <c r="F148" s="202">
        <f t="shared" si="18"/>
        <v>37195</v>
      </c>
      <c r="G148" s="200">
        <f t="shared" si="16"/>
        <v>2.9658205120293326</v>
      </c>
      <c r="H148" s="200">
        <f t="shared" si="17"/>
        <v>1.9395117464942633</v>
      </c>
      <c r="I148" s="203">
        <f t="shared" si="19"/>
        <v>-0.10949130286502418</v>
      </c>
      <c r="J148" s="203">
        <f t="shared" si="19"/>
        <v>1.93286411690754E-2</v>
      </c>
      <c r="K148" s="204">
        <f t="shared" si="12"/>
        <v>0.47262374485761571</v>
      </c>
      <c r="L148" s="204">
        <f t="shared" si="13"/>
        <v>0.47262374485761566</v>
      </c>
      <c r="N148" s="205">
        <f t="shared" si="14"/>
        <v>0.28929151086524058</v>
      </c>
      <c r="O148" s="205">
        <f t="shared" si="15"/>
        <v>1.6337283574068515</v>
      </c>
    </row>
    <row r="149" spans="2:15" x14ac:dyDescent="0.2">
      <c r="B149" s="199">
        <v>32986</v>
      </c>
      <c r="C149" s="200">
        <v>1.2798323091023269</v>
      </c>
      <c r="D149" s="200">
        <v>0.87470406119103949</v>
      </c>
      <c r="E149" s="200"/>
      <c r="F149" s="202">
        <f t="shared" si="18"/>
        <v>37225</v>
      </c>
      <c r="G149" s="200">
        <f t="shared" si="16"/>
        <v>2.9591939361743873</v>
      </c>
      <c r="H149" s="200">
        <f t="shared" si="17"/>
        <v>2.0547610635585496</v>
      </c>
      <c r="I149" s="203">
        <f t="shared" si="19"/>
        <v>-2.2343145271496168E-3</v>
      </c>
      <c r="J149" s="203">
        <f t="shared" si="19"/>
        <v>5.9421819575263601E-2</v>
      </c>
      <c r="K149" s="204">
        <f t="shared" si="12"/>
        <v>0.44038824613872463</v>
      </c>
      <c r="L149" s="204">
        <f t="shared" si="13"/>
        <v>0.44038824613872463</v>
      </c>
      <c r="N149" s="205">
        <f t="shared" si="14"/>
        <v>0.27145508685310266</v>
      </c>
      <c r="O149" s="205">
        <f t="shared" si="15"/>
        <v>1.6223245297924362</v>
      </c>
    </row>
    <row r="150" spans="2:15" x14ac:dyDescent="0.2">
      <c r="B150" s="199">
        <v>32987</v>
      </c>
      <c r="C150" s="200">
        <v>1.2930954682260445</v>
      </c>
      <c r="D150" s="200">
        <v>0.86862138044072079</v>
      </c>
      <c r="E150" s="200"/>
      <c r="F150" s="202">
        <f t="shared" si="18"/>
        <v>37256</v>
      </c>
      <c r="G150" s="200">
        <f t="shared" si="16"/>
        <v>3.0968217287640654</v>
      </c>
      <c r="H150" s="200">
        <f t="shared" si="17"/>
        <v>2.0679663085048254</v>
      </c>
      <c r="I150" s="203">
        <f t="shared" si="19"/>
        <v>4.6508541027764361E-2</v>
      </c>
      <c r="J150" s="203">
        <f t="shared" si="19"/>
        <v>6.4266571819335816E-3</v>
      </c>
      <c r="K150" s="204">
        <f t="shared" si="12"/>
        <v>0.43107184489534145</v>
      </c>
      <c r="L150" s="204">
        <f t="shared" si="13"/>
        <v>0.43107184489534139</v>
      </c>
      <c r="N150" s="205">
        <f t="shared" si="14"/>
        <v>0.26652129912286954</v>
      </c>
      <c r="O150" s="205">
        <f t="shared" si="15"/>
        <v>1.6174011094573428</v>
      </c>
    </row>
    <row r="151" spans="2:15" x14ac:dyDescent="0.2">
      <c r="B151" s="199">
        <v>32988</v>
      </c>
      <c r="C151" s="200">
        <v>1.3057390016437183</v>
      </c>
      <c r="D151" s="200">
        <v>0.87104352576944066</v>
      </c>
      <c r="E151" s="200"/>
      <c r="F151" s="202">
        <f t="shared" si="18"/>
        <v>37287</v>
      </c>
      <c r="G151" s="200">
        <f t="shared" si="16"/>
        <v>2.9453736976810387</v>
      </c>
      <c r="H151" s="200">
        <f t="shared" si="17"/>
        <v>2.0055560007284647</v>
      </c>
      <c r="I151" s="203">
        <f t="shared" si="19"/>
        <v>-4.8904342693135594E-2</v>
      </c>
      <c r="J151" s="203">
        <f t="shared" si="19"/>
        <v>-3.0179557335962781E-2</v>
      </c>
      <c r="K151" s="204">
        <f t="shared" si="12"/>
        <v>0.43922980597471911</v>
      </c>
      <c r="L151" s="204">
        <f t="shared" si="13"/>
        <v>0.43922980597471911</v>
      </c>
      <c r="N151" s="205">
        <f t="shared" si="14"/>
        <v>0.27519931316942681</v>
      </c>
      <c r="O151" s="205">
        <f t="shared" si="15"/>
        <v>1.596042522476453</v>
      </c>
    </row>
    <row r="152" spans="2:15" x14ac:dyDescent="0.2">
      <c r="B152" s="199">
        <v>32989</v>
      </c>
      <c r="C152" s="200">
        <v>1.2839303450639687</v>
      </c>
      <c r="D152" s="200">
        <v>0.8719905299581131</v>
      </c>
      <c r="E152" s="200"/>
      <c r="F152" s="202">
        <f t="shared" si="18"/>
        <v>37315</v>
      </c>
      <c r="G152" s="200">
        <f t="shared" si="16"/>
        <v>2.950268990944132</v>
      </c>
      <c r="H152" s="200">
        <f t="shared" si="17"/>
        <v>1.9885226734656711</v>
      </c>
      <c r="I152" s="203">
        <f t="shared" si="19"/>
        <v>1.6620279005503669E-3</v>
      </c>
      <c r="J152" s="203">
        <f t="shared" si="19"/>
        <v>-8.4930698801761739E-3</v>
      </c>
      <c r="K152" s="204">
        <f t="shared" si="12"/>
        <v>0.44118068490477558</v>
      </c>
      <c r="L152" s="204">
        <f t="shared" si="13"/>
        <v>0.44118068490477541</v>
      </c>
      <c r="N152" s="205">
        <f t="shared" si="14"/>
        <v>0.27689506433071148</v>
      </c>
      <c r="O152" s="205">
        <f t="shared" si="15"/>
        <v>1.5933136474323297</v>
      </c>
    </row>
    <row r="153" spans="2:15" x14ac:dyDescent="0.2">
      <c r="B153" s="199">
        <v>32990</v>
      </c>
      <c r="C153" s="200">
        <v>1.2847451153396148</v>
      </c>
      <c r="D153" s="200">
        <v>0.86579857949371686</v>
      </c>
      <c r="E153" s="200"/>
      <c r="F153" s="202">
        <f t="shared" si="18"/>
        <v>37346</v>
      </c>
      <c r="G153" s="200">
        <f t="shared" si="16"/>
        <v>3.011021498426758</v>
      </c>
      <c r="H153" s="200">
        <f t="shared" si="17"/>
        <v>2.076899107630668</v>
      </c>
      <c r="I153" s="203">
        <f t="shared" si="19"/>
        <v>2.0592192667552078E-2</v>
      </c>
      <c r="J153" s="203">
        <f t="shared" si="19"/>
        <v>4.4443261997596961E-2</v>
      </c>
      <c r="K153" s="204">
        <f t="shared" si="12"/>
        <v>0.44674207596240717</v>
      </c>
      <c r="L153" s="204">
        <f t="shared" si="13"/>
        <v>0.44674207596240723</v>
      </c>
      <c r="N153" s="205">
        <f t="shared" si="14"/>
        <v>0.28179476649185664</v>
      </c>
      <c r="O153" s="205">
        <f t="shared" si="15"/>
        <v>1.5853455389680464</v>
      </c>
    </row>
    <row r="154" spans="2:15" x14ac:dyDescent="0.2">
      <c r="B154" s="199">
        <v>32993</v>
      </c>
      <c r="C154" s="200">
        <v>1.2665925006108698</v>
      </c>
      <c r="D154" s="200">
        <v>0.86672737206337636</v>
      </c>
      <c r="E154" s="200"/>
      <c r="F154" s="202">
        <f t="shared" si="18"/>
        <v>37376</v>
      </c>
      <c r="G154" s="200">
        <f t="shared" si="16"/>
        <v>3.3905501659145894</v>
      </c>
      <c r="H154" s="200">
        <f t="shared" si="17"/>
        <v>2.007167364778728</v>
      </c>
      <c r="I154" s="203">
        <f t="shared" si="19"/>
        <v>0.12604648212778713</v>
      </c>
      <c r="J154" s="203">
        <f t="shared" si="19"/>
        <v>-3.3574930335200537E-2</v>
      </c>
      <c r="K154" s="204">
        <f t="shared" si="12"/>
        <v>0.4302762364495949</v>
      </c>
      <c r="L154" s="204">
        <f t="shared" si="13"/>
        <v>0.43027623644959473</v>
      </c>
      <c r="N154" s="205">
        <f t="shared" si="14"/>
        <v>0.27046503705938874</v>
      </c>
      <c r="O154" s="205">
        <f t="shared" si="15"/>
        <v>1.5908756308310377</v>
      </c>
    </row>
    <row r="155" spans="2:15" x14ac:dyDescent="0.2">
      <c r="B155" s="199">
        <v>32994</v>
      </c>
      <c r="C155" s="200">
        <v>1.2665925006108698</v>
      </c>
      <c r="D155" s="200">
        <v>0.87036969586596236</v>
      </c>
      <c r="E155" s="200"/>
      <c r="F155" s="202">
        <f t="shared" si="18"/>
        <v>37407</v>
      </c>
      <c r="G155" s="200">
        <f t="shared" si="16"/>
        <v>3.5202645960215593</v>
      </c>
      <c r="H155" s="200">
        <f t="shared" si="17"/>
        <v>2.0119612092515013</v>
      </c>
      <c r="I155" s="203">
        <f t="shared" si="19"/>
        <v>3.8257634826051934E-2</v>
      </c>
      <c r="J155" s="203">
        <f t="shared" si="19"/>
        <v>2.3883631015999551E-3</v>
      </c>
      <c r="K155" s="204">
        <f t="shared" si="12"/>
        <v>0.41895811684573925</v>
      </c>
      <c r="L155" s="204">
        <f t="shared" si="13"/>
        <v>0.41895811684573953</v>
      </c>
      <c r="N155" s="205">
        <f t="shared" si="14"/>
        <v>0.26061352719942343</v>
      </c>
      <c r="O155" s="205">
        <f t="shared" si="15"/>
        <v>1.6075839245487422</v>
      </c>
    </row>
    <row r="156" spans="2:15" x14ac:dyDescent="0.2">
      <c r="B156" s="199">
        <v>32995</v>
      </c>
      <c r="C156" s="200">
        <v>1.2858467648115985</v>
      </c>
      <c r="D156" s="200">
        <v>0.88007648879985412</v>
      </c>
      <c r="E156" s="200"/>
      <c r="F156" s="202">
        <f t="shared" si="18"/>
        <v>37437</v>
      </c>
      <c r="G156" s="200">
        <f t="shared" si="16"/>
        <v>3.5818827448001134</v>
      </c>
      <c r="H156" s="200">
        <f t="shared" si="17"/>
        <v>1.8905323256237474</v>
      </c>
      <c r="I156" s="203">
        <f t="shared" si="19"/>
        <v>1.7503840151161354E-2</v>
      </c>
      <c r="J156" s="203">
        <f t="shared" si="19"/>
        <v>-6.0353491443768115E-2</v>
      </c>
      <c r="K156" s="204">
        <f t="shared" si="12"/>
        <v>0.38139387865091434</v>
      </c>
      <c r="L156" s="204">
        <f t="shared" si="13"/>
        <v>0.38139387865091429</v>
      </c>
      <c r="N156" s="205">
        <f t="shared" si="14"/>
        <v>0.24124624525688548</v>
      </c>
      <c r="O156" s="205">
        <f t="shared" si="15"/>
        <v>1.580931874171952</v>
      </c>
    </row>
    <row r="157" spans="2:15" x14ac:dyDescent="0.2">
      <c r="B157" s="199">
        <v>32996</v>
      </c>
      <c r="C157" s="200">
        <v>1.3155154110003167</v>
      </c>
      <c r="D157" s="200">
        <v>0.88329994536514278</v>
      </c>
      <c r="E157" s="200"/>
      <c r="F157" s="202">
        <f t="shared" si="18"/>
        <v>37468</v>
      </c>
      <c r="G157" s="200">
        <f t="shared" si="16"/>
        <v>3.041030396685553</v>
      </c>
      <c r="H157" s="200">
        <f t="shared" si="17"/>
        <v>1.7314012019668539</v>
      </c>
      <c r="I157" s="203">
        <f t="shared" si="19"/>
        <v>-0.15099666478466556</v>
      </c>
      <c r="J157" s="203">
        <f t="shared" si="19"/>
        <v>-8.4172654177913087E-2</v>
      </c>
      <c r="K157" s="204">
        <f t="shared" si="12"/>
        <v>0.48682445282366432</v>
      </c>
      <c r="L157" s="204">
        <f t="shared" si="13"/>
        <v>0.48682445282366438</v>
      </c>
      <c r="N157" s="205">
        <f t="shared" si="14"/>
        <v>0.3034142322913187</v>
      </c>
      <c r="O157" s="205">
        <f t="shared" si="15"/>
        <v>1.6044878618490352</v>
      </c>
    </row>
    <row r="158" spans="2:15" x14ac:dyDescent="0.2">
      <c r="B158" s="199">
        <v>32997</v>
      </c>
      <c r="C158" s="200">
        <v>1.3417882080974994</v>
      </c>
      <c r="D158" s="200">
        <v>0.88818065926060807</v>
      </c>
      <c r="E158" s="200"/>
      <c r="F158" s="202">
        <f t="shared" si="18"/>
        <v>37499</v>
      </c>
      <c r="G158" s="200">
        <f t="shared" si="16"/>
        <v>3.243329433221787</v>
      </c>
      <c r="H158" s="200">
        <f t="shared" si="17"/>
        <v>1.7351750136587125</v>
      </c>
      <c r="I158" s="203">
        <f t="shared" si="19"/>
        <v>6.65231879157544E-2</v>
      </c>
      <c r="J158" s="203">
        <f t="shared" si="19"/>
        <v>2.1796286658295472E-3</v>
      </c>
      <c r="K158" s="204">
        <f t="shared" si="12"/>
        <v>0.46870838348733157</v>
      </c>
      <c r="L158" s="204">
        <f t="shared" si="13"/>
        <v>0.46870838348733185</v>
      </c>
      <c r="N158" s="205">
        <f t="shared" si="14"/>
        <v>0.28806249757451219</v>
      </c>
      <c r="O158" s="205">
        <f t="shared" si="15"/>
        <v>1.6271065738645567</v>
      </c>
    </row>
    <row r="159" spans="2:15" x14ac:dyDescent="0.2">
      <c r="B159" s="199">
        <v>33000</v>
      </c>
      <c r="C159" s="200">
        <v>1.3709222915976926</v>
      </c>
      <c r="D159" s="200">
        <v>0.90211254780549976</v>
      </c>
      <c r="E159" s="200"/>
      <c r="F159" s="202">
        <f t="shared" si="18"/>
        <v>37529</v>
      </c>
      <c r="G159" s="200">
        <f t="shared" si="16"/>
        <v>3.1342177663285633</v>
      </c>
      <c r="H159" s="200">
        <f t="shared" si="17"/>
        <v>1.5448135130213068</v>
      </c>
      <c r="I159" s="203">
        <f t="shared" si="19"/>
        <v>-3.3641869917862999E-2</v>
      </c>
      <c r="J159" s="203">
        <f t="shared" si="19"/>
        <v>-0.1097073777220996</v>
      </c>
      <c r="K159" s="204">
        <f t="shared" si="12"/>
        <v>0.45417200995474655</v>
      </c>
      <c r="L159" s="204">
        <f t="shared" si="13"/>
        <v>0.45417200995474666</v>
      </c>
      <c r="N159" s="205">
        <f t="shared" si="14"/>
        <v>0.28857901162275129</v>
      </c>
      <c r="O159" s="205">
        <f t="shared" si="15"/>
        <v>1.5738220440940072</v>
      </c>
    </row>
    <row r="160" spans="2:15" x14ac:dyDescent="0.2">
      <c r="B160" s="199">
        <v>33001</v>
      </c>
      <c r="C160" s="200">
        <v>1.3709222915976926</v>
      </c>
      <c r="D160" s="200">
        <v>0.9041704607539609</v>
      </c>
      <c r="E160" s="200"/>
      <c r="F160" s="202">
        <f t="shared" si="18"/>
        <v>37560</v>
      </c>
      <c r="G160" s="200">
        <f t="shared" si="16"/>
        <v>3.3708814279912462</v>
      </c>
      <c r="H160" s="200">
        <f t="shared" si="17"/>
        <v>1.6591123656893083</v>
      </c>
      <c r="I160" s="203">
        <f t="shared" si="19"/>
        <v>7.5509642056528659E-2</v>
      </c>
      <c r="J160" s="203">
        <f t="shared" si="19"/>
        <v>7.3988770621548294E-2</v>
      </c>
      <c r="K160" s="204">
        <f t="shared" si="12"/>
        <v>0.46103432492289009</v>
      </c>
      <c r="L160" s="204">
        <f t="shared" si="13"/>
        <v>0.46103432492289015</v>
      </c>
      <c r="N160" s="205">
        <f t="shared" si="14"/>
        <v>0.29511698359913663</v>
      </c>
      <c r="O160" s="205">
        <f t="shared" si="15"/>
        <v>1.5622087190655292</v>
      </c>
    </row>
    <row r="161" spans="2:15" x14ac:dyDescent="0.2">
      <c r="B161" s="199">
        <v>33002</v>
      </c>
      <c r="C161" s="200">
        <v>1.3869608401557492</v>
      </c>
      <c r="D161" s="200">
        <v>0.90794026588963739</v>
      </c>
      <c r="E161" s="200"/>
      <c r="F161" s="202">
        <f t="shared" si="18"/>
        <v>37590</v>
      </c>
      <c r="G161" s="200">
        <f t="shared" si="16"/>
        <v>3.4049900301139862</v>
      </c>
      <c r="H161" s="200">
        <f t="shared" si="17"/>
        <v>1.7489324348934607</v>
      </c>
      <c r="I161" s="203">
        <f t="shared" si="19"/>
        <v>1.0118600387277743E-2</v>
      </c>
      <c r="J161" s="203">
        <f t="shared" si="19"/>
        <v>5.4137423758417347E-2</v>
      </c>
      <c r="K161" s="204">
        <f t="shared" si="12"/>
        <v>0.4481667323162265</v>
      </c>
      <c r="L161" s="204">
        <f t="shared" si="13"/>
        <v>0.44816673231622678</v>
      </c>
      <c r="N161" s="205">
        <f t="shared" si="14"/>
        <v>0.28986321054484582</v>
      </c>
      <c r="O161" s="205">
        <f t="shared" si="15"/>
        <v>1.5461318167070026</v>
      </c>
    </row>
    <row r="162" spans="2:15" x14ac:dyDescent="0.2">
      <c r="B162" s="199">
        <v>33003</v>
      </c>
      <c r="C162" s="200">
        <v>1.395671459939906</v>
      </c>
      <c r="D162" s="200">
        <v>0.90841376798397366</v>
      </c>
      <c r="E162" s="200"/>
      <c r="F162" s="202">
        <f t="shared" si="18"/>
        <v>37621</v>
      </c>
      <c r="G162" s="200">
        <f t="shared" si="16"/>
        <v>3.5018626298983246</v>
      </c>
      <c r="H162" s="200">
        <f t="shared" si="17"/>
        <v>1.6646119103988335</v>
      </c>
      <c r="I162" s="203">
        <f t="shared" si="19"/>
        <v>2.8450186029207236E-2</v>
      </c>
      <c r="J162" s="203">
        <f t="shared" si="19"/>
        <v>-4.8212568314432214E-2</v>
      </c>
      <c r="K162" s="204">
        <f t="shared" si="12"/>
        <v>0.42744242234433838</v>
      </c>
      <c r="L162" s="204">
        <f t="shared" si="13"/>
        <v>0.42744242234433849</v>
      </c>
      <c r="N162" s="205">
        <f t="shared" si="14"/>
        <v>0.28325680463874298</v>
      </c>
      <c r="O162" s="205">
        <f t="shared" si="15"/>
        <v>1.5090279045175468</v>
      </c>
    </row>
    <row r="163" spans="2:15" x14ac:dyDescent="0.2">
      <c r="B163" s="199">
        <v>33004</v>
      </c>
      <c r="C163" s="200">
        <v>1.3952119528550739</v>
      </c>
      <c r="D163" s="200">
        <v>0.92993990165725715</v>
      </c>
      <c r="E163" s="200"/>
      <c r="F163" s="202">
        <f t="shared" si="18"/>
        <v>37652</v>
      </c>
      <c r="G163" s="200">
        <f t="shared" si="16"/>
        <v>3.2708798434840562</v>
      </c>
      <c r="H163" s="200">
        <f t="shared" si="17"/>
        <v>1.6143296303041332</v>
      </c>
      <c r="I163" s="203">
        <f t="shared" si="19"/>
        <v>-6.5959979252805501E-2</v>
      </c>
      <c r="J163" s="203">
        <f t="shared" si="19"/>
        <v>-3.0206608387568723E-2</v>
      </c>
      <c r="K163" s="204">
        <f t="shared" si="12"/>
        <v>0.42602658086001405</v>
      </c>
      <c r="L163" s="204">
        <f t="shared" si="13"/>
        <v>0.42602658086001421</v>
      </c>
      <c r="N163" s="205">
        <f t="shared" si="14"/>
        <v>0.28314968235514232</v>
      </c>
      <c r="O163" s="205">
        <f t="shared" si="15"/>
        <v>1.5045984770898224</v>
      </c>
    </row>
    <row r="164" spans="2:15" x14ac:dyDescent="0.2">
      <c r="B164" s="199">
        <v>33007</v>
      </c>
      <c r="C164" s="200">
        <v>1.3890223674038522</v>
      </c>
      <c r="D164" s="200">
        <v>0.93957384811509725</v>
      </c>
      <c r="E164" s="200"/>
      <c r="F164" s="202">
        <f t="shared" si="18"/>
        <v>37680</v>
      </c>
      <c r="G164" s="200">
        <f t="shared" si="16"/>
        <v>3.0800609785082531</v>
      </c>
      <c r="H164" s="200">
        <f t="shared" si="17"/>
        <v>1.5867233655071928</v>
      </c>
      <c r="I164" s="203">
        <f t="shared" si="19"/>
        <v>-5.83386960410468E-2</v>
      </c>
      <c r="J164" s="203">
        <f t="shared" si="19"/>
        <v>-1.7100760760824008E-2</v>
      </c>
      <c r="K164" s="204">
        <f t="shared" si="12"/>
        <v>0.43521046794384471</v>
      </c>
      <c r="L164" s="204">
        <f t="shared" si="13"/>
        <v>0.43521046794384477</v>
      </c>
      <c r="N164" s="205">
        <f t="shared" si="14"/>
        <v>0.28318080397820222</v>
      </c>
      <c r="O164" s="205">
        <f t="shared" si="15"/>
        <v>1.5368642995213224</v>
      </c>
    </row>
    <row r="165" spans="2:15" x14ac:dyDescent="0.2">
      <c r="B165" s="199">
        <v>33008</v>
      </c>
      <c r="C165" s="200">
        <v>1.3688065575247002</v>
      </c>
      <c r="D165" s="200">
        <v>0.94297942087051523</v>
      </c>
      <c r="E165" s="200"/>
      <c r="F165" s="202">
        <f t="shared" si="18"/>
        <v>37711</v>
      </c>
      <c r="G165" s="200">
        <f t="shared" si="16"/>
        <v>3.2801667235143461</v>
      </c>
      <c r="H165" s="200">
        <f t="shared" si="17"/>
        <v>1.582551629939901</v>
      </c>
      <c r="I165" s="203">
        <f t="shared" si="19"/>
        <v>6.496811147648418E-2</v>
      </c>
      <c r="J165" s="203">
        <f t="shared" si="19"/>
        <v>-2.6291511538676371E-3</v>
      </c>
      <c r="K165" s="204">
        <f t="shared" si="12"/>
        <v>0.3804107795769287</v>
      </c>
      <c r="L165" s="204">
        <f t="shared" si="13"/>
        <v>0.38041077957692876</v>
      </c>
      <c r="N165" s="205">
        <f t="shared" si="14"/>
        <v>0.25828169709068788</v>
      </c>
      <c r="O165" s="205">
        <f t="shared" si="15"/>
        <v>1.4728522534190986</v>
      </c>
    </row>
    <row r="166" spans="2:15" x14ac:dyDescent="0.2">
      <c r="B166" s="199">
        <v>33009</v>
      </c>
      <c r="C166" s="200">
        <v>1.3768616917032712</v>
      </c>
      <c r="D166" s="200">
        <v>0.93926425059187746</v>
      </c>
      <c r="E166" s="200"/>
      <c r="F166" s="202">
        <f t="shared" si="18"/>
        <v>37741</v>
      </c>
      <c r="G166" s="200">
        <f t="shared" si="16"/>
        <v>3.6812513603828285</v>
      </c>
      <c r="H166" s="200">
        <f t="shared" si="17"/>
        <v>1.7239142232744489</v>
      </c>
      <c r="I166" s="203">
        <f t="shared" si="19"/>
        <v>0.12227568616962348</v>
      </c>
      <c r="J166" s="203">
        <f t="shared" si="19"/>
        <v>8.932573867426763E-2</v>
      </c>
      <c r="K166" s="204">
        <f t="shared" si="12"/>
        <v>0.43289386262386698</v>
      </c>
      <c r="L166" s="204">
        <f t="shared" si="13"/>
        <v>0.43289386262386703</v>
      </c>
      <c r="N166" s="205">
        <f t="shared" si="14"/>
        <v>0.29631315046105589</v>
      </c>
      <c r="O166" s="205">
        <f t="shared" si="15"/>
        <v>1.4609336843481127</v>
      </c>
    </row>
    <row r="167" spans="2:15" x14ac:dyDescent="0.2">
      <c r="B167" s="199">
        <v>33010</v>
      </c>
      <c r="C167" s="200">
        <v>1.3997820051688301</v>
      </c>
      <c r="D167" s="200">
        <v>0.94192314696776536</v>
      </c>
      <c r="E167" s="200"/>
      <c r="F167" s="202">
        <f t="shared" si="18"/>
        <v>37772</v>
      </c>
      <c r="G167" s="200">
        <f t="shared" si="16"/>
        <v>3.6509038779562637</v>
      </c>
      <c r="H167" s="200">
        <f t="shared" si="17"/>
        <v>1.8233361864869781</v>
      </c>
      <c r="I167" s="203">
        <f t="shared" si="19"/>
        <v>-8.243795235815865E-3</v>
      </c>
      <c r="J167" s="203">
        <f t="shared" si="19"/>
        <v>5.7672221662911083E-2</v>
      </c>
      <c r="K167" s="204">
        <f t="shared" si="12"/>
        <v>0.42812773529722681</v>
      </c>
      <c r="L167" s="204">
        <f t="shared" si="13"/>
        <v>0.4281277352972267</v>
      </c>
      <c r="N167" s="205">
        <f t="shared" si="14"/>
        <v>0.30796781605983453</v>
      </c>
      <c r="O167" s="205">
        <f t="shared" si="15"/>
        <v>1.3901703781087522</v>
      </c>
    </row>
    <row r="168" spans="2:15" x14ac:dyDescent="0.2">
      <c r="B168" s="199">
        <v>33011</v>
      </c>
      <c r="C168" s="200">
        <v>1.416097425509399</v>
      </c>
      <c r="D168" s="200">
        <v>0.93846293935530845</v>
      </c>
      <c r="E168" s="200"/>
      <c r="F168" s="202">
        <f t="shared" si="18"/>
        <v>37802</v>
      </c>
      <c r="G168" s="200">
        <f t="shared" si="16"/>
        <v>3.6725065486014321</v>
      </c>
      <c r="H168" s="200">
        <f t="shared" si="17"/>
        <v>1.8557177199052988</v>
      </c>
      <c r="I168" s="203">
        <f t="shared" si="19"/>
        <v>5.9170746114689532E-3</v>
      </c>
      <c r="J168" s="203">
        <f t="shared" si="19"/>
        <v>1.7759496936607277E-2</v>
      </c>
      <c r="K168" s="204">
        <f t="shared" si="12"/>
        <v>0.42597086618713592</v>
      </c>
      <c r="L168" s="204">
        <f t="shared" si="13"/>
        <v>0.4259708661871357</v>
      </c>
      <c r="N168" s="205">
        <f t="shared" si="14"/>
        <v>0.30629913770439943</v>
      </c>
      <c r="O168" s="205">
        <f t="shared" si="15"/>
        <v>1.3907021396783301</v>
      </c>
    </row>
    <row r="169" spans="2:15" x14ac:dyDescent="0.2">
      <c r="B169" s="199">
        <v>33014</v>
      </c>
      <c r="C169" s="200">
        <v>1.3954954962468038</v>
      </c>
      <c r="D169" s="200">
        <v>0.93682389364414476</v>
      </c>
      <c r="E169" s="200"/>
      <c r="F169" s="202">
        <f t="shared" si="18"/>
        <v>37833</v>
      </c>
      <c r="G169" s="200">
        <f t="shared" si="16"/>
        <v>3.6084215723148332</v>
      </c>
      <c r="H169" s="200">
        <f t="shared" si="17"/>
        <v>1.8937594245128391</v>
      </c>
      <c r="I169" s="203">
        <f t="shared" si="19"/>
        <v>-1.7449928390462333E-2</v>
      </c>
      <c r="J169" s="203">
        <f t="shared" si="19"/>
        <v>2.0499725900920751E-2</v>
      </c>
      <c r="K169" s="204">
        <f t="shared" si="12"/>
        <v>0.42257060770274896</v>
      </c>
      <c r="L169" s="204">
        <f t="shared" si="13"/>
        <v>0.42257060770274901</v>
      </c>
      <c r="N169" s="205">
        <f t="shared" si="14"/>
        <v>0.30830233539006591</v>
      </c>
      <c r="O169" s="205">
        <f t="shared" si="15"/>
        <v>1.3706370636735856</v>
      </c>
    </row>
    <row r="170" spans="2:15" x14ac:dyDescent="0.2">
      <c r="B170" s="199">
        <v>33015</v>
      </c>
      <c r="C170" s="200">
        <v>1.4029059861847664</v>
      </c>
      <c r="D170" s="200">
        <v>0.94525587324713145</v>
      </c>
      <c r="E170" s="200"/>
      <c r="F170" s="202">
        <f t="shared" si="18"/>
        <v>37864</v>
      </c>
      <c r="G170" s="200">
        <f t="shared" si="16"/>
        <v>3.6358844177061265</v>
      </c>
      <c r="H170" s="200">
        <f t="shared" si="17"/>
        <v>1.9351837552358402</v>
      </c>
      <c r="I170" s="203">
        <f t="shared" si="19"/>
        <v>7.6107641086060607E-3</v>
      </c>
      <c r="J170" s="203">
        <f t="shared" si="19"/>
        <v>2.1874125185493032E-2</v>
      </c>
      <c r="K170" s="204">
        <f t="shared" si="12"/>
        <v>0.35628637010515779</v>
      </c>
      <c r="L170" s="204">
        <f t="shared" si="13"/>
        <v>0.35628637010515768</v>
      </c>
      <c r="N170" s="205">
        <f t="shared" si="14"/>
        <v>0.25145321251490921</v>
      </c>
      <c r="O170" s="205">
        <f t="shared" si="15"/>
        <v>1.4169091996946861</v>
      </c>
    </row>
    <row r="171" spans="2:15" x14ac:dyDescent="0.2">
      <c r="B171" s="199">
        <v>33016</v>
      </c>
      <c r="C171" s="200">
        <v>1.406177576554632</v>
      </c>
      <c r="D171" s="200">
        <v>0.94911673647787276</v>
      </c>
      <c r="E171" s="200"/>
      <c r="F171" s="202">
        <f t="shared" si="18"/>
        <v>37894</v>
      </c>
      <c r="G171" s="200">
        <f t="shared" si="16"/>
        <v>4.0564926849974796</v>
      </c>
      <c r="H171" s="200">
        <f t="shared" si="17"/>
        <v>1.9475869604807861</v>
      </c>
      <c r="I171" s="203">
        <f t="shared" si="19"/>
        <v>0.11568251874098734</v>
      </c>
      <c r="J171" s="203">
        <f t="shared" si="19"/>
        <v>6.4093165371958971E-3</v>
      </c>
      <c r="K171" s="204">
        <f t="shared" si="12"/>
        <v>0.36200501664780793</v>
      </c>
      <c r="L171" s="204">
        <f t="shared" si="13"/>
        <v>0.36200501664780793</v>
      </c>
      <c r="N171" s="205">
        <f t="shared" si="14"/>
        <v>0.24984809183166051</v>
      </c>
      <c r="O171" s="205">
        <f t="shared" si="15"/>
        <v>1.4489004658547291</v>
      </c>
    </row>
    <row r="172" spans="2:15" x14ac:dyDescent="0.2">
      <c r="B172" s="199">
        <v>33017</v>
      </c>
      <c r="C172" s="200">
        <v>1.406177576554632</v>
      </c>
      <c r="D172" s="200">
        <v>0.94647605172099802</v>
      </c>
      <c r="E172" s="200"/>
      <c r="F172" s="202">
        <f t="shared" si="18"/>
        <v>37925</v>
      </c>
      <c r="G172" s="200">
        <f t="shared" si="16"/>
        <v>3.9945292804419381</v>
      </c>
      <c r="H172" s="200">
        <f t="shared" si="17"/>
        <v>2.0635560007284646</v>
      </c>
      <c r="I172" s="203">
        <f t="shared" si="19"/>
        <v>-1.5275118031078172E-2</v>
      </c>
      <c r="J172" s="203">
        <f t="shared" si="19"/>
        <v>5.9544987002300598E-2</v>
      </c>
      <c r="K172" s="204">
        <f t="shared" si="12"/>
        <v>0.36541385334351584</v>
      </c>
      <c r="L172" s="204">
        <f t="shared" si="13"/>
        <v>0.36541385334351584</v>
      </c>
      <c r="N172" s="205">
        <f t="shared" si="14"/>
        <v>0.24787415622337208</v>
      </c>
      <c r="O172" s="205">
        <f t="shared" si="15"/>
        <v>1.4741910125322732</v>
      </c>
    </row>
    <row r="173" spans="2:15" x14ac:dyDescent="0.2">
      <c r="B173" s="199">
        <v>33018</v>
      </c>
      <c r="C173" s="200">
        <v>1.4002740363485957</v>
      </c>
      <c r="D173" s="200">
        <v>0.94918958295392475</v>
      </c>
      <c r="E173" s="200"/>
      <c r="F173" s="202">
        <f t="shared" si="18"/>
        <v>37955</v>
      </c>
      <c r="G173" s="200">
        <f t="shared" si="16"/>
        <v>4.1369731409352566</v>
      </c>
      <c r="H173" s="200">
        <f t="shared" si="17"/>
        <v>2.0954600254962679</v>
      </c>
      <c r="I173" s="203">
        <f t="shared" si="19"/>
        <v>3.5659736227433347E-2</v>
      </c>
      <c r="J173" s="203">
        <f t="shared" si="19"/>
        <v>1.546070218425899E-2</v>
      </c>
      <c r="K173" s="204">
        <f t="shared" si="12"/>
        <v>0.33333268201330213</v>
      </c>
      <c r="L173" s="204">
        <f t="shared" si="13"/>
        <v>0.33333268201330202</v>
      </c>
      <c r="N173" s="205">
        <f t="shared" si="14"/>
        <v>0.22681184798626156</v>
      </c>
      <c r="O173" s="205">
        <f t="shared" si="15"/>
        <v>1.469644046255876</v>
      </c>
    </row>
    <row r="174" spans="2:15" x14ac:dyDescent="0.2">
      <c r="B174" s="199">
        <v>33021</v>
      </c>
      <c r="C174" s="200">
        <v>1.4053819871554853</v>
      </c>
      <c r="D174" s="200">
        <v>0.95270442542342015</v>
      </c>
      <c r="E174" s="200"/>
      <c r="F174" s="202">
        <f t="shared" si="18"/>
        <v>37986</v>
      </c>
      <c r="G174" s="200">
        <f t="shared" si="16"/>
        <v>4.315015874260193</v>
      </c>
      <c r="H174" s="200">
        <f t="shared" si="17"/>
        <v>2.2276208340921531</v>
      </c>
      <c r="I174" s="203">
        <f t="shared" si="19"/>
        <v>4.3036956552414463E-2</v>
      </c>
      <c r="J174" s="203">
        <f t="shared" si="19"/>
        <v>6.3070069095966463E-2</v>
      </c>
      <c r="K174" s="204">
        <f t="shared" si="12"/>
        <v>0.35943498518837164</v>
      </c>
      <c r="L174" s="204">
        <f t="shared" si="13"/>
        <v>0.35943498518837147</v>
      </c>
      <c r="N174" s="205">
        <f t="shared" si="14"/>
        <v>0.24594191153521122</v>
      </c>
      <c r="O174" s="205">
        <f t="shared" si="15"/>
        <v>1.46146292408934</v>
      </c>
    </row>
    <row r="175" spans="2:15" x14ac:dyDescent="0.2">
      <c r="B175" s="199">
        <v>33022</v>
      </c>
      <c r="C175" s="200">
        <v>1.4194682560663701</v>
      </c>
      <c r="D175" s="200">
        <v>0.95490803132398483</v>
      </c>
      <c r="E175" s="200"/>
      <c r="F175" s="202">
        <f t="shared" si="18"/>
        <v>38017</v>
      </c>
      <c r="G175" s="200">
        <f t="shared" si="16"/>
        <v>4.4982833115533207</v>
      </c>
      <c r="H175" s="200">
        <f t="shared" si="17"/>
        <v>2.2638599526497929</v>
      </c>
      <c r="I175" s="203">
        <f t="shared" si="19"/>
        <v>4.2472019254053972E-2</v>
      </c>
      <c r="J175" s="203">
        <f t="shared" si="19"/>
        <v>1.6268082073495505E-2</v>
      </c>
      <c r="K175" s="204">
        <f t="shared" si="12"/>
        <v>0.36703746209554811</v>
      </c>
      <c r="L175" s="204">
        <f t="shared" si="13"/>
        <v>0.36703746209554811</v>
      </c>
      <c r="N175" s="205">
        <f t="shared" si="14"/>
        <v>0.25052882699050882</v>
      </c>
      <c r="O175" s="205">
        <f t="shared" si="15"/>
        <v>1.46505081472901</v>
      </c>
    </row>
    <row r="176" spans="2:15" x14ac:dyDescent="0.2">
      <c r="B176" s="199">
        <v>33023</v>
      </c>
      <c r="C176" s="200">
        <v>1.3650737921676981</v>
      </c>
      <c r="D176" s="200">
        <v>0.95856856674558377</v>
      </c>
      <c r="E176" s="200"/>
      <c r="F176" s="202">
        <f t="shared" si="18"/>
        <v>38046</v>
      </c>
      <c r="G176" s="200">
        <f t="shared" si="16"/>
        <v>4.6475839184195742</v>
      </c>
      <c r="H176" s="200">
        <f t="shared" si="17"/>
        <v>2.3026576215625592</v>
      </c>
      <c r="I176" s="203">
        <f t="shared" si="19"/>
        <v>3.3190574387076177E-2</v>
      </c>
      <c r="J176" s="203">
        <f t="shared" si="19"/>
        <v>1.7137839673940336E-2</v>
      </c>
      <c r="K176" s="204">
        <f t="shared" si="12"/>
        <v>0.34650744419811413</v>
      </c>
      <c r="L176" s="204">
        <f t="shared" si="13"/>
        <v>0.34650744419811397</v>
      </c>
      <c r="N176" s="205">
        <f t="shared" si="14"/>
        <v>0.24175528309050157</v>
      </c>
      <c r="O176" s="205">
        <f t="shared" si="15"/>
        <v>1.4332983327954751</v>
      </c>
    </row>
    <row r="177" spans="2:15" x14ac:dyDescent="0.2">
      <c r="B177" s="199">
        <v>33024</v>
      </c>
      <c r="C177" s="200">
        <v>1.359060170409579</v>
      </c>
      <c r="D177" s="200">
        <v>0.95629211436896744</v>
      </c>
      <c r="E177" s="200"/>
      <c r="F177" s="202">
        <f t="shared" si="18"/>
        <v>38077</v>
      </c>
      <c r="G177" s="200">
        <f t="shared" si="16"/>
        <v>4.3531591320570104</v>
      </c>
      <c r="H177" s="200">
        <f t="shared" si="17"/>
        <v>2.2884230559096728</v>
      </c>
      <c r="I177" s="203">
        <f t="shared" si="19"/>
        <v>-6.3350074260237088E-2</v>
      </c>
      <c r="J177" s="203">
        <f t="shared" si="19"/>
        <v>-6.1817985963658062E-3</v>
      </c>
      <c r="K177" s="204">
        <f t="shared" si="12"/>
        <v>0.35540897103459551</v>
      </c>
      <c r="L177" s="204">
        <f t="shared" si="13"/>
        <v>0.35540897103459551</v>
      </c>
      <c r="N177" s="205">
        <f t="shared" si="14"/>
        <v>0.24398163567243095</v>
      </c>
      <c r="O177" s="205">
        <f t="shared" si="15"/>
        <v>1.4567037804097958</v>
      </c>
    </row>
    <row r="178" spans="2:15" x14ac:dyDescent="0.2">
      <c r="B178" s="199">
        <v>33025</v>
      </c>
      <c r="C178" s="200">
        <v>1.3751420844275473</v>
      </c>
      <c r="D178" s="200">
        <v>0.96157348388271713</v>
      </c>
      <c r="E178" s="200"/>
      <c r="F178" s="202">
        <f t="shared" si="18"/>
        <v>38107</v>
      </c>
      <c r="G178" s="200">
        <f t="shared" si="16"/>
        <v>4.444013940327471</v>
      </c>
      <c r="H178" s="200">
        <f t="shared" si="17"/>
        <v>2.2428415589145891</v>
      </c>
      <c r="I178" s="203">
        <f t="shared" si="19"/>
        <v>2.087100551904908E-2</v>
      </c>
      <c r="J178" s="203">
        <f t="shared" si="19"/>
        <v>-1.9918300017723101E-2</v>
      </c>
      <c r="K178" s="204">
        <f t="shared" si="12"/>
        <v>0.33948499178978231</v>
      </c>
      <c r="L178" s="204">
        <f t="shared" si="13"/>
        <v>0.33948499178978203</v>
      </c>
      <c r="N178" s="205">
        <f t="shared" si="14"/>
        <v>0.23322851751722501</v>
      </c>
      <c r="O178" s="205">
        <f t="shared" si="15"/>
        <v>1.4555895454110137</v>
      </c>
    </row>
    <row r="179" spans="2:15" x14ac:dyDescent="0.2">
      <c r="B179" s="199">
        <v>33028</v>
      </c>
      <c r="C179" s="200">
        <v>1.3751420844275473</v>
      </c>
      <c r="D179" s="200">
        <v>0.95931524312511385</v>
      </c>
      <c r="E179" s="200"/>
      <c r="F179" s="202">
        <f t="shared" si="18"/>
        <v>38138</v>
      </c>
      <c r="G179" s="200">
        <f t="shared" si="16"/>
        <v>4.6721713002382739</v>
      </c>
      <c r="H179" s="200">
        <f t="shared" si="17"/>
        <v>2.2648164268803499</v>
      </c>
      <c r="I179" s="203">
        <f t="shared" si="19"/>
        <v>5.1340378984947588E-2</v>
      </c>
      <c r="J179" s="203">
        <f t="shared" si="19"/>
        <v>9.7977799093376117E-3</v>
      </c>
      <c r="K179" s="204">
        <f t="shared" si="12"/>
        <v>0.35897298666866478</v>
      </c>
      <c r="L179" s="204">
        <f t="shared" si="13"/>
        <v>0.35897298666866467</v>
      </c>
      <c r="N179" s="205">
        <f t="shared" si="14"/>
        <v>0.24570804574097715</v>
      </c>
      <c r="O179" s="205">
        <f t="shared" si="15"/>
        <v>1.4609736754289691</v>
      </c>
    </row>
    <row r="180" spans="2:15" x14ac:dyDescent="0.2">
      <c r="B180" s="199">
        <v>33029</v>
      </c>
      <c r="C180" s="200">
        <v>1.3892792243587129</v>
      </c>
      <c r="D180" s="200">
        <v>0.96029867055181206</v>
      </c>
      <c r="E180" s="200"/>
      <c r="F180" s="202">
        <f t="shared" si="18"/>
        <v>38168</v>
      </c>
      <c r="G180" s="200">
        <f t="shared" si="16"/>
        <v>4.7138129831183422</v>
      </c>
      <c r="H180" s="200">
        <f t="shared" si="17"/>
        <v>2.3123879074849758</v>
      </c>
      <c r="I180" s="203">
        <f t="shared" si="19"/>
        <v>8.9127046514636543E-3</v>
      </c>
      <c r="J180" s="203">
        <f t="shared" si="19"/>
        <v>2.1004563566395795E-2</v>
      </c>
      <c r="K180" s="204">
        <f t="shared" si="12"/>
        <v>0.39534517818314036</v>
      </c>
      <c r="L180" s="204">
        <f t="shared" si="13"/>
        <v>0.39534517818314024</v>
      </c>
      <c r="N180" s="205">
        <f t="shared" si="14"/>
        <v>0.27202342979596345</v>
      </c>
      <c r="O180" s="205">
        <f t="shared" si="15"/>
        <v>1.4533497297628981</v>
      </c>
    </row>
    <row r="181" spans="2:15" x14ac:dyDescent="0.2">
      <c r="B181" s="199">
        <v>33030</v>
      </c>
      <c r="C181" s="200">
        <v>1.3759143231944337</v>
      </c>
      <c r="D181" s="200">
        <v>0.95807685303223478</v>
      </c>
      <c r="E181" s="200"/>
      <c r="F181" s="202">
        <f t="shared" si="18"/>
        <v>38199</v>
      </c>
      <c r="G181" s="200">
        <f t="shared" si="16"/>
        <v>4.4423718905089</v>
      </c>
      <c r="H181" s="200">
        <f t="shared" si="17"/>
        <v>2.23745146603533</v>
      </c>
      <c r="I181" s="203">
        <f t="shared" si="19"/>
        <v>-5.758418791359754E-2</v>
      </c>
      <c r="J181" s="203">
        <f t="shared" si="19"/>
        <v>-3.240651847688869E-2</v>
      </c>
      <c r="K181" s="204">
        <f t="shared" si="12"/>
        <v>0.40850311462193445</v>
      </c>
      <c r="L181" s="204">
        <f t="shared" si="13"/>
        <v>0.40850311462193445</v>
      </c>
      <c r="N181" s="205">
        <f t="shared" si="14"/>
        <v>0.2802076941220813</v>
      </c>
      <c r="O181" s="205">
        <f t="shared" si="15"/>
        <v>1.457858307216779</v>
      </c>
    </row>
    <row r="182" spans="2:15" x14ac:dyDescent="0.2">
      <c r="B182" s="199">
        <v>33031</v>
      </c>
      <c r="C182" s="200">
        <v>1.3596189176815161</v>
      </c>
      <c r="D182" s="200">
        <v>0.95727554179566576</v>
      </c>
      <c r="E182" s="200"/>
      <c r="F182" s="202">
        <f t="shared" si="18"/>
        <v>38230</v>
      </c>
      <c r="G182" s="200">
        <f t="shared" si="16"/>
        <v>4.3316140040413424</v>
      </c>
      <c r="H182" s="200">
        <f t="shared" si="17"/>
        <v>2.2483238025860484</v>
      </c>
      <c r="I182" s="203">
        <f t="shared" si="19"/>
        <v>-2.4932150931395669E-2</v>
      </c>
      <c r="J182" s="203">
        <f t="shared" si="19"/>
        <v>4.8592502298983042E-3</v>
      </c>
      <c r="K182" s="204">
        <f t="shared" si="12"/>
        <v>0.40678514329032078</v>
      </c>
      <c r="L182" s="204">
        <f t="shared" si="13"/>
        <v>0.40678514329032056</v>
      </c>
      <c r="N182" s="205">
        <f t="shared" si="14"/>
        <v>0.27899157840320038</v>
      </c>
      <c r="O182" s="205">
        <f t="shared" si="15"/>
        <v>1.4580552775769888</v>
      </c>
    </row>
    <row r="183" spans="2:15" x14ac:dyDescent="0.2">
      <c r="B183" s="199">
        <v>33032</v>
      </c>
      <c r="C183" s="200">
        <v>1.336363355852795</v>
      </c>
      <c r="D183" s="200">
        <v>0.94649426334001119</v>
      </c>
      <c r="E183" s="200"/>
      <c r="F183" s="202">
        <f t="shared" si="18"/>
        <v>38260</v>
      </c>
      <c r="G183" s="200">
        <f t="shared" si="16"/>
        <v>4.2501403122813635</v>
      </c>
      <c r="H183" s="200">
        <f t="shared" si="17"/>
        <v>2.2919189582953905</v>
      </c>
      <c r="I183" s="203">
        <f t="shared" si="19"/>
        <v>-1.8809084023637568E-2</v>
      </c>
      <c r="J183" s="203">
        <f t="shared" si="19"/>
        <v>1.9390069908612917E-2</v>
      </c>
      <c r="K183" s="204">
        <f t="shared" si="12"/>
        <v>0.39980042070857674</v>
      </c>
      <c r="L183" s="204">
        <f t="shared" si="13"/>
        <v>0.39980042070857652</v>
      </c>
      <c r="N183" s="205">
        <f t="shared" si="14"/>
        <v>0.27448267845874841</v>
      </c>
      <c r="O183" s="205">
        <f t="shared" si="15"/>
        <v>1.4565597470612779</v>
      </c>
    </row>
    <row r="184" spans="2:15" x14ac:dyDescent="0.2">
      <c r="B184" s="199">
        <v>33035</v>
      </c>
      <c r="C184" s="200">
        <v>1.3309785332633932</v>
      </c>
      <c r="D184" s="200">
        <v>0.94252413039519234</v>
      </c>
      <c r="E184" s="200"/>
      <c r="F184" s="202">
        <f t="shared" si="18"/>
        <v>38291</v>
      </c>
      <c r="G184" s="200">
        <f t="shared" si="16"/>
        <v>4.5218774575498157</v>
      </c>
      <c r="H184" s="200">
        <f t="shared" si="17"/>
        <v>2.3483434711345827</v>
      </c>
      <c r="I184" s="203">
        <f t="shared" si="19"/>
        <v>6.3936041001571242E-2</v>
      </c>
      <c r="J184" s="203">
        <f t="shared" si="19"/>
        <v>2.4618895286401266E-2</v>
      </c>
      <c r="K184" s="204">
        <f t="shared" si="12"/>
        <v>0.40127397629635775</v>
      </c>
      <c r="L184" s="204">
        <f t="shared" si="13"/>
        <v>0.40127397629635758</v>
      </c>
      <c r="N184" s="205">
        <f t="shared" si="14"/>
        <v>0.2724059685063</v>
      </c>
      <c r="O184" s="205">
        <f t="shared" si="15"/>
        <v>1.4730733636149285</v>
      </c>
    </row>
    <row r="185" spans="2:15" x14ac:dyDescent="0.2">
      <c r="B185" s="199">
        <v>33036</v>
      </c>
      <c r="C185" s="200">
        <v>1.3319951197178581</v>
      </c>
      <c r="D185" s="200">
        <v>0.94769623019486449</v>
      </c>
      <c r="E185" s="200"/>
      <c r="F185" s="202">
        <f t="shared" si="18"/>
        <v>38321</v>
      </c>
      <c r="G185" s="200">
        <f t="shared" si="16"/>
        <v>4.8098307829717308</v>
      </c>
      <c r="H185" s="200">
        <f t="shared" si="17"/>
        <v>2.4728659624840654</v>
      </c>
      <c r="I185" s="203">
        <f t="shared" si="19"/>
        <v>6.3680037357302322E-2</v>
      </c>
      <c r="J185" s="203">
        <f t="shared" si="19"/>
        <v>5.3025672300534676E-2</v>
      </c>
      <c r="K185" s="204">
        <f t="shared" si="12"/>
        <v>0.44060453894815982</v>
      </c>
      <c r="L185" s="204">
        <f t="shared" si="13"/>
        <v>0.44060453894815976</v>
      </c>
      <c r="N185" s="205">
        <f t="shared" si="14"/>
        <v>0.30571618732504502</v>
      </c>
      <c r="O185" s="205">
        <f t="shared" si="15"/>
        <v>1.4412208355840121</v>
      </c>
    </row>
    <row r="186" spans="2:15" x14ac:dyDescent="0.2">
      <c r="B186" s="199">
        <v>33037</v>
      </c>
      <c r="C186" s="200">
        <v>1.3447362254203328</v>
      </c>
      <c r="D186" s="200">
        <v>0.94747769076670929</v>
      </c>
      <c r="E186" s="200"/>
      <c r="F186" s="202">
        <f t="shared" si="18"/>
        <v>38352</v>
      </c>
      <c r="G186" s="200">
        <f t="shared" si="16"/>
        <v>4.9764467176099751</v>
      </c>
      <c r="H186" s="200">
        <f t="shared" si="17"/>
        <v>2.5680389728646884</v>
      </c>
      <c r="I186" s="203">
        <f t="shared" si="19"/>
        <v>3.464070611966541E-2</v>
      </c>
      <c r="J186" s="203">
        <f t="shared" si="19"/>
        <v>3.848692643454843E-2</v>
      </c>
      <c r="K186" s="204">
        <f t="shared" si="12"/>
        <v>0.46565507114023769</v>
      </c>
      <c r="L186" s="204">
        <f t="shared" si="13"/>
        <v>0.46565507114023769</v>
      </c>
      <c r="N186" s="205">
        <f t="shared" si="14"/>
        <v>0.31614549452302193</v>
      </c>
      <c r="O186" s="205">
        <f t="shared" si="15"/>
        <v>1.4729138298895741</v>
      </c>
    </row>
    <row r="187" spans="2:15" x14ac:dyDescent="0.2">
      <c r="B187" s="199">
        <v>33038</v>
      </c>
      <c r="C187" s="200">
        <v>1.3451048318295808</v>
      </c>
      <c r="D187" s="200">
        <v>0.94966308504826102</v>
      </c>
      <c r="E187" s="200"/>
      <c r="F187" s="202">
        <f t="shared" si="18"/>
        <v>38383</v>
      </c>
      <c r="G187" s="200">
        <f t="shared" si="16"/>
        <v>5.0394333802291991</v>
      </c>
      <c r="H187" s="200">
        <f t="shared" si="17"/>
        <v>2.5107705336004367</v>
      </c>
      <c r="I187" s="203">
        <f t="shared" si="19"/>
        <v>1.2656955091337574E-2</v>
      </c>
      <c r="J187" s="203">
        <f t="shared" si="19"/>
        <v>-2.2300455666515062E-2</v>
      </c>
      <c r="K187" s="204">
        <f t="shared" si="12"/>
        <v>0.42680885999266882</v>
      </c>
      <c r="L187" s="204">
        <f t="shared" si="13"/>
        <v>0.42680885999266899</v>
      </c>
      <c r="N187" s="205">
        <f t="shared" si="14"/>
        <v>0.29226572373954601</v>
      </c>
      <c r="O187" s="205">
        <f t="shared" si="15"/>
        <v>1.4603452451818186</v>
      </c>
    </row>
    <row r="188" spans="2:15" x14ac:dyDescent="0.2">
      <c r="B188" s="199">
        <v>33039</v>
      </c>
      <c r="C188" s="200">
        <v>1.3481229010491942</v>
      </c>
      <c r="D188" s="200">
        <v>0.94532871972318366</v>
      </c>
      <c r="E188" s="200"/>
      <c r="F188" s="202">
        <f t="shared" si="18"/>
        <v>38411</v>
      </c>
      <c r="G188" s="200">
        <f t="shared" si="16"/>
        <v>5.3883001657061094</v>
      </c>
      <c r="H188" s="200">
        <f t="shared" si="17"/>
        <v>2.5916040794026576</v>
      </c>
      <c r="I188" s="203">
        <f t="shared" si="19"/>
        <v>6.9227383150969102E-2</v>
      </c>
      <c r="J188" s="203">
        <f t="shared" si="19"/>
        <v>3.2194716610086216E-2</v>
      </c>
      <c r="K188" s="204">
        <f t="shared" si="12"/>
        <v>0.43961910365823209</v>
      </c>
      <c r="L188" s="204">
        <f t="shared" si="13"/>
        <v>0.43961910365823231</v>
      </c>
      <c r="N188" s="205">
        <f t="shared" si="14"/>
        <v>0.30340556755775089</v>
      </c>
      <c r="O188" s="205">
        <f t="shared" si="15"/>
        <v>1.448948703205831</v>
      </c>
    </row>
    <row r="189" spans="2:15" x14ac:dyDescent="0.2">
      <c r="B189" s="199">
        <v>33042</v>
      </c>
      <c r="C189" s="200">
        <v>1.3552807037880565</v>
      </c>
      <c r="D189" s="200">
        <v>0.9393917319249685</v>
      </c>
      <c r="E189" s="200"/>
      <c r="F189" s="202">
        <f t="shared" si="18"/>
        <v>38442</v>
      </c>
      <c r="G189" s="200">
        <f t="shared" si="16"/>
        <v>5.3771193826092993</v>
      </c>
      <c r="H189" s="200">
        <f t="shared" si="17"/>
        <v>2.5426242942997614</v>
      </c>
      <c r="I189" s="203">
        <f t="shared" si="19"/>
        <v>-2.0750111821851158E-3</v>
      </c>
      <c r="J189" s="203">
        <f t="shared" si="19"/>
        <v>-1.8899408861165812E-2</v>
      </c>
      <c r="K189" s="204">
        <f t="shared" si="12"/>
        <v>0.40972342061575046</v>
      </c>
      <c r="L189" s="204">
        <f t="shared" si="13"/>
        <v>0.4097234206157504</v>
      </c>
      <c r="N189" s="205">
        <f t="shared" si="14"/>
        <v>0.28086215150156235</v>
      </c>
      <c r="O189" s="205">
        <f t="shared" si="15"/>
        <v>1.4588061026566312</v>
      </c>
    </row>
    <row r="190" spans="2:15" x14ac:dyDescent="0.2">
      <c r="B190" s="199">
        <v>33043</v>
      </c>
      <c r="C190" s="200">
        <v>1.3799231263827956</v>
      </c>
      <c r="D190" s="200">
        <v>0.93842651611728312</v>
      </c>
      <c r="E190" s="200"/>
      <c r="F190" s="202">
        <f t="shared" si="18"/>
        <v>38472</v>
      </c>
      <c r="G190" s="200">
        <f t="shared" si="16"/>
        <v>5.0473242260307991</v>
      </c>
      <c r="H190" s="200">
        <f t="shared" si="17"/>
        <v>2.4890136587142573</v>
      </c>
      <c r="I190" s="203">
        <f t="shared" si="19"/>
        <v>-6.1333054580325119E-2</v>
      </c>
      <c r="J190" s="203">
        <f t="shared" si="19"/>
        <v>-2.1084764943720691E-2</v>
      </c>
      <c r="K190" s="204">
        <f t="shared" si="12"/>
        <v>0.41946188574113874</v>
      </c>
      <c r="L190" s="204">
        <f t="shared" si="13"/>
        <v>0.41946188574113885</v>
      </c>
      <c r="N190" s="205">
        <f t="shared" si="14"/>
        <v>0.28301987756615921</v>
      </c>
      <c r="O190" s="205">
        <f t="shared" si="15"/>
        <v>1.4820933757314789</v>
      </c>
    </row>
    <row r="191" spans="2:15" x14ac:dyDescent="0.2">
      <c r="B191" s="199">
        <v>33044</v>
      </c>
      <c r="C191" s="200">
        <v>1.3975778722737098</v>
      </c>
      <c r="D191" s="200">
        <v>0.9411764705882355</v>
      </c>
      <c r="E191" s="200"/>
      <c r="F191" s="202">
        <f t="shared" si="18"/>
        <v>38503</v>
      </c>
      <c r="G191" s="200">
        <f t="shared" si="16"/>
        <v>5.0729899066892212</v>
      </c>
      <c r="H191" s="200">
        <f t="shared" si="17"/>
        <v>2.5351990529958104</v>
      </c>
      <c r="I191" s="203">
        <f t="shared" si="19"/>
        <v>5.0850073244859129E-3</v>
      </c>
      <c r="J191" s="203">
        <f t="shared" si="19"/>
        <v>1.8555701420060133E-2</v>
      </c>
      <c r="K191" s="204">
        <f t="shared" si="12"/>
        <v>0.43572115919639054</v>
      </c>
      <c r="L191" s="204">
        <f t="shared" si="13"/>
        <v>0.43572115919639065</v>
      </c>
      <c r="N191" s="205">
        <f t="shared" si="14"/>
        <v>0.2974278180765843</v>
      </c>
      <c r="O191" s="205">
        <f t="shared" si="15"/>
        <v>1.4649643803129311</v>
      </c>
    </row>
    <row r="192" spans="2:15" x14ac:dyDescent="0.2">
      <c r="B192" s="199">
        <v>33045</v>
      </c>
      <c r="C192" s="200">
        <v>1.3990714787872018</v>
      </c>
      <c r="D192" s="200">
        <v>0.94110362411218385</v>
      </c>
      <c r="E192" s="200"/>
      <c r="F192" s="202">
        <f t="shared" si="18"/>
        <v>38533</v>
      </c>
      <c r="G192" s="200">
        <f t="shared" si="16"/>
        <v>4.8362903851269996</v>
      </c>
      <c r="H192" s="200">
        <f t="shared" si="17"/>
        <v>2.5583319978146055</v>
      </c>
      <c r="I192" s="203">
        <f t="shared" si="19"/>
        <v>-4.6658780308257763E-2</v>
      </c>
      <c r="J192" s="203">
        <f t="shared" si="19"/>
        <v>9.1247055301078017E-3</v>
      </c>
      <c r="K192" s="204">
        <f t="shared" si="12"/>
        <v>0.3978872574171487</v>
      </c>
      <c r="L192" s="204">
        <f t="shared" si="13"/>
        <v>0.39788725741714864</v>
      </c>
      <c r="N192" s="205">
        <f t="shared" si="14"/>
        <v>0.27701721301908905</v>
      </c>
      <c r="O192" s="205">
        <f t="shared" si="15"/>
        <v>1.4363268371692508</v>
      </c>
    </row>
    <row r="193" spans="2:15" x14ac:dyDescent="0.2">
      <c r="B193" s="199">
        <v>33046</v>
      </c>
      <c r="C193" s="200">
        <v>1.406171738896566</v>
      </c>
      <c r="D193" s="200">
        <v>0.93567656164633062</v>
      </c>
      <c r="E193" s="200"/>
      <c r="F193" s="202">
        <f t="shared" si="18"/>
        <v>38564</v>
      </c>
      <c r="G193" s="200">
        <f t="shared" si="16"/>
        <v>5.4436144777256006</v>
      </c>
      <c r="H193" s="200">
        <f t="shared" si="17"/>
        <v>2.6483431069022028</v>
      </c>
      <c r="I193" s="203">
        <f t="shared" si="19"/>
        <v>0.12557643239667726</v>
      </c>
      <c r="J193" s="203">
        <f t="shared" si="19"/>
        <v>3.5183513775572273E-2</v>
      </c>
      <c r="K193" s="204">
        <f t="shared" ref="K193:K256" si="20">COVAR(I134:I193,J134:J193)/VARP(J134:J193)</f>
        <v>0.46497331234237094</v>
      </c>
      <c r="L193" s="204">
        <f t="shared" ref="L193:L256" si="21">SLOPE(I134:I193,J134:J193)</f>
        <v>0.46497331234237099</v>
      </c>
      <c r="N193" s="205">
        <f t="shared" ref="N193:N256" si="22">CORREL(I134:I193,J134:J193)</f>
        <v>0.32552896178321339</v>
      </c>
      <c r="O193" s="205">
        <f t="shared" ref="O193:O256" si="23">STDEV(I134:I193)/STDEV(J134:J193)</f>
        <v>1.4283623484537171</v>
      </c>
    </row>
    <row r="194" spans="2:15" x14ac:dyDescent="0.2">
      <c r="B194" s="199">
        <v>33049</v>
      </c>
      <c r="C194" s="200">
        <v>1.384124572287303</v>
      </c>
      <c r="D194" s="200">
        <v>0.92755417956656372</v>
      </c>
      <c r="E194" s="200"/>
      <c r="F194" s="202">
        <f t="shared" si="18"/>
        <v>38595</v>
      </c>
      <c r="G194" s="200">
        <f t="shared" si="16"/>
        <v>5.7730635445759599</v>
      </c>
      <c r="H194" s="200">
        <f t="shared" si="17"/>
        <v>2.6697841923146961</v>
      </c>
      <c r="I194" s="203">
        <f t="shared" si="19"/>
        <v>6.0520278979786735E-2</v>
      </c>
      <c r="J194" s="203">
        <f t="shared" si="19"/>
        <v>8.0960376155994052E-3</v>
      </c>
      <c r="K194" s="204">
        <f t="shared" si="20"/>
        <v>0.50308652428309408</v>
      </c>
      <c r="L194" s="204">
        <f t="shared" si="21"/>
        <v>0.50308652428309431</v>
      </c>
      <c r="N194" s="205">
        <f t="shared" si="22"/>
        <v>0.35694576728857597</v>
      </c>
      <c r="O194" s="205">
        <f t="shared" si="23"/>
        <v>1.4094200586958339</v>
      </c>
    </row>
    <row r="195" spans="2:15" x14ac:dyDescent="0.2">
      <c r="B195" s="199">
        <v>33050</v>
      </c>
      <c r="C195" s="200">
        <v>1.4143077663368946</v>
      </c>
      <c r="D195" s="200">
        <v>0.93114186851211111</v>
      </c>
      <c r="E195" s="200"/>
      <c r="F195" s="202">
        <f t="shared" si="18"/>
        <v>38625</v>
      </c>
      <c r="G195" s="200">
        <f t="shared" si="16"/>
        <v>5.9323115207850057</v>
      </c>
      <c r="H195" s="200">
        <f t="shared" si="17"/>
        <v>2.7400309597523216</v>
      </c>
      <c r="I195" s="203">
        <f t="shared" si="19"/>
        <v>2.7584656738910418E-2</v>
      </c>
      <c r="J195" s="203">
        <f t="shared" si="19"/>
        <v>2.6311777423748239E-2</v>
      </c>
      <c r="K195" s="204">
        <f t="shared" si="20"/>
        <v>0.51643155532369522</v>
      </c>
      <c r="L195" s="204">
        <f t="shared" si="21"/>
        <v>0.51643155532369533</v>
      </c>
      <c r="N195" s="205">
        <f t="shared" si="22"/>
        <v>0.3624118903765165</v>
      </c>
      <c r="O195" s="205">
        <f t="shared" si="23"/>
        <v>1.4249851316610083</v>
      </c>
    </row>
    <row r="196" spans="2:15" x14ac:dyDescent="0.2">
      <c r="B196" s="199">
        <v>33051</v>
      </c>
      <c r="C196" s="200">
        <v>1.4028017422907471</v>
      </c>
      <c r="D196" s="200">
        <v>0.94276088144236059</v>
      </c>
      <c r="E196" s="200"/>
      <c r="F196" s="202">
        <f t="shared" si="18"/>
        <v>38656</v>
      </c>
      <c r="G196" s="200">
        <f t="shared" ref="G196:G259" si="24">VLOOKUP($F196,$B$4:$D$7909,2)</f>
        <v>5.6106332107703336</v>
      </c>
      <c r="H196" s="200">
        <f t="shared" ref="H196:H259" si="25">VLOOKUP($F196,$B$4:$D$7909,3)</f>
        <v>2.6740486250227637</v>
      </c>
      <c r="I196" s="203">
        <f t="shared" si="19"/>
        <v>-5.4224783861671733E-2</v>
      </c>
      <c r="J196" s="203">
        <f t="shared" si="19"/>
        <v>-2.4080871967783191E-2</v>
      </c>
      <c r="K196" s="204">
        <f t="shared" si="20"/>
        <v>0.53146690540088715</v>
      </c>
      <c r="L196" s="204">
        <f t="shared" si="21"/>
        <v>0.53146690540088726</v>
      </c>
      <c r="N196" s="205">
        <f t="shared" si="22"/>
        <v>0.370068878539969</v>
      </c>
      <c r="O196" s="205">
        <f t="shared" si="23"/>
        <v>1.4361296942819968</v>
      </c>
    </row>
    <row r="197" spans="2:15" x14ac:dyDescent="0.2">
      <c r="B197" s="199">
        <v>33052</v>
      </c>
      <c r="C197" s="200">
        <v>1.4060574875887217</v>
      </c>
      <c r="D197" s="200">
        <v>0.94429065743944685</v>
      </c>
      <c r="E197" s="200"/>
      <c r="F197" s="202">
        <f t="shared" si="18"/>
        <v>38686</v>
      </c>
      <c r="G197" s="200">
        <f t="shared" si="24"/>
        <v>5.6601190381874762</v>
      </c>
      <c r="H197" s="200">
        <f t="shared" si="25"/>
        <v>2.7648615916955013</v>
      </c>
      <c r="I197" s="203">
        <f t="shared" si="19"/>
        <v>8.8200075745725748E-3</v>
      </c>
      <c r="J197" s="203">
        <f t="shared" si="19"/>
        <v>3.3960850907101436E-2</v>
      </c>
      <c r="K197" s="204">
        <f t="shared" si="20"/>
        <v>0.51088680666578112</v>
      </c>
      <c r="L197" s="204">
        <f t="shared" si="21"/>
        <v>0.51088680666578123</v>
      </c>
      <c r="N197" s="205">
        <f t="shared" si="22"/>
        <v>0.35362942764731448</v>
      </c>
      <c r="O197" s="205">
        <f t="shared" si="23"/>
        <v>1.4446953978482366</v>
      </c>
    </row>
    <row r="198" spans="2:15" x14ac:dyDescent="0.2">
      <c r="B198" s="199">
        <v>33053</v>
      </c>
      <c r="C198" s="200">
        <v>1.3954037616200667</v>
      </c>
      <c r="D198" s="200">
        <v>0.94775086505190353</v>
      </c>
      <c r="E198" s="200"/>
      <c r="F198" s="202">
        <f t="shared" ref="F198:F261" si="26">EOMONTH(F197,1)</f>
        <v>38717</v>
      </c>
      <c r="G198" s="200">
        <f t="shared" si="24"/>
        <v>5.7440420444813034</v>
      </c>
      <c r="H198" s="200">
        <f t="shared" si="25"/>
        <v>2.8268657803678745</v>
      </c>
      <c r="I198" s="203">
        <f t="shared" ref="I198:J261" si="27">G198/G197-1</f>
        <v>1.4827074435646681E-2</v>
      </c>
      <c r="J198" s="203">
        <f t="shared" si="27"/>
        <v>2.2425783937470189E-2</v>
      </c>
      <c r="K198" s="204">
        <f t="shared" si="20"/>
        <v>0.49576194224050418</v>
      </c>
      <c r="L198" s="204">
        <f t="shared" si="21"/>
        <v>0.49576194224050435</v>
      </c>
      <c r="N198" s="205">
        <f t="shared" si="22"/>
        <v>0.35614361548821033</v>
      </c>
      <c r="O198" s="205">
        <f t="shared" si="23"/>
        <v>1.3920281613385144</v>
      </c>
    </row>
    <row r="199" spans="2:15" x14ac:dyDescent="0.2">
      <c r="B199" s="199">
        <v>33056</v>
      </c>
      <c r="C199" s="200">
        <v>1.4096092855457083</v>
      </c>
      <c r="D199" s="200">
        <v>0.9523948279002008</v>
      </c>
      <c r="E199" s="200"/>
      <c r="F199" s="202">
        <f t="shared" si="26"/>
        <v>38748</v>
      </c>
      <c r="G199" s="200">
        <f t="shared" si="24"/>
        <v>6.0061762422328044</v>
      </c>
      <c r="H199" s="200">
        <f t="shared" si="25"/>
        <v>2.9536151884902555</v>
      </c>
      <c r="I199" s="203">
        <f t="shared" si="27"/>
        <v>4.5635842447105945E-2</v>
      </c>
      <c r="J199" s="203">
        <f t="shared" si="27"/>
        <v>4.4837434094902928E-2</v>
      </c>
      <c r="K199" s="204">
        <f t="shared" si="20"/>
        <v>0.52290559825305039</v>
      </c>
      <c r="L199" s="204">
        <f t="shared" si="21"/>
        <v>0.5229055982530505</v>
      </c>
      <c r="N199" s="205">
        <f t="shared" si="22"/>
        <v>0.39476817462558467</v>
      </c>
      <c r="O199" s="205">
        <f t="shared" si="23"/>
        <v>1.3245890420345989</v>
      </c>
    </row>
    <row r="200" spans="2:15" x14ac:dyDescent="0.2">
      <c r="B200" s="199">
        <v>33057</v>
      </c>
      <c r="C200" s="200">
        <v>1.4149499087240462</v>
      </c>
      <c r="D200" s="200">
        <v>0.95428883627754557</v>
      </c>
      <c r="E200" s="200"/>
      <c r="F200" s="202">
        <f t="shared" si="26"/>
        <v>38776</v>
      </c>
      <c r="G200" s="200">
        <f t="shared" si="24"/>
        <v>6.3615845405471427</v>
      </c>
      <c r="H200" s="200">
        <f t="shared" si="25"/>
        <v>2.9506820251320329</v>
      </c>
      <c r="I200" s="203">
        <f t="shared" si="27"/>
        <v>5.9173804427393062E-2</v>
      </c>
      <c r="J200" s="203">
        <f t="shared" si="27"/>
        <v>-9.9307566187112339E-4</v>
      </c>
      <c r="K200" s="204">
        <f t="shared" si="20"/>
        <v>0.59538431135950842</v>
      </c>
      <c r="L200" s="204">
        <f t="shared" si="21"/>
        <v>0.59538431135950831</v>
      </c>
      <c r="N200" s="205">
        <f t="shared" si="22"/>
        <v>0.43192630590271258</v>
      </c>
      <c r="O200" s="205">
        <f t="shared" si="23"/>
        <v>1.3784395699520398</v>
      </c>
    </row>
    <row r="201" spans="2:15" x14ac:dyDescent="0.2">
      <c r="B201" s="199">
        <v>33058</v>
      </c>
      <c r="C201" s="200">
        <v>1.4135838967368326</v>
      </c>
      <c r="D201" s="200">
        <v>0.96082680750318772</v>
      </c>
      <c r="E201" s="200"/>
      <c r="F201" s="202">
        <f t="shared" si="26"/>
        <v>38807</v>
      </c>
      <c r="G201" s="200">
        <f t="shared" si="24"/>
        <v>6.7505952326348631</v>
      </c>
      <c r="H201" s="200">
        <f t="shared" si="25"/>
        <v>3.0172099799672178</v>
      </c>
      <c r="I201" s="203">
        <f t="shared" si="27"/>
        <v>6.1149968157817369E-2</v>
      </c>
      <c r="J201" s="203">
        <f t="shared" si="27"/>
        <v>2.2546636427965394E-2</v>
      </c>
      <c r="K201" s="204">
        <f t="shared" si="20"/>
        <v>0.55860542595726825</v>
      </c>
      <c r="L201" s="204">
        <f t="shared" si="21"/>
        <v>0.55860542595726836</v>
      </c>
      <c r="N201" s="205">
        <f t="shared" si="22"/>
        <v>0.40376436620462819</v>
      </c>
      <c r="O201" s="205">
        <f t="shared" si="23"/>
        <v>1.3834936232935582</v>
      </c>
    </row>
    <row r="202" spans="2:15" x14ac:dyDescent="0.2">
      <c r="B202" s="199">
        <v>33059</v>
      </c>
      <c r="C202" s="200">
        <v>1.4067271503638947</v>
      </c>
      <c r="D202" s="200">
        <v>0.95294117647058885</v>
      </c>
      <c r="E202" s="200"/>
      <c r="F202" s="202">
        <f t="shared" si="26"/>
        <v>38837</v>
      </c>
      <c r="G202" s="200">
        <f t="shared" si="24"/>
        <v>6.8702613853096359</v>
      </c>
      <c r="H202" s="200">
        <f t="shared" si="25"/>
        <v>3.1103533054088497</v>
      </c>
      <c r="I202" s="203">
        <f t="shared" si="27"/>
        <v>1.7726755723149079E-2</v>
      </c>
      <c r="J202" s="203">
        <f t="shared" si="27"/>
        <v>3.0870680549268226E-2</v>
      </c>
      <c r="K202" s="204">
        <f t="shared" si="20"/>
        <v>0.57552888120934387</v>
      </c>
      <c r="L202" s="204">
        <f t="shared" si="21"/>
        <v>0.57552888120934409</v>
      </c>
      <c r="N202" s="205">
        <f t="shared" si="22"/>
        <v>0.40717317486010696</v>
      </c>
      <c r="O202" s="205">
        <f t="shared" si="23"/>
        <v>1.4134744544678792</v>
      </c>
    </row>
    <row r="203" spans="2:15" x14ac:dyDescent="0.2">
      <c r="B203" s="199">
        <v>33060</v>
      </c>
      <c r="C203" s="200">
        <v>1.404190270959069</v>
      </c>
      <c r="D203" s="200">
        <v>0.95505372427608881</v>
      </c>
      <c r="E203" s="200"/>
      <c r="F203" s="202">
        <f t="shared" si="26"/>
        <v>38868</v>
      </c>
      <c r="G203" s="200">
        <f t="shared" si="24"/>
        <v>6.7598312416448696</v>
      </c>
      <c r="H203" s="200">
        <f t="shared" si="25"/>
        <v>3.0069266071753749</v>
      </c>
      <c r="I203" s="203">
        <f t="shared" si="27"/>
        <v>-1.6073645160123662E-2</v>
      </c>
      <c r="J203" s="203">
        <f t="shared" si="27"/>
        <v>-3.3252395492697762E-2</v>
      </c>
      <c r="K203" s="204">
        <f t="shared" si="20"/>
        <v>0.57867151563813568</v>
      </c>
      <c r="L203" s="204">
        <f t="shared" si="21"/>
        <v>0.57867151563813568</v>
      </c>
      <c r="N203" s="205">
        <f t="shared" si="22"/>
        <v>0.41117751067917224</v>
      </c>
      <c r="O203" s="205">
        <f t="shared" si="23"/>
        <v>1.4073520574661322</v>
      </c>
    </row>
    <row r="204" spans="2:15" x14ac:dyDescent="0.2">
      <c r="B204" s="199">
        <v>33063</v>
      </c>
      <c r="C204" s="200">
        <v>1.3887338203052095</v>
      </c>
      <c r="D204" s="200">
        <v>0.95785831360408025</v>
      </c>
      <c r="E204" s="200"/>
      <c r="F204" s="202">
        <f t="shared" si="26"/>
        <v>38898</v>
      </c>
      <c r="G204" s="200">
        <f t="shared" si="24"/>
        <v>7.1087188759005793</v>
      </c>
      <c r="H204" s="200">
        <f t="shared" si="25"/>
        <v>3.0073975596430489</v>
      </c>
      <c r="I204" s="203">
        <f t="shared" si="27"/>
        <v>5.1611885235586907E-2</v>
      </c>
      <c r="J204" s="203">
        <f t="shared" si="27"/>
        <v>1.5662253496651068E-4</v>
      </c>
      <c r="K204" s="204">
        <f t="shared" si="20"/>
        <v>0.60716774346238256</v>
      </c>
      <c r="L204" s="204">
        <f t="shared" si="21"/>
        <v>0.60716774346238267</v>
      </c>
      <c r="N204" s="205">
        <f t="shared" si="22"/>
        <v>0.43035790170755922</v>
      </c>
      <c r="O204" s="205">
        <f t="shared" si="23"/>
        <v>1.410843721129049</v>
      </c>
    </row>
    <row r="205" spans="2:15" x14ac:dyDescent="0.2">
      <c r="B205" s="199">
        <v>33064</v>
      </c>
      <c r="C205" s="200">
        <v>1.402291364185634</v>
      </c>
      <c r="D205" s="200">
        <v>0.95518120560917941</v>
      </c>
      <c r="E205" s="200"/>
      <c r="F205" s="202">
        <f t="shared" si="26"/>
        <v>38929</v>
      </c>
      <c r="G205" s="200">
        <f t="shared" si="24"/>
        <v>7.3946548734854574</v>
      </c>
      <c r="H205" s="200">
        <f t="shared" si="25"/>
        <v>3.0267681660899606</v>
      </c>
      <c r="I205" s="203">
        <f t="shared" si="27"/>
        <v>4.0223281096997132E-2</v>
      </c>
      <c r="J205" s="203">
        <f t="shared" si="27"/>
        <v>6.4409862888932246E-3</v>
      </c>
      <c r="K205" s="204">
        <f t="shared" si="20"/>
        <v>0.59569822677702378</v>
      </c>
      <c r="L205" s="204">
        <f t="shared" si="21"/>
        <v>0.59569822677702378</v>
      </c>
      <c r="N205" s="205">
        <f t="shared" si="22"/>
        <v>0.4257889791078654</v>
      </c>
      <c r="O205" s="205">
        <f t="shared" si="23"/>
        <v>1.399045668173847</v>
      </c>
    </row>
    <row r="206" spans="2:15" x14ac:dyDescent="0.2">
      <c r="B206" s="199">
        <v>33065</v>
      </c>
      <c r="C206" s="200">
        <v>1.4055846372854557</v>
      </c>
      <c r="D206" s="200">
        <v>0.96208340921507984</v>
      </c>
      <c r="E206" s="200"/>
      <c r="F206" s="202">
        <f t="shared" si="26"/>
        <v>38960</v>
      </c>
      <c r="G206" s="200">
        <f t="shared" si="24"/>
        <v>7.6907250454712033</v>
      </c>
      <c r="H206" s="200">
        <f t="shared" si="25"/>
        <v>3.1071180112911994</v>
      </c>
      <c r="I206" s="203">
        <f t="shared" si="27"/>
        <v>4.0038403015581592E-2</v>
      </c>
      <c r="J206" s="203">
        <f t="shared" si="27"/>
        <v>2.6546415447812777E-2</v>
      </c>
      <c r="K206" s="204">
        <f t="shared" si="20"/>
        <v>0.63874513326748961</v>
      </c>
      <c r="L206" s="204">
        <f t="shared" si="21"/>
        <v>0.63874513326748972</v>
      </c>
      <c r="N206" s="205">
        <f t="shared" si="22"/>
        <v>0.45043213936576365</v>
      </c>
      <c r="O206" s="205">
        <f t="shared" si="23"/>
        <v>1.4180718413363724</v>
      </c>
    </row>
    <row r="207" spans="2:15" x14ac:dyDescent="0.2">
      <c r="B207" s="199">
        <v>33066</v>
      </c>
      <c r="C207" s="200">
        <v>1.4131652532584555</v>
      </c>
      <c r="D207" s="200">
        <v>0.9657075213986529</v>
      </c>
      <c r="E207" s="200"/>
      <c r="F207" s="202">
        <f t="shared" si="26"/>
        <v>38990</v>
      </c>
      <c r="G207" s="200">
        <f t="shared" si="24"/>
        <v>7.8595025814958079</v>
      </c>
      <c r="H207" s="200">
        <f t="shared" si="25"/>
        <v>3.145335822254594</v>
      </c>
      <c r="I207" s="203">
        <f t="shared" si="27"/>
        <v>2.1945594859615003E-2</v>
      </c>
      <c r="J207" s="203">
        <f t="shared" si="27"/>
        <v>1.2300083493614222E-2</v>
      </c>
      <c r="K207" s="204">
        <f t="shared" si="20"/>
        <v>0.64142794393341329</v>
      </c>
      <c r="L207" s="204">
        <f t="shared" si="21"/>
        <v>0.64142794393341362</v>
      </c>
      <c r="N207" s="205">
        <f t="shared" si="22"/>
        <v>0.43207287952516965</v>
      </c>
      <c r="O207" s="205">
        <f t="shared" si="23"/>
        <v>1.4845364620855546</v>
      </c>
    </row>
    <row r="208" spans="2:15" x14ac:dyDescent="0.2">
      <c r="B208" s="199">
        <v>33067</v>
      </c>
      <c r="C208" s="200">
        <v>1.4370162562098088</v>
      </c>
      <c r="D208" s="200">
        <v>0.97616099071207496</v>
      </c>
      <c r="E208" s="200"/>
      <c r="F208" s="202">
        <f t="shared" si="26"/>
        <v>39021</v>
      </c>
      <c r="G208" s="200">
        <f t="shared" si="24"/>
        <v>8.2045640478654782</v>
      </c>
      <c r="H208" s="200">
        <f t="shared" si="25"/>
        <v>3.2614370788563045</v>
      </c>
      <c r="I208" s="203">
        <f t="shared" si="27"/>
        <v>4.3903728358340777E-2</v>
      </c>
      <c r="J208" s="203">
        <f t="shared" si="27"/>
        <v>3.6912197349562748E-2</v>
      </c>
      <c r="K208" s="204">
        <f t="shared" si="20"/>
        <v>0.66158169285592239</v>
      </c>
      <c r="L208" s="204">
        <f t="shared" si="21"/>
        <v>0.66158169285592283</v>
      </c>
      <c r="N208" s="205">
        <f t="shared" si="22"/>
        <v>0.46877198422331118</v>
      </c>
      <c r="O208" s="205">
        <f t="shared" si="23"/>
        <v>1.4113080882000015</v>
      </c>
    </row>
    <row r="209" spans="2:15" x14ac:dyDescent="0.2">
      <c r="B209" s="199">
        <v>33070</v>
      </c>
      <c r="C209" s="200">
        <v>1.4355618454004675</v>
      </c>
      <c r="D209" s="200">
        <v>0.9830996175560015</v>
      </c>
      <c r="E209" s="200"/>
      <c r="F209" s="202">
        <f t="shared" si="26"/>
        <v>39051</v>
      </c>
      <c r="G209" s="200">
        <f t="shared" si="24"/>
        <v>8.6200260025969495</v>
      </c>
      <c r="H209" s="200">
        <f t="shared" si="25"/>
        <v>3.3431161901292974</v>
      </c>
      <c r="I209" s="203">
        <f t="shared" si="27"/>
        <v>5.0637907426605899E-2</v>
      </c>
      <c r="J209" s="203">
        <f t="shared" si="27"/>
        <v>2.5043902211854263E-2</v>
      </c>
      <c r="K209" s="204">
        <f t="shared" si="20"/>
        <v>0.70161599925464535</v>
      </c>
      <c r="L209" s="204">
        <f t="shared" si="21"/>
        <v>0.70161599925464491</v>
      </c>
      <c r="N209" s="205">
        <f t="shared" si="22"/>
        <v>0.48905138122290082</v>
      </c>
      <c r="O209" s="205">
        <f t="shared" si="23"/>
        <v>1.4346468003018702</v>
      </c>
    </row>
    <row r="210" spans="2:15" x14ac:dyDescent="0.2">
      <c r="B210" s="199">
        <v>33071</v>
      </c>
      <c r="C210" s="200">
        <v>1.4532299345098161</v>
      </c>
      <c r="D210" s="200">
        <v>0.98240757603351014</v>
      </c>
      <c r="E210" s="200"/>
      <c r="F210" s="202">
        <f t="shared" si="26"/>
        <v>39082</v>
      </c>
      <c r="G210" s="200">
        <f t="shared" si="24"/>
        <v>8.4737659816314181</v>
      </c>
      <c r="H210" s="200">
        <f t="shared" si="25"/>
        <v>3.4120227645237611</v>
      </c>
      <c r="I210" s="203">
        <f t="shared" si="27"/>
        <v>-1.6967468650496809E-2</v>
      </c>
      <c r="J210" s="203">
        <f t="shared" si="27"/>
        <v>2.0611480569509899E-2</v>
      </c>
      <c r="K210" s="204">
        <f t="shared" si="20"/>
        <v>0.69588866931355087</v>
      </c>
      <c r="L210" s="204">
        <f t="shared" si="21"/>
        <v>0.69588866931355042</v>
      </c>
      <c r="N210" s="205">
        <f t="shared" si="22"/>
        <v>0.48469468888818434</v>
      </c>
      <c r="O210" s="205">
        <f t="shared" si="23"/>
        <v>1.4357257986668122</v>
      </c>
    </row>
    <row r="211" spans="2:15" x14ac:dyDescent="0.2">
      <c r="B211" s="199">
        <v>33072</v>
      </c>
      <c r="C211" s="200">
        <v>1.4612909063464516</v>
      </c>
      <c r="D211" s="200">
        <v>0.98109633946457919</v>
      </c>
      <c r="E211" s="200"/>
      <c r="F211" s="202">
        <f t="shared" si="26"/>
        <v>39113</v>
      </c>
      <c r="G211" s="200">
        <f t="shared" si="24"/>
        <v>8.6056586921477933</v>
      </c>
      <c r="H211" s="200">
        <f t="shared" si="25"/>
        <v>3.4529754143143268</v>
      </c>
      <c r="I211" s="203">
        <f t="shared" si="27"/>
        <v>1.5564828059009272E-2</v>
      </c>
      <c r="J211" s="203">
        <f t="shared" si="27"/>
        <v>1.2002455029423542E-2</v>
      </c>
      <c r="K211" s="204">
        <f t="shared" si="20"/>
        <v>0.67465813351103843</v>
      </c>
      <c r="L211" s="204">
        <f t="shared" si="21"/>
        <v>0.67465813351103832</v>
      </c>
      <c r="N211" s="205">
        <f t="shared" si="22"/>
        <v>0.47197387205738062</v>
      </c>
      <c r="O211" s="205">
        <f t="shared" si="23"/>
        <v>1.4294395801406066</v>
      </c>
    </row>
    <row r="212" spans="2:15" x14ac:dyDescent="0.2">
      <c r="B212" s="199">
        <v>33073</v>
      </c>
      <c r="C212" s="200">
        <v>1.4714759517676013</v>
      </c>
      <c r="D212" s="200">
        <v>0.97989437260972567</v>
      </c>
      <c r="E212" s="200"/>
      <c r="F212" s="202">
        <f t="shared" si="26"/>
        <v>39141</v>
      </c>
      <c r="G212" s="200">
        <f t="shared" si="24"/>
        <v>8.8637982638805131</v>
      </c>
      <c r="H212" s="200">
        <f t="shared" si="25"/>
        <v>3.4366312147149829</v>
      </c>
      <c r="I212" s="203">
        <f t="shared" si="27"/>
        <v>2.9996491955724292E-2</v>
      </c>
      <c r="J212" s="203">
        <f t="shared" si="27"/>
        <v>-4.7333669193209138E-3</v>
      </c>
      <c r="K212" s="204">
        <f t="shared" si="20"/>
        <v>0.66941459399931558</v>
      </c>
      <c r="L212" s="204">
        <f t="shared" si="21"/>
        <v>0.6694145939993158</v>
      </c>
      <c r="N212" s="205">
        <f t="shared" si="22"/>
        <v>0.46824364955522535</v>
      </c>
      <c r="O212" s="205">
        <f t="shared" si="23"/>
        <v>1.4296287726169439</v>
      </c>
    </row>
    <row r="213" spans="2:15" x14ac:dyDescent="0.2">
      <c r="B213" s="199">
        <v>33074</v>
      </c>
      <c r="C213" s="200">
        <v>1.4792517123102036</v>
      </c>
      <c r="D213" s="200">
        <v>0.97040611910398922</v>
      </c>
      <c r="E213" s="200"/>
      <c r="F213" s="202">
        <f t="shared" si="26"/>
        <v>39172</v>
      </c>
      <c r="G213" s="200">
        <f t="shared" si="24"/>
        <v>9.1519375604093636</v>
      </c>
      <c r="H213" s="200">
        <f t="shared" si="25"/>
        <v>3.5013281733746093</v>
      </c>
      <c r="I213" s="203">
        <f t="shared" si="27"/>
        <v>3.2507429428194623E-2</v>
      </c>
      <c r="J213" s="203">
        <f t="shared" si="27"/>
        <v>1.8825691387137189E-2</v>
      </c>
      <c r="K213" s="204">
        <f t="shared" si="20"/>
        <v>0.68085129192017368</v>
      </c>
      <c r="L213" s="204">
        <f t="shared" si="21"/>
        <v>0.68085129192017368</v>
      </c>
      <c r="N213" s="205">
        <f t="shared" si="22"/>
        <v>0.47241389575970655</v>
      </c>
      <c r="O213" s="205">
        <f t="shared" si="23"/>
        <v>1.4412177500098109</v>
      </c>
    </row>
    <row r="214" spans="2:15" x14ac:dyDescent="0.2">
      <c r="B214" s="199">
        <v>33077</v>
      </c>
      <c r="C214" s="200">
        <v>1.461112440799893</v>
      </c>
      <c r="D214" s="200">
        <v>0.9580222181751965</v>
      </c>
      <c r="E214" s="200"/>
      <c r="F214" s="202">
        <f t="shared" si="26"/>
        <v>39202</v>
      </c>
      <c r="G214" s="200">
        <f t="shared" si="24"/>
        <v>9.2672546578256938</v>
      </c>
      <c r="H214" s="200">
        <f t="shared" si="25"/>
        <v>3.657819704971768</v>
      </c>
      <c r="I214" s="203">
        <f t="shared" si="27"/>
        <v>1.2600293288186792E-2</v>
      </c>
      <c r="J214" s="203">
        <f t="shared" si="27"/>
        <v>4.4694905432509202E-2</v>
      </c>
      <c r="K214" s="204">
        <f t="shared" si="20"/>
        <v>0.74775900963508568</v>
      </c>
      <c r="L214" s="204">
        <f t="shared" si="21"/>
        <v>0.74775900963508557</v>
      </c>
      <c r="N214" s="205">
        <f t="shared" si="22"/>
        <v>0.53663972871822274</v>
      </c>
      <c r="O214" s="205">
        <f t="shared" si="23"/>
        <v>1.3934097116162583</v>
      </c>
    </row>
    <row r="215" spans="2:15" x14ac:dyDescent="0.2">
      <c r="B215" s="199">
        <v>33078</v>
      </c>
      <c r="C215" s="200">
        <v>1.4887487480308332</v>
      </c>
      <c r="D215" s="200">
        <v>0.95467128027681747</v>
      </c>
      <c r="E215" s="200"/>
      <c r="F215" s="202">
        <f t="shared" si="26"/>
        <v>39233</v>
      </c>
      <c r="G215" s="200">
        <f t="shared" si="24"/>
        <v>8.9118630385344026</v>
      </c>
      <c r="H215" s="200">
        <f t="shared" si="25"/>
        <v>3.7638215261336683</v>
      </c>
      <c r="I215" s="203">
        <f t="shared" si="27"/>
        <v>-3.8349180249534043E-2</v>
      </c>
      <c r="J215" s="203">
        <f t="shared" si="27"/>
        <v>2.8979509574466045E-2</v>
      </c>
      <c r="K215" s="204">
        <f t="shared" si="20"/>
        <v>0.73388805242294075</v>
      </c>
      <c r="L215" s="204">
        <f t="shared" si="21"/>
        <v>0.73388805242294064</v>
      </c>
      <c r="N215" s="205">
        <f t="shared" si="22"/>
        <v>0.52270838443181999</v>
      </c>
      <c r="O215" s="205">
        <f t="shared" si="23"/>
        <v>1.4040104851592752</v>
      </c>
    </row>
    <row r="216" spans="2:15" x14ac:dyDescent="0.2">
      <c r="B216" s="199">
        <v>33079</v>
      </c>
      <c r="C216" s="200">
        <v>1.4753921863780757</v>
      </c>
      <c r="D216" s="200">
        <v>0.95461664541977853</v>
      </c>
      <c r="E216" s="200"/>
      <c r="F216" s="202">
        <f t="shared" si="26"/>
        <v>39263</v>
      </c>
      <c r="G216" s="200">
        <f t="shared" si="24"/>
        <v>9.2503613093366859</v>
      </c>
      <c r="H216" s="200">
        <f t="shared" si="25"/>
        <v>3.736376616281182</v>
      </c>
      <c r="I216" s="203">
        <f t="shared" si="27"/>
        <v>3.7982885210268158E-2</v>
      </c>
      <c r="J216" s="203">
        <f t="shared" si="27"/>
        <v>-7.2917670675736179E-3</v>
      </c>
      <c r="K216" s="204">
        <f t="shared" si="20"/>
        <v>0.77996079699491494</v>
      </c>
      <c r="L216" s="204">
        <f t="shared" si="21"/>
        <v>0.77996079699491505</v>
      </c>
      <c r="N216" s="205">
        <f t="shared" si="22"/>
        <v>0.53626577554731569</v>
      </c>
      <c r="O216" s="205">
        <f t="shared" si="23"/>
        <v>1.4544295619068417</v>
      </c>
    </row>
    <row r="217" spans="2:15" x14ac:dyDescent="0.2">
      <c r="B217" s="199">
        <v>33080</v>
      </c>
      <c r="C217" s="200">
        <v>1.4549462059809313</v>
      </c>
      <c r="D217" s="200">
        <v>0.94658532143507634</v>
      </c>
      <c r="E217" s="200"/>
      <c r="F217" s="202">
        <f t="shared" si="26"/>
        <v>39294</v>
      </c>
      <c r="G217" s="200">
        <f t="shared" si="24"/>
        <v>8.3726310575084586</v>
      </c>
      <c r="H217" s="200">
        <f t="shared" si="25"/>
        <v>3.6542167182662513</v>
      </c>
      <c r="I217" s="203">
        <f t="shared" si="27"/>
        <v>-9.4886050660778598E-2</v>
      </c>
      <c r="J217" s="203">
        <f t="shared" si="27"/>
        <v>-2.1989190719404639E-2</v>
      </c>
      <c r="K217" s="204">
        <f t="shared" si="20"/>
        <v>0.68026116547400384</v>
      </c>
      <c r="L217" s="204">
        <f t="shared" si="21"/>
        <v>0.68026116547400339</v>
      </c>
      <c r="N217" s="205">
        <f t="shared" si="22"/>
        <v>0.46504192003252948</v>
      </c>
      <c r="O217" s="205">
        <f t="shared" si="23"/>
        <v>1.4627953656875055</v>
      </c>
    </row>
    <row r="218" spans="2:15" x14ac:dyDescent="0.2">
      <c r="B218" s="199">
        <v>33081</v>
      </c>
      <c r="C218" s="200">
        <v>1.4647709845043539</v>
      </c>
      <c r="D218" s="200">
        <v>0.94012019668548619</v>
      </c>
      <c r="E218" s="200"/>
      <c r="F218" s="202">
        <f t="shared" si="26"/>
        <v>39325</v>
      </c>
      <c r="G218" s="200">
        <f t="shared" si="24"/>
        <v>8.6792999146868173</v>
      </c>
      <c r="H218" s="200">
        <f t="shared" si="25"/>
        <v>3.6533536696412283</v>
      </c>
      <c r="I218" s="203">
        <f t="shared" si="27"/>
        <v>3.6627537397977417E-2</v>
      </c>
      <c r="J218" s="203">
        <f t="shared" si="27"/>
        <v>-2.3617882888793407E-4</v>
      </c>
      <c r="K218" s="204">
        <f t="shared" si="20"/>
        <v>0.68419015223771351</v>
      </c>
      <c r="L218" s="204">
        <f t="shared" si="21"/>
        <v>0.68419015223771318</v>
      </c>
      <c r="N218" s="205">
        <f t="shared" si="22"/>
        <v>0.47162350126120511</v>
      </c>
      <c r="O218" s="205">
        <f t="shared" si="23"/>
        <v>1.4507125925829973</v>
      </c>
    </row>
    <row r="219" spans="2:15" x14ac:dyDescent="0.2">
      <c r="B219" s="199">
        <v>33084</v>
      </c>
      <c r="C219" s="200">
        <v>1.4703417782006838</v>
      </c>
      <c r="D219" s="200">
        <v>0.94230559096703759</v>
      </c>
      <c r="E219" s="200"/>
      <c r="F219" s="202">
        <f t="shared" si="26"/>
        <v>39355</v>
      </c>
      <c r="G219" s="200">
        <f t="shared" si="24"/>
        <v>8.9455029601096392</v>
      </c>
      <c r="H219" s="200">
        <f t="shared" si="25"/>
        <v>3.8285541795665607</v>
      </c>
      <c r="I219" s="203">
        <f t="shared" si="27"/>
        <v>3.0671027391548256E-2</v>
      </c>
      <c r="J219" s="203">
        <f t="shared" si="27"/>
        <v>4.7956077009795095E-2</v>
      </c>
      <c r="K219" s="204">
        <f t="shared" si="20"/>
        <v>0.76468786544903178</v>
      </c>
      <c r="L219" s="204">
        <f t="shared" si="21"/>
        <v>0.76468786544903156</v>
      </c>
      <c r="N219" s="205">
        <f t="shared" si="22"/>
        <v>0.46587811844897359</v>
      </c>
      <c r="O219" s="205">
        <f t="shared" si="23"/>
        <v>1.6413903876723628</v>
      </c>
    </row>
    <row r="220" spans="2:15" x14ac:dyDescent="0.2">
      <c r="B220" s="199">
        <v>33085</v>
      </c>
      <c r="C220" s="200">
        <v>1.4994108135110098</v>
      </c>
      <c r="D220" s="200">
        <v>0.95461664541977842</v>
      </c>
      <c r="E220" s="200"/>
      <c r="F220" s="202">
        <f t="shared" si="26"/>
        <v>39386</v>
      </c>
      <c r="G220" s="200">
        <f t="shared" si="24"/>
        <v>9.7437968628425899</v>
      </c>
      <c r="H220" s="200">
        <f t="shared" si="25"/>
        <v>3.9467852850118339</v>
      </c>
      <c r="I220" s="203">
        <f t="shared" si="27"/>
        <v>8.923968906977664E-2</v>
      </c>
      <c r="J220" s="203">
        <f t="shared" si="27"/>
        <v>3.0881398016067374E-2</v>
      </c>
      <c r="K220" s="204">
        <f t="shared" si="20"/>
        <v>0.76975177003509365</v>
      </c>
      <c r="L220" s="204">
        <f t="shared" si="21"/>
        <v>0.7697517700350931</v>
      </c>
      <c r="N220" s="205">
        <f t="shared" si="22"/>
        <v>0.44942692629791714</v>
      </c>
      <c r="O220" s="205">
        <f t="shared" si="23"/>
        <v>1.7127406592564469</v>
      </c>
    </row>
    <row r="221" spans="2:15" x14ac:dyDescent="0.2">
      <c r="B221" s="199">
        <v>33086</v>
      </c>
      <c r="C221" s="200">
        <v>1.4785236729543807</v>
      </c>
      <c r="D221" s="200">
        <v>0.95208523037698112</v>
      </c>
      <c r="E221" s="200"/>
      <c r="F221" s="202">
        <f t="shared" si="26"/>
        <v>39416</v>
      </c>
      <c r="G221" s="200">
        <f t="shared" si="24"/>
        <v>10.086564963543864</v>
      </c>
      <c r="H221" s="200">
        <f t="shared" si="25"/>
        <v>3.789511018029498</v>
      </c>
      <c r="I221" s="203">
        <f t="shared" si="27"/>
        <v>3.5178083608085053E-2</v>
      </c>
      <c r="J221" s="203">
        <f t="shared" si="27"/>
        <v>-3.9848701063013192E-2</v>
      </c>
      <c r="K221" s="204">
        <f t="shared" si="20"/>
        <v>0.7357949675984452</v>
      </c>
      <c r="L221" s="204">
        <f t="shared" si="21"/>
        <v>0.73579496759844476</v>
      </c>
      <c r="N221" s="205">
        <f t="shared" si="22"/>
        <v>0.43574356397794717</v>
      </c>
      <c r="O221" s="205">
        <f t="shared" si="23"/>
        <v>1.6885962947594642</v>
      </c>
    </row>
    <row r="222" spans="2:15" x14ac:dyDescent="0.2">
      <c r="B222" s="199">
        <v>33087</v>
      </c>
      <c r="C222" s="200">
        <v>1.4525527661742743</v>
      </c>
      <c r="D222" s="200">
        <v>0.93088690584593026</v>
      </c>
      <c r="E222" s="200"/>
      <c r="F222" s="202">
        <f t="shared" si="26"/>
        <v>39447</v>
      </c>
      <c r="G222" s="200">
        <f t="shared" si="24"/>
        <v>10.193502519783442</v>
      </c>
      <c r="H222" s="200">
        <f t="shared" si="25"/>
        <v>3.7417608814423544</v>
      </c>
      <c r="I222" s="203">
        <f t="shared" si="27"/>
        <v>1.0601979625976199E-2</v>
      </c>
      <c r="J222" s="203">
        <f t="shared" si="27"/>
        <v>-1.2600606347352161E-2</v>
      </c>
      <c r="K222" s="204">
        <f t="shared" si="20"/>
        <v>0.8105735436647854</v>
      </c>
      <c r="L222" s="204">
        <f t="shared" si="21"/>
        <v>0.8105735436647854</v>
      </c>
      <c r="N222" s="205">
        <f t="shared" si="22"/>
        <v>0.46289652169605577</v>
      </c>
      <c r="O222" s="205">
        <f t="shared" si="23"/>
        <v>1.7510901587569481</v>
      </c>
    </row>
    <row r="223" spans="2:15" x14ac:dyDescent="0.2">
      <c r="B223" s="199">
        <v>33088</v>
      </c>
      <c r="C223" s="200">
        <v>1.3943771677517764</v>
      </c>
      <c r="D223" s="200">
        <v>0.91655436168275417</v>
      </c>
      <c r="E223" s="200"/>
      <c r="F223" s="202">
        <f t="shared" si="26"/>
        <v>39478</v>
      </c>
      <c r="G223" s="200">
        <f t="shared" si="24"/>
        <v>9.1335664504787655</v>
      </c>
      <c r="H223" s="200">
        <f t="shared" si="25"/>
        <v>3.4567364778728789</v>
      </c>
      <c r="I223" s="203">
        <f t="shared" si="27"/>
        <v>-0.10398153796965892</v>
      </c>
      <c r="J223" s="203">
        <f t="shared" si="27"/>
        <v>-7.6173869095452651E-2</v>
      </c>
      <c r="K223" s="204">
        <f t="shared" si="20"/>
        <v>0.85942800793212737</v>
      </c>
      <c r="L223" s="204">
        <f t="shared" si="21"/>
        <v>0.85942800793212693</v>
      </c>
      <c r="N223" s="205">
        <f t="shared" si="22"/>
        <v>0.51023771651919236</v>
      </c>
      <c r="O223" s="205">
        <f t="shared" si="23"/>
        <v>1.6843678546444736</v>
      </c>
    </row>
    <row r="224" spans="2:15" x14ac:dyDescent="0.2">
      <c r="B224" s="199">
        <v>33091</v>
      </c>
      <c r="C224" s="200">
        <v>1.3441949911225903</v>
      </c>
      <c r="D224" s="200">
        <v>0.88976507011473382</v>
      </c>
      <c r="E224" s="200"/>
      <c r="F224" s="202">
        <f t="shared" si="26"/>
        <v>39507</v>
      </c>
      <c r="G224" s="200">
        <f t="shared" si="24"/>
        <v>8.979934301328262</v>
      </c>
      <c r="H224" s="200">
        <f t="shared" si="25"/>
        <v>3.438678564924416</v>
      </c>
      <c r="I224" s="203">
        <f t="shared" si="27"/>
        <v>-1.6820608902719525E-2</v>
      </c>
      <c r="J224" s="203">
        <f t="shared" si="27"/>
        <v>-5.2239773161923964E-3</v>
      </c>
      <c r="K224" s="204">
        <f t="shared" si="20"/>
        <v>0.83428668164101794</v>
      </c>
      <c r="L224" s="204">
        <f t="shared" si="21"/>
        <v>0.8342866816410176</v>
      </c>
      <c r="N224" s="205">
        <f t="shared" si="22"/>
        <v>0.50102286722505485</v>
      </c>
      <c r="O224" s="205">
        <f t="shared" si="23"/>
        <v>1.6651668740426251</v>
      </c>
    </row>
    <row r="225" spans="2:15" x14ac:dyDescent="0.2">
      <c r="B225" s="199">
        <v>33092</v>
      </c>
      <c r="C225" s="200">
        <v>1.3857065776229225</v>
      </c>
      <c r="D225" s="200">
        <v>0.8865598251684581</v>
      </c>
      <c r="E225" s="200"/>
      <c r="F225" s="202">
        <f t="shared" si="26"/>
        <v>39538</v>
      </c>
      <c r="G225" s="200">
        <f t="shared" si="24"/>
        <v>10.193793568735533</v>
      </c>
      <c r="H225" s="200">
        <f t="shared" si="25"/>
        <v>3.4076920415224836</v>
      </c>
      <c r="I225" s="203">
        <f t="shared" si="27"/>
        <v>0.13517462674840774</v>
      </c>
      <c r="J225" s="203">
        <f t="shared" si="27"/>
        <v>-9.0111718257136486E-3</v>
      </c>
      <c r="K225" s="204">
        <f t="shared" si="20"/>
        <v>0.79077939050387247</v>
      </c>
      <c r="L225" s="204">
        <f t="shared" si="21"/>
        <v>0.79077939050387203</v>
      </c>
      <c r="N225" s="205">
        <f t="shared" si="22"/>
        <v>0.45678949264938445</v>
      </c>
      <c r="O225" s="205">
        <f t="shared" si="23"/>
        <v>1.7311680833929484</v>
      </c>
    </row>
    <row r="226" spans="2:15" x14ac:dyDescent="0.2">
      <c r="B226" s="199">
        <v>33093</v>
      </c>
      <c r="C226" s="200">
        <v>1.3647352079999266</v>
      </c>
      <c r="D226" s="200">
        <v>0.88954653068657874</v>
      </c>
      <c r="E226" s="200"/>
      <c r="F226" s="202">
        <f t="shared" si="26"/>
        <v>39568</v>
      </c>
      <c r="G226" s="200">
        <f t="shared" si="24"/>
        <v>10.075781975146619</v>
      </c>
      <c r="H226" s="200">
        <f t="shared" si="25"/>
        <v>3.5895028228009389</v>
      </c>
      <c r="I226" s="203">
        <f t="shared" si="27"/>
        <v>-1.1576808260161053E-2</v>
      </c>
      <c r="J226" s="203">
        <f t="shared" si="27"/>
        <v>5.3353055106829972E-2</v>
      </c>
      <c r="K226" s="204">
        <f t="shared" si="20"/>
        <v>0.6564522764243822</v>
      </c>
      <c r="L226" s="204">
        <f t="shared" si="21"/>
        <v>0.65645227642438242</v>
      </c>
      <c r="N226" s="205">
        <f t="shared" si="22"/>
        <v>0.37502595613879841</v>
      </c>
      <c r="O226" s="205">
        <f t="shared" si="23"/>
        <v>1.7504182462011433</v>
      </c>
    </row>
    <row r="227" spans="2:15" x14ac:dyDescent="0.2">
      <c r="B227" s="199">
        <v>33094</v>
      </c>
      <c r="C227" s="200">
        <v>1.3821572815193923</v>
      </c>
      <c r="D227" s="200">
        <v>0.88971043525769511</v>
      </c>
      <c r="E227" s="200"/>
      <c r="F227" s="202">
        <f t="shared" si="26"/>
        <v>39599</v>
      </c>
      <c r="G227" s="200">
        <f t="shared" si="24"/>
        <v>10.154416063233548</v>
      </c>
      <c r="H227" s="200">
        <f t="shared" si="25"/>
        <v>3.6489779639409878</v>
      </c>
      <c r="I227" s="203">
        <f t="shared" si="27"/>
        <v>7.8042665354303153E-3</v>
      </c>
      <c r="J227" s="203">
        <f t="shared" si="27"/>
        <v>1.6569186340307684E-2</v>
      </c>
      <c r="K227" s="204">
        <f t="shared" si="20"/>
        <v>0.71706324797624033</v>
      </c>
      <c r="L227" s="204">
        <f t="shared" si="21"/>
        <v>0.71706324797624044</v>
      </c>
      <c r="N227" s="205">
        <f t="shared" si="22"/>
        <v>0.40074990375059372</v>
      </c>
      <c r="O227" s="205">
        <f t="shared" si="23"/>
        <v>1.7893036062274492</v>
      </c>
    </row>
    <row r="228" spans="2:15" x14ac:dyDescent="0.2">
      <c r="B228" s="199">
        <v>33095</v>
      </c>
      <c r="C228" s="200">
        <v>1.3860518333999106</v>
      </c>
      <c r="D228" s="200">
        <v>0.88206155527226426</v>
      </c>
      <c r="E228" s="200"/>
      <c r="F228" s="202">
        <f t="shared" si="26"/>
        <v>39629</v>
      </c>
      <c r="G228" s="200">
        <f t="shared" si="24"/>
        <v>8.1494498841225163</v>
      </c>
      <c r="H228" s="200">
        <f t="shared" si="25"/>
        <v>3.35940375159351</v>
      </c>
      <c r="I228" s="203">
        <f t="shared" si="27"/>
        <v>-0.19744770813266976</v>
      </c>
      <c r="J228" s="203">
        <f t="shared" si="27"/>
        <v>-7.93576215611701E-2</v>
      </c>
      <c r="K228" s="204">
        <f t="shared" si="20"/>
        <v>0.99316307850758512</v>
      </c>
      <c r="L228" s="204">
        <f t="shared" si="21"/>
        <v>0.9931630785075849</v>
      </c>
      <c r="N228" s="205">
        <f t="shared" si="22"/>
        <v>0.52347614691807143</v>
      </c>
      <c r="O228" s="205">
        <f t="shared" si="23"/>
        <v>1.8972461006194112</v>
      </c>
    </row>
    <row r="229" spans="2:15" x14ac:dyDescent="0.2">
      <c r="B229" s="199">
        <v>33098</v>
      </c>
      <c r="C229" s="200">
        <v>1.361556186207949</v>
      </c>
      <c r="D229" s="200">
        <v>0.87617920233108781</v>
      </c>
      <c r="E229" s="200"/>
      <c r="F229" s="202">
        <f t="shared" si="26"/>
        <v>39660</v>
      </c>
      <c r="G229" s="200">
        <f t="shared" si="24"/>
        <v>8.6446308973898454</v>
      </c>
      <c r="H229" s="200">
        <f t="shared" si="25"/>
        <v>3.2781566199235033</v>
      </c>
      <c r="I229" s="203">
        <f t="shared" si="27"/>
        <v>6.0762507937141219E-2</v>
      </c>
      <c r="J229" s="203">
        <f t="shared" si="27"/>
        <v>-2.4184985693210481E-2</v>
      </c>
      <c r="K229" s="204">
        <f t="shared" si="20"/>
        <v>0.94849664368681796</v>
      </c>
      <c r="L229" s="204">
        <f t="shared" si="21"/>
        <v>0.94849664368681852</v>
      </c>
      <c r="N229" s="205">
        <f t="shared" si="22"/>
        <v>0.5039105139441119</v>
      </c>
      <c r="O229" s="205">
        <f t="shared" si="23"/>
        <v>1.8822719856804075</v>
      </c>
    </row>
    <row r="230" spans="2:15" x14ac:dyDescent="0.2">
      <c r="B230" s="199">
        <v>33099</v>
      </c>
      <c r="C230" s="200">
        <v>1.3515362631149244</v>
      </c>
      <c r="D230" s="200">
        <v>0.88211619012930298</v>
      </c>
      <c r="E230" s="200"/>
      <c r="F230" s="202">
        <f t="shared" si="26"/>
        <v>39691</v>
      </c>
      <c r="G230" s="200">
        <f t="shared" si="24"/>
        <v>8.0906896859423618</v>
      </c>
      <c r="H230" s="200">
        <f t="shared" si="25"/>
        <v>3.2338858131487811</v>
      </c>
      <c r="I230" s="203">
        <f t="shared" si="27"/>
        <v>-6.4079220735120179E-2</v>
      </c>
      <c r="J230" s="203">
        <f t="shared" si="27"/>
        <v>-1.3504786960348181E-2</v>
      </c>
      <c r="K230" s="204">
        <f t="shared" si="20"/>
        <v>0.97955914183284276</v>
      </c>
      <c r="L230" s="204">
        <f t="shared" si="21"/>
        <v>0.97955914183284298</v>
      </c>
      <c r="N230" s="205">
        <f t="shared" si="22"/>
        <v>0.51331697197145776</v>
      </c>
      <c r="O230" s="205">
        <f t="shared" si="23"/>
        <v>1.9082929170853715</v>
      </c>
    </row>
    <row r="231" spans="2:15" x14ac:dyDescent="0.2">
      <c r="B231" s="199">
        <v>33100</v>
      </c>
      <c r="C231" s="200">
        <v>1.3515362631149244</v>
      </c>
      <c r="D231" s="200">
        <v>0.90347841923147032</v>
      </c>
      <c r="E231" s="200"/>
      <c r="F231" s="202">
        <f t="shared" si="26"/>
        <v>39721</v>
      </c>
      <c r="G231" s="200">
        <f t="shared" si="24"/>
        <v>8.1665700673249031</v>
      </c>
      <c r="H231" s="200">
        <f t="shared" si="25"/>
        <v>2.8507739938080432</v>
      </c>
      <c r="I231" s="203">
        <f t="shared" si="27"/>
        <v>9.3787284308264329E-3</v>
      </c>
      <c r="J231" s="203">
        <f t="shared" si="27"/>
        <v>-0.11846794892479773</v>
      </c>
      <c r="K231" s="204">
        <f t="shared" si="20"/>
        <v>0.75603655975332829</v>
      </c>
      <c r="L231" s="204">
        <f t="shared" si="21"/>
        <v>0.7560365597533284</v>
      </c>
      <c r="N231" s="205">
        <f t="shared" si="22"/>
        <v>0.46762316485834898</v>
      </c>
      <c r="O231" s="205">
        <f t="shared" si="23"/>
        <v>1.6167645586641217</v>
      </c>
    </row>
    <row r="232" spans="2:15" x14ac:dyDescent="0.2">
      <c r="B232" s="199">
        <v>33101</v>
      </c>
      <c r="C232" s="200">
        <v>1.3770059652525912</v>
      </c>
      <c r="D232" s="200">
        <v>0.88885448916408727</v>
      </c>
      <c r="E232" s="200"/>
      <c r="F232" s="202">
        <f t="shared" si="26"/>
        <v>39752</v>
      </c>
      <c r="G232" s="200">
        <f t="shared" si="24"/>
        <v>6.4186943493971977</v>
      </c>
      <c r="H232" s="200">
        <f t="shared" si="25"/>
        <v>2.310986887634304</v>
      </c>
      <c r="I232" s="203">
        <f t="shared" si="27"/>
        <v>-0.21402812974336627</v>
      </c>
      <c r="J232" s="203">
        <f t="shared" si="27"/>
        <v>-0.18934756222210913</v>
      </c>
      <c r="K232" s="204">
        <f t="shared" si="20"/>
        <v>0.94368708274442104</v>
      </c>
      <c r="L232" s="204">
        <f t="shared" si="21"/>
        <v>0.94368708274442126</v>
      </c>
      <c r="N232" s="205">
        <f t="shared" si="22"/>
        <v>0.63429233408472985</v>
      </c>
      <c r="O232" s="205">
        <f t="shared" si="23"/>
        <v>1.4877794228841519</v>
      </c>
    </row>
    <row r="233" spans="2:15" x14ac:dyDescent="0.2">
      <c r="B233" s="199">
        <v>33102</v>
      </c>
      <c r="C233" s="200">
        <v>1.3565983466084455</v>
      </c>
      <c r="D233" s="200">
        <v>0.87444909852485941</v>
      </c>
      <c r="E233" s="200"/>
      <c r="F233" s="202">
        <f t="shared" si="26"/>
        <v>39782</v>
      </c>
      <c r="G233" s="200">
        <f t="shared" si="24"/>
        <v>6.6793199295144685</v>
      </c>
      <c r="H233" s="200">
        <f t="shared" si="25"/>
        <v>2.163220906938621</v>
      </c>
      <c r="I233" s="203">
        <f t="shared" si="27"/>
        <v>4.0604142514084174E-2</v>
      </c>
      <c r="J233" s="203">
        <f t="shared" si="27"/>
        <v>-6.3940640029743756E-2</v>
      </c>
      <c r="K233" s="204">
        <f t="shared" si="20"/>
        <v>0.88383726657956008</v>
      </c>
      <c r="L233" s="204">
        <f t="shared" si="21"/>
        <v>0.88383726657956019</v>
      </c>
      <c r="N233" s="205">
        <f t="shared" si="22"/>
        <v>0.60583160827082827</v>
      </c>
      <c r="O233" s="205">
        <f t="shared" si="23"/>
        <v>1.4588827233729496</v>
      </c>
    </row>
    <row r="234" spans="2:15" x14ac:dyDescent="0.2">
      <c r="B234" s="199">
        <v>33105</v>
      </c>
      <c r="C234" s="200">
        <v>1.3200004002965529</v>
      </c>
      <c r="D234" s="200">
        <v>0.87066108177016988</v>
      </c>
      <c r="E234" s="200"/>
      <c r="F234" s="202">
        <f t="shared" si="26"/>
        <v>39813</v>
      </c>
      <c r="G234" s="200">
        <f t="shared" si="24"/>
        <v>6.9959920307628085</v>
      </c>
      <c r="H234" s="200">
        <f t="shared" si="25"/>
        <v>2.2337189947186267</v>
      </c>
      <c r="I234" s="203">
        <f t="shared" si="27"/>
        <v>4.7410829933304255E-2</v>
      </c>
      <c r="J234" s="203">
        <f t="shared" si="27"/>
        <v>3.2589407560679629E-2</v>
      </c>
      <c r="K234" s="204">
        <f t="shared" si="20"/>
        <v>0.89982959566575715</v>
      </c>
      <c r="L234" s="204">
        <f t="shared" si="21"/>
        <v>0.89982959566575738</v>
      </c>
      <c r="N234" s="205">
        <f t="shared" si="22"/>
        <v>0.60801991400039324</v>
      </c>
      <c r="O234" s="205">
        <f t="shared" si="23"/>
        <v>1.4799344148869031</v>
      </c>
    </row>
    <row r="235" spans="2:15" x14ac:dyDescent="0.2">
      <c r="B235" s="199">
        <v>33106</v>
      </c>
      <c r="C235" s="200">
        <v>1.2468603823999613</v>
      </c>
      <c r="D235" s="200">
        <v>0.85572755417956703</v>
      </c>
      <c r="E235" s="200"/>
      <c r="F235" s="202">
        <f t="shared" si="26"/>
        <v>39844</v>
      </c>
      <c r="G235" s="200">
        <f t="shared" si="24"/>
        <v>5.9945451255138327</v>
      </c>
      <c r="H235" s="200">
        <f t="shared" si="25"/>
        <v>2.0387128027681629</v>
      </c>
      <c r="I235" s="203">
        <f t="shared" si="27"/>
        <v>-0.14314580417550637</v>
      </c>
      <c r="J235" s="203">
        <f t="shared" si="27"/>
        <v>-8.7301129824984058E-2</v>
      </c>
      <c r="K235" s="204">
        <f t="shared" si="20"/>
        <v>0.95494248041068286</v>
      </c>
      <c r="L235" s="204">
        <f t="shared" si="21"/>
        <v>0.95494248041068286</v>
      </c>
      <c r="N235" s="205">
        <f t="shared" si="22"/>
        <v>0.63777362446457653</v>
      </c>
      <c r="O235" s="205">
        <f t="shared" si="23"/>
        <v>1.4973063227761665</v>
      </c>
    </row>
    <row r="236" spans="2:15" x14ac:dyDescent="0.2">
      <c r="B236" s="199">
        <v>33107</v>
      </c>
      <c r="C236" s="200">
        <v>1.2881234514569544</v>
      </c>
      <c r="D236" s="200">
        <v>0.84370788563103305</v>
      </c>
      <c r="E236" s="200"/>
      <c r="F236" s="202">
        <f t="shared" si="26"/>
        <v>39872</v>
      </c>
      <c r="G236" s="200">
        <f t="shared" si="24"/>
        <v>5.5887603399518611</v>
      </c>
      <c r="H236" s="200">
        <f t="shared" si="25"/>
        <v>1.8315845929703116</v>
      </c>
      <c r="I236" s="203">
        <f t="shared" si="27"/>
        <v>-6.7692339796539436E-2</v>
      </c>
      <c r="J236" s="203">
        <f t="shared" si="27"/>
        <v>-0.10159754209450822</v>
      </c>
      <c r="K236" s="204">
        <f t="shared" si="20"/>
        <v>0.93558155190169212</v>
      </c>
      <c r="L236" s="204">
        <f t="shared" si="21"/>
        <v>0.93558155190169223</v>
      </c>
      <c r="N236" s="205">
        <f t="shared" si="22"/>
        <v>0.64540226760886776</v>
      </c>
      <c r="O236" s="205">
        <f t="shared" si="23"/>
        <v>1.4496099546843886</v>
      </c>
    </row>
    <row r="237" spans="2:15" x14ac:dyDescent="0.2">
      <c r="B237" s="199">
        <v>33108</v>
      </c>
      <c r="C237" s="200">
        <v>1.3281497709553163</v>
      </c>
      <c r="D237" s="200">
        <v>0.81649972682571526</v>
      </c>
      <c r="E237" s="200"/>
      <c r="F237" s="202">
        <f t="shared" si="26"/>
        <v>39903</v>
      </c>
      <c r="G237" s="200">
        <f t="shared" si="24"/>
        <v>5.6314286167002194</v>
      </c>
      <c r="H237" s="200">
        <f t="shared" si="25"/>
        <v>1.9710883263522081</v>
      </c>
      <c r="I237" s="203">
        <f t="shared" si="27"/>
        <v>7.6346585204842832E-3</v>
      </c>
      <c r="J237" s="203">
        <f t="shared" si="27"/>
        <v>7.6165596673676284E-2</v>
      </c>
      <c r="K237" s="204">
        <f t="shared" si="20"/>
        <v>0.8890269355742354</v>
      </c>
      <c r="L237" s="204">
        <f t="shared" si="21"/>
        <v>0.88902693557423584</v>
      </c>
      <c r="N237" s="205">
        <f t="shared" si="22"/>
        <v>0.63479485087088217</v>
      </c>
      <c r="O237" s="205">
        <f t="shared" si="23"/>
        <v>1.4004948753988309</v>
      </c>
    </row>
    <row r="238" spans="2:15" x14ac:dyDescent="0.2">
      <c r="B238" s="199">
        <v>33109</v>
      </c>
      <c r="C238" s="200">
        <v>1.3630464569168326</v>
      </c>
      <c r="D238" s="200">
        <v>0.82737206337643465</v>
      </c>
      <c r="E238" s="200"/>
      <c r="F238" s="202">
        <f t="shared" si="26"/>
        <v>39933</v>
      </c>
      <c r="G238" s="200">
        <f t="shared" si="24"/>
        <v>5.7264465091221863</v>
      </c>
      <c r="H238" s="200">
        <f t="shared" si="25"/>
        <v>2.1942735385175691</v>
      </c>
      <c r="I238" s="203">
        <f t="shared" si="27"/>
        <v>1.6872786443601129E-2</v>
      </c>
      <c r="J238" s="203">
        <f t="shared" si="27"/>
        <v>0.11322943227937343</v>
      </c>
      <c r="K238" s="204">
        <f t="shared" si="20"/>
        <v>0.81932703556295483</v>
      </c>
      <c r="L238" s="204">
        <f t="shared" si="21"/>
        <v>0.81932703556295527</v>
      </c>
      <c r="N238" s="205">
        <f t="shared" si="22"/>
        <v>0.61350874771429276</v>
      </c>
      <c r="O238" s="205">
        <f t="shared" si="23"/>
        <v>1.3354773483107867</v>
      </c>
    </row>
    <row r="239" spans="2:15" x14ac:dyDescent="0.2">
      <c r="B239" s="199">
        <v>33112</v>
      </c>
      <c r="C239" s="200">
        <v>1.4250307102511781</v>
      </c>
      <c r="D239" s="200">
        <v>0.85447095246767479</v>
      </c>
      <c r="E239" s="200"/>
      <c r="F239" s="202">
        <f t="shared" si="26"/>
        <v>39964</v>
      </c>
      <c r="G239" s="200">
        <f t="shared" si="24"/>
        <v>5.9507168227128391</v>
      </c>
      <c r="H239" s="200">
        <f t="shared" si="25"/>
        <v>2.3958608632307361</v>
      </c>
      <c r="I239" s="203">
        <f t="shared" si="27"/>
        <v>3.9163958527053788E-2</v>
      </c>
      <c r="J239" s="203">
        <f t="shared" si="27"/>
        <v>9.1869733273709064E-2</v>
      </c>
      <c r="K239" s="204">
        <f t="shared" si="20"/>
        <v>0.79176683583229202</v>
      </c>
      <c r="L239" s="204">
        <f t="shared" si="21"/>
        <v>0.79176683583229202</v>
      </c>
      <c r="N239" s="205">
        <f t="shared" si="22"/>
        <v>0.61114478246689508</v>
      </c>
      <c r="O239" s="205">
        <f t="shared" si="23"/>
        <v>1.2955470758276189</v>
      </c>
    </row>
    <row r="240" spans="2:15" x14ac:dyDescent="0.2">
      <c r="B240" s="199">
        <v>33113</v>
      </c>
      <c r="C240" s="200">
        <v>1.422457136995658</v>
      </c>
      <c r="D240" s="200">
        <v>0.86454197778182529</v>
      </c>
      <c r="E240" s="200"/>
      <c r="F240" s="202">
        <f t="shared" si="26"/>
        <v>39994</v>
      </c>
      <c r="G240" s="200">
        <f t="shared" si="24"/>
        <v>6.2844365534133324</v>
      </c>
      <c r="H240" s="200">
        <f t="shared" si="25"/>
        <v>2.3862301948643174</v>
      </c>
      <c r="I240" s="203">
        <f t="shared" si="27"/>
        <v>5.6080593421408365E-2</v>
      </c>
      <c r="J240" s="203">
        <f t="shared" si="27"/>
        <v>-4.0197110417472537E-3</v>
      </c>
      <c r="K240" s="204">
        <f t="shared" si="20"/>
        <v>0.79118600176331977</v>
      </c>
      <c r="L240" s="204">
        <f t="shared" si="21"/>
        <v>0.79118600176331966</v>
      </c>
      <c r="N240" s="205">
        <f t="shared" si="22"/>
        <v>0.60700970167361301</v>
      </c>
      <c r="O240" s="205">
        <f t="shared" si="23"/>
        <v>1.3034157437383718</v>
      </c>
    </row>
    <row r="241" spans="2:15" x14ac:dyDescent="0.2">
      <c r="B241" s="199">
        <v>33114</v>
      </c>
      <c r="C241" s="200">
        <v>1.4354659410179713</v>
      </c>
      <c r="D241" s="200">
        <v>0.8588235294117651</v>
      </c>
      <c r="E241" s="200"/>
      <c r="F241" s="202">
        <f t="shared" si="26"/>
        <v>40025</v>
      </c>
      <c r="G241" s="200">
        <f t="shared" si="24"/>
        <v>6.8171520401364187</v>
      </c>
      <c r="H241" s="200">
        <f t="shared" si="25"/>
        <v>2.5889577490438827</v>
      </c>
      <c r="I241" s="203">
        <f t="shared" si="27"/>
        <v>8.4767422217628452E-2</v>
      </c>
      <c r="J241" s="203">
        <f t="shared" si="27"/>
        <v>8.4957249562878978E-2</v>
      </c>
      <c r="K241" s="204">
        <f t="shared" si="20"/>
        <v>0.78865151114680443</v>
      </c>
      <c r="L241" s="204">
        <f t="shared" si="21"/>
        <v>0.78865151114680443</v>
      </c>
      <c r="N241" s="205">
        <f t="shared" si="22"/>
        <v>0.61447954586693876</v>
      </c>
      <c r="O241" s="205">
        <f t="shared" si="23"/>
        <v>1.2834463188422895</v>
      </c>
    </row>
    <row r="242" spans="2:15" x14ac:dyDescent="0.2">
      <c r="B242" s="199">
        <v>33115</v>
      </c>
      <c r="C242" s="200">
        <v>1.4053244445259869</v>
      </c>
      <c r="D242" s="200">
        <v>0.86059005645601949</v>
      </c>
      <c r="E242" s="200"/>
      <c r="F242" s="202">
        <f t="shared" si="26"/>
        <v>40056</v>
      </c>
      <c r="G242" s="200">
        <f t="shared" si="24"/>
        <v>6.9165056445983932</v>
      </c>
      <c r="H242" s="200">
        <f t="shared" si="25"/>
        <v>2.6972096157348311</v>
      </c>
      <c r="I242" s="203">
        <f t="shared" si="27"/>
        <v>1.4574063168464546E-2</v>
      </c>
      <c r="J242" s="203">
        <f t="shared" si="27"/>
        <v>4.1812913606228852E-2</v>
      </c>
      <c r="K242" s="204">
        <f t="shared" si="20"/>
        <v>0.78269338860363424</v>
      </c>
      <c r="L242" s="204">
        <f t="shared" si="21"/>
        <v>0.78269338860363458</v>
      </c>
      <c r="N242" s="205">
        <f t="shared" si="22"/>
        <v>0.6141428905901164</v>
      </c>
      <c r="O242" s="205">
        <f t="shared" si="23"/>
        <v>1.274448341902259</v>
      </c>
    </row>
    <row r="243" spans="2:15" x14ac:dyDescent="0.2">
      <c r="B243" s="199">
        <v>33116</v>
      </c>
      <c r="C243" s="200">
        <v>1.3873894910479518</v>
      </c>
      <c r="D243" s="200">
        <v>0.86346749226006236</v>
      </c>
      <c r="E243" s="200"/>
      <c r="F243" s="202">
        <f t="shared" si="26"/>
        <v>40086</v>
      </c>
      <c r="G243" s="200">
        <f t="shared" si="24"/>
        <v>7.6667372745309059</v>
      </c>
      <c r="H243" s="200">
        <f t="shared" si="25"/>
        <v>2.8056969586596172</v>
      </c>
      <c r="I243" s="203">
        <f t="shared" si="27"/>
        <v>0.10846974881288851</v>
      </c>
      <c r="J243" s="203">
        <f t="shared" si="27"/>
        <v>4.0222065905407778E-2</v>
      </c>
      <c r="K243" s="204">
        <f t="shared" si="20"/>
        <v>0.80277736842366898</v>
      </c>
      <c r="L243" s="204">
        <f t="shared" si="21"/>
        <v>0.80277736842366909</v>
      </c>
      <c r="N243" s="205">
        <f t="shared" si="22"/>
        <v>0.62141867552329288</v>
      </c>
      <c r="O243" s="205">
        <f t="shared" si="23"/>
        <v>1.2918462222714098</v>
      </c>
    </row>
    <row r="244" spans="2:15" x14ac:dyDescent="0.2">
      <c r="B244" s="199">
        <v>33119</v>
      </c>
      <c r="C244" s="200">
        <v>1.3432501244672099</v>
      </c>
      <c r="D244" s="200">
        <v>0.8557639774175928</v>
      </c>
      <c r="E244" s="200"/>
      <c r="F244" s="202">
        <f t="shared" si="26"/>
        <v>40117</v>
      </c>
      <c r="G244" s="200">
        <f t="shared" si="24"/>
        <v>7.6732746176125746</v>
      </c>
      <c r="H244" s="200">
        <f t="shared" si="25"/>
        <v>2.756411218357306</v>
      </c>
      <c r="I244" s="203">
        <f t="shared" si="27"/>
        <v>8.5268907066704536E-4</v>
      </c>
      <c r="J244" s="203">
        <f t="shared" si="27"/>
        <v>-1.7566309201780927E-2</v>
      </c>
      <c r="K244" s="204">
        <f t="shared" si="20"/>
        <v>0.79706804713697288</v>
      </c>
      <c r="L244" s="204">
        <f t="shared" si="21"/>
        <v>0.7970680471369731</v>
      </c>
      <c r="N244" s="205">
        <f t="shared" si="22"/>
        <v>0.62030953655709642</v>
      </c>
      <c r="O244" s="205">
        <f t="shared" si="23"/>
        <v>1.2849521088470426</v>
      </c>
    </row>
    <row r="245" spans="2:15" x14ac:dyDescent="0.2">
      <c r="B245" s="199">
        <v>33120</v>
      </c>
      <c r="C245" s="200">
        <v>1.330335556925089</v>
      </c>
      <c r="D245" s="200">
        <v>0.84904389000182157</v>
      </c>
      <c r="E245" s="200"/>
      <c r="F245" s="202">
        <f t="shared" si="26"/>
        <v>40147</v>
      </c>
      <c r="G245" s="200">
        <f t="shared" si="24"/>
        <v>7.5802265178119708</v>
      </c>
      <c r="H245" s="200">
        <f t="shared" si="25"/>
        <v>2.8706629029320649</v>
      </c>
      <c r="I245" s="203">
        <f t="shared" si="27"/>
        <v>-1.2126256968182703E-2</v>
      </c>
      <c r="J245" s="203">
        <f t="shared" si="27"/>
        <v>4.1449433892105425E-2</v>
      </c>
      <c r="K245" s="204">
        <f t="shared" si="20"/>
        <v>0.77968781868118842</v>
      </c>
      <c r="L245" s="204">
        <f t="shared" si="21"/>
        <v>0.77968781868118819</v>
      </c>
      <c r="N245" s="205">
        <f t="shared" si="22"/>
        <v>0.60758335379697914</v>
      </c>
      <c r="O245" s="205">
        <f t="shared" si="23"/>
        <v>1.2832606650736469</v>
      </c>
    </row>
    <row r="246" spans="2:15" x14ac:dyDescent="0.2">
      <c r="B246" s="199">
        <v>33121</v>
      </c>
      <c r="C246" s="200">
        <v>1.3496048322465564</v>
      </c>
      <c r="D246" s="200">
        <v>0.84806046257512346</v>
      </c>
      <c r="E246" s="200"/>
      <c r="F246" s="202">
        <f t="shared" si="26"/>
        <v>40178</v>
      </c>
      <c r="G246" s="200">
        <f t="shared" si="24"/>
        <v>7.8040273169039676</v>
      </c>
      <c r="H246" s="200">
        <f t="shared" si="25"/>
        <v>2.9231986887634256</v>
      </c>
      <c r="I246" s="203">
        <f t="shared" si="27"/>
        <v>2.9524289091640066E-2</v>
      </c>
      <c r="J246" s="203">
        <f t="shared" si="27"/>
        <v>1.8300924771662119E-2</v>
      </c>
      <c r="K246" s="204">
        <f t="shared" si="20"/>
        <v>0.78101726442303676</v>
      </c>
      <c r="L246" s="204">
        <f t="shared" si="21"/>
        <v>0.78101726442303665</v>
      </c>
      <c r="N246" s="205">
        <f t="shared" si="22"/>
        <v>0.60690580025204388</v>
      </c>
      <c r="O246" s="205">
        <f t="shared" si="23"/>
        <v>1.2868838361714212</v>
      </c>
    </row>
    <row r="247" spans="2:15" x14ac:dyDescent="0.2">
      <c r="B247" s="199">
        <v>33122</v>
      </c>
      <c r="C247" s="200">
        <v>1.3507640243480381</v>
      </c>
      <c r="D247" s="200">
        <v>0.84212347477690819</v>
      </c>
      <c r="E247" s="200"/>
      <c r="F247" s="202">
        <f t="shared" si="26"/>
        <v>40209</v>
      </c>
      <c r="G247" s="200">
        <f t="shared" si="24"/>
        <v>7.3187569791287279</v>
      </c>
      <c r="H247" s="200">
        <f t="shared" si="25"/>
        <v>2.8029562921143625</v>
      </c>
      <c r="I247" s="203">
        <f t="shared" si="27"/>
        <v>-6.2182039871146566E-2</v>
      </c>
      <c r="J247" s="203">
        <f t="shared" si="27"/>
        <v>-4.1133843248926771E-2</v>
      </c>
      <c r="K247" s="204">
        <f t="shared" si="20"/>
        <v>0.7955466552744096</v>
      </c>
      <c r="L247" s="204">
        <f t="shared" si="21"/>
        <v>0.79554665527440982</v>
      </c>
      <c r="N247" s="205">
        <f t="shared" si="22"/>
        <v>0.61471567689929685</v>
      </c>
      <c r="O247" s="205">
        <f t="shared" si="23"/>
        <v>1.2941701101348957</v>
      </c>
    </row>
    <row r="248" spans="2:15" x14ac:dyDescent="0.2">
      <c r="B248" s="199">
        <v>33123</v>
      </c>
      <c r="C248" s="200">
        <v>1.3783186043660682</v>
      </c>
      <c r="D248" s="200">
        <v>0.84505554543798989</v>
      </c>
      <c r="E248" s="200"/>
      <c r="F248" s="202">
        <f t="shared" si="26"/>
        <v>40237</v>
      </c>
      <c r="G248" s="200">
        <f t="shared" si="24"/>
        <v>7.4277985941251714</v>
      </c>
      <c r="H248" s="200">
        <f t="shared" si="25"/>
        <v>2.8438116918593992</v>
      </c>
      <c r="I248" s="203">
        <f t="shared" si="27"/>
        <v>1.4898925501612315E-2</v>
      </c>
      <c r="J248" s="203">
        <f t="shared" si="27"/>
        <v>1.4575824767577128E-2</v>
      </c>
      <c r="K248" s="204">
        <f t="shared" si="20"/>
        <v>0.78811820447552705</v>
      </c>
      <c r="L248" s="204">
        <f t="shared" si="21"/>
        <v>0.78811820447552705</v>
      </c>
      <c r="N248" s="205">
        <f t="shared" si="22"/>
        <v>0.61196586149918775</v>
      </c>
      <c r="O248" s="205">
        <f t="shared" si="23"/>
        <v>1.2878466824028436</v>
      </c>
    </row>
    <row r="249" spans="2:15" x14ac:dyDescent="0.2">
      <c r="B249" s="199">
        <v>33126</v>
      </c>
      <c r="C249" s="200">
        <v>1.3870350618082903</v>
      </c>
      <c r="D249" s="200">
        <v>0.85541795665634723</v>
      </c>
      <c r="E249" s="200"/>
      <c r="F249" s="202">
        <f t="shared" si="26"/>
        <v>40268</v>
      </c>
      <c r="G249" s="200">
        <f t="shared" si="24"/>
        <v>7.6740235057471962</v>
      </c>
      <c r="H249" s="200">
        <f t="shared" si="25"/>
        <v>3.0218102349298772</v>
      </c>
      <c r="I249" s="203">
        <f t="shared" si="27"/>
        <v>3.3149109860998394E-2</v>
      </c>
      <c r="J249" s="203">
        <f t="shared" si="27"/>
        <v>6.2591536415723459E-2</v>
      </c>
      <c r="K249" s="204">
        <f t="shared" si="20"/>
        <v>0.78117045947259389</v>
      </c>
      <c r="L249" s="204">
        <f t="shared" si="21"/>
        <v>0.78117045947259345</v>
      </c>
      <c r="N249" s="205">
        <f t="shared" si="22"/>
        <v>0.61181116951931491</v>
      </c>
      <c r="O249" s="205">
        <f t="shared" si="23"/>
        <v>1.2768162766402911</v>
      </c>
    </row>
    <row r="250" spans="2:15" x14ac:dyDescent="0.2">
      <c r="B250" s="199">
        <v>33127</v>
      </c>
      <c r="C250" s="200">
        <v>1.374739286021061</v>
      </c>
      <c r="D250" s="200">
        <v>0.84565652886541676</v>
      </c>
      <c r="E250" s="200"/>
      <c r="F250" s="202">
        <f t="shared" si="26"/>
        <v>40298</v>
      </c>
      <c r="G250" s="200">
        <f t="shared" si="24"/>
        <v>7.4888971913359361</v>
      </c>
      <c r="H250" s="200">
        <f t="shared" si="25"/>
        <v>3.0237570570023586</v>
      </c>
      <c r="I250" s="203">
        <f t="shared" si="27"/>
        <v>-2.412376171021835E-2</v>
      </c>
      <c r="J250" s="203">
        <f t="shared" si="27"/>
        <v>6.4425689276492726E-4</v>
      </c>
      <c r="K250" s="204">
        <f t="shared" si="20"/>
        <v>0.77368689137312063</v>
      </c>
      <c r="L250" s="204">
        <f t="shared" si="21"/>
        <v>0.77368689137312019</v>
      </c>
      <c r="N250" s="205">
        <f t="shared" si="22"/>
        <v>0.6093026782758395</v>
      </c>
      <c r="O250" s="205">
        <f t="shared" si="23"/>
        <v>1.2697907279226861</v>
      </c>
    </row>
    <row r="251" spans="2:15" x14ac:dyDescent="0.2">
      <c r="B251" s="199">
        <v>33128</v>
      </c>
      <c r="C251" s="200">
        <v>1.3667758864692265</v>
      </c>
      <c r="D251" s="200">
        <v>0.86028045893279981</v>
      </c>
      <c r="E251" s="200"/>
      <c r="F251" s="202">
        <f t="shared" si="26"/>
        <v>40329</v>
      </c>
      <c r="G251" s="200">
        <f t="shared" si="24"/>
        <v>6.7550802219311015</v>
      </c>
      <c r="H251" s="200">
        <f t="shared" si="25"/>
        <v>2.7369770533600364</v>
      </c>
      <c r="I251" s="203">
        <f t="shared" si="27"/>
        <v>-9.7987320516804921E-2</v>
      </c>
      <c r="J251" s="203">
        <f t="shared" si="27"/>
        <v>-9.4842276755734312E-2</v>
      </c>
      <c r="K251" s="204">
        <f t="shared" si="20"/>
        <v>0.79278132130129209</v>
      </c>
      <c r="L251" s="204">
        <f t="shared" si="21"/>
        <v>0.79278132130129186</v>
      </c>
      <c r="N251" s="205">
        <f t="shared" si="22"/>
        <v>0.62918358766209936</v>
      </c>
      <c r="O251" s="205">
        <f t="shared" si="23"/>
        <v>1.2600158949585512</v>
      </c>
    </row>
    <row r="252" spans="2:15" x14ac:dyDescent="0.2">
      <c r="B252" s="199">
        <v>33129</v>
      </c>
      <c r="C252" s="200">
        <v>1.3692735701699015</v>
      </c>
      <c r="D252" s="200">
        <v>0.85203059551994242</v>
      </c>
      <c r="E252" s="200"/>
      <c r="F252" s="202">
        <f t="shared" si="26"/>
        <v>40359</v>
      </c>
      <c r="G252" s="200">
        <f t="shared" si="24"/>
        <v>7.0835727468099519</v>
      </c>
      <c r="H252" s="200">
        <f t="shared" si="25"/>
        <v>2.6446465124749521</v>
      </c>
      <c r="I252" s="203">
        <f t="shared" si="27"/>
        <v>4.8628959847488273E-2</v>
      </c>
      <c r="J252" s="203">
        <f t="shared" si="27"/>
        <v>-3.3734495790432417E-2</v>
      </c>
      <c r="K252" s="204">
        <f t="shared" si="20"/>
        <v>0.78013884184404125</v>
      </c>
      <c r="L252" s="204">
        <f t="shared" si="21"/>
        <v>0.7801388418440407</v>
      </c>
      <c r="N252" s="205">
        <f t="shared" si="22"/>
        <v>0.62307664518416883</v>
      </c>
      <c r="O252" s="205">
        <f t="shared" si="23"/>
        <v>1.2520752428675088</v>
      </c>
    </row>
    <row r="253" spans="2:15" x14ac:dyDescent="0.2">
      <c r="B253" s="199">
        <v>33130</v>
      </c>
      <c r="C253" s="200">
        <v>1.3512819080135205</v>
      </c>
      <c r="D253" s="200">
        <v>0.85019122199963637</v>
      </c>
      <c r="E253" s="200"/>
      <c r="F253" s="202">
        <f t="shared" si="26"/>
        <v>40390</v>
      </c>
      <c r="G253" s="200">
        <f t="shared" si="24"/>
        <v>7.3428072964054429</v>
      </c>
      <c r="H253" s="200">
        <f t="shared" si="25"/>
        <v>2.8597016936805613</v>
      </c>
      <c r="I253" s="203">
        <f t="shared" si="27"/>
        <v>3.659658181843839E-2</v>
      </c>
      <c r="J253" s="203">
        <f t="shared" si="27"/>
        <v>8.1317174220139288E-2</v>
      </c>
      <c r="K253" s="204">
        <f t="shared" si="20"/>
        <v>0.74727926244105691</v>
      </c>
      <c r="L253" s="204">
        <f t="shared" si="21"/>
        <v>0.74727926244105669</v>
      </c>
      <c r="N253" s="205">
        <f t="shared" si="22"/>
        <v>0.62180685282509007</v>
      </c>
      <c r="O253" s="205">
        <f t="shared" si="23"/>
        <v>1.2017867912614679</v>
      </c>
    </row>
    <row r="254" spans="2:15" x14ac:dyDescent="0.2">
      <c r="B254" s="199">
        <v>33133</v>
      </c>
      <c r="C254" s="200">
        <v>1.3646134511317141</v>
      </c>
      <c r="D254" s="200">
        <v>0.84439992715352463</v>
      </c>
      <c r="E254" s="200"/>
      <c r="F254" s="202">
        <f t="shared" si="26"/>
        <v>40421</v>
      </c>
      <c r="G254" s="200">
        <f t="shared" si="24"/>
        <v>7.0354254109919978</v>
      </c>
      <c r="H254" s="200">
        <f t="shared" si="25"/>
        <v>2.7543913676925817</v>
      </c>
      <c r="I254" s="203">
        <f t="shared" si="27"/>
        <v>-4.1861630437165287E-2</v>
      </c>
      <c r="J254" s="203">
        <f t="shared" si="27"/>
        <v>-3.6825633324166884E-2</v>
      </c>
      <c r="K254" s="204">
        <f t="shared" si="20"/>
        <v>0.74992248723526944</v>
      </c>
      <c r="L254" s="204">
        <f t="shared" si="21"/>
        <v>0.74992248723526955</v>
      </c>
      <c r="N254" s="205">
        <f t="shared" si="22"/>
        <v>0.62752511917005782</v>
      </c>
      <c r="O254" s="205">
        <f t="shared" si="23"/>
        <v>1.1950477587687482</v>
      </c>
    </row>
    <row r="255" spans="2:15" x14ac:dyDescent="0.2">
      <c r="B255" s="199">
        <v>33134</v>
      </c>
      <c r="C255" s="200">
        <v>1.3508274046356015</v>
      </c>
      <c r="D255" s="200">
        <v>0.83775268621380505</v>
      </c>
      <c r="E255" s="200"/>
      <c r="F255" s="202">
        <f t="shared" si="26"/>
        <v>40451</v>
      </c>
      <c r="G255" s="200">
        <f t="shared" si="24"/>
        <v>7.8134017618052294</v>
      </c>
      <c r="H255" s="200">
        <f t="shared" si="25"/>
        <v>3.0125250409761355</v>
      </c>
      <c r="I255" s="203">
        <f t="shared" si="27"/>
        <v>0.11057985912234081</v>
      </c>
      <c r="J255" s="203">
        <f t="shared" si="27"/>
        <v>9.3717137045705501E-2</v>
      </c>
      <c r="K255" s="204">
        <f t="shared" si="20"/>
        <v>0.76767878938610079</v>
      </c>
      <c r="L255" s="204">
        <f t="shared" si="21"/>
        <v>0.76767878938610079</v>
      </c>
      <c r="N255" s="205">
        <f t="shared" si="22"/>
        <v>0.64315484908428444</v>
      </c>
      <c r="O255" s="205">
        <f t="shared" si="23"/>
        <v>1.1936142446552522</v>
      </c>
    </row>
    <row r="256" spans="2:15" x14ac:dyDescent="0.2">
      <c r="B256" s="199">
        <v>33135</v>
      </c>
      <c r="C256" s="200">
        <v>1.2762921864614707</v>
      </c>
      <c r="D256" s="200">
        <v>0.82682571480604694</v>
      </c>
      <c r="E256" s="200"/>
      <c r="F256" s="202">
        <f t="shared" si="26"/>
        <v>40482</v>
      </c>
      <c r="G256" s="200">
        <f t="shared" si="24"/>
        <v>8.274334069156259</v>
      </c>
      <c r="H256" s="200">
        <f t="shared" si="25"/>
        <v>3.1260220360589974</v>
      </c>
      <c r="I256" s="203">
        <f t="shared" si="27"/>
        <v>5.8992526098457621E-2</v>
      </c>
      <c r="J256" s="203">
        <f t="shared" si="27"/>
        <v>3.7675037896476971E-2</v>
      </c>
      <c r="K256" s="204">
        <f t="shared" si="20"/>
        <v>0.76614398719054266</v>
      </c>
      <c r="L256" s="204">
        <f t="shared" si="21"/>
        <v>0.76614398719054266</v>
      </c>
      <c r="N256" s="205">
        <f t="shared" si="22"/>
        <v>0.64410381651711468</v>
      </c>
      <c r="O256" s="205">
        <f t="shared" si="23"/>
        <v>1.1894728264976604</v>
      </c>
    </row>
    <row r="257" spans="2:15" x14ac:dyDescent="0.2">
      <c r="B257" s="199">
        <v>33136</v>
      </c>
      <c r="C257" s="200">
        <v>1.2516080663091245</v>
      </c>
      <c r="D257" s="200">
        <v>0.81318521216536221</v>
      </c>
      <c r="E257" s="200"/>
      <c r="F257" s="202">
        <f t="shared" si="26"/>
        <v>40512</v>
      </c>
      <c r="G257" s="200">
        <f t="shared" si="24"/>
        <v>7.6932068840999968</v>
      </c>
      <c r="H257" s="200">
        <f t="shared" si="25"/>
        <v>3.0602879256965863</v>
      </c>
      <c r="I257" s="203">
        <f t="shared" si="27"/>
        <v>-7.0232502120321172E-2</v>
      </c>
      <c r="J257" s="203">
        <f t="shared" si="27"/>
        <v>-2.1028038063763188E-2</v>
      </c>
      <c r="K257" s="204">
        <f t="shared" ref="K257:K320" si="28">COVAR(I198:I257,J198:J257)/VARP(J198:J257)</f>
        <v>0.7780559255505447</v>
      </c>
      <c r="L257" s="204">
        <f t="shared" ref="L257:L320" si="29">SLOPE(I198:I257,J198:J257)</f>
        <v>0.77805592555054492</v>
      </c>
      <c r="N257" s="205">
        <f t="shared" ref="N257:N320" si="30">CORREL(I198:I257,J198:J257)</f>
        <v>0.64586243811080157</v>
      </c>
      <c r="O257" s="205">
        <f t="shared" ref="O257:O320" si="31">STDEV(I198:I257)/STDEV(J198:J257)</f>
        <v>1.2046774663447213</v>
      </c>
    </row>
    <row r="258" spans="2:15" x14ac:dyDescent="0.2">
      <c r="B258" s="199">
        <v>33137</v>
      </c>
      <c r="C258" s="200">
        <v>1.2385508931199869</v>
      </c>
      <c r="D258" s="200">
        <v>0.81090875978874588</v>
      </c>
      <c r="E258" s="200"/>
      <c r="F258" s="202">
        <f t="shared" si="26"/>
        <v>40543</v>
      </c>
      <c r="G258" s="200">
        <f t="shared" si="24"/>
        <v>8.2173159949329388</v>
      </c>
      <c r="H258" s="200">
        <f t="shared" si="25"/>
        <v>3.2863310872336431</v>
      </c>
      <c r="I258" s="203">
        <f t="shared" si="27"/>
        <v>6.812622079826669E-2</v>
      </c>
      <c r="J258" s="203">
        <f t="shared" si="27"/>
        <v>7.3863364175318358E-2</v>
      </c>
      <c r="K258" s="204">
        <f t="shared" si="28"/>
        <v>0.78097019173132376</v>
      </c>
      <c r="L258" s="204">
        <f t="shared" si="29"/>
        <v>0.7809701917313242</v>
      </c>
      <c r="N258" s="205">
        <f t="shared" si="30"/>
        <v>0.65200705018982719</v>
      </c>
      <c r="O258" s="205">
        <f t="shared" si="31"/>
        <v>1.1977940905760918</v>
      </c>
    </row>
    <row r="259" spans="2:15" x14ac:dyDescent="0.2">
      <c r="B259" s="199">
        <v>33140</v>
      </c>
      <c r="C259" s="200">
        <v>1.247831101541059</v>
      </c>
      <c r="D259" s="200">
        <v>0.80529958113276334</v>
      </c>
      <c r="E259" s="200"/>
      <c r="F259" s="202">
        <f t="shared" si="26"/>
        <v>40574</v>
      </c>
      <c r="G259" s="200">
        <f t="shared" si="24"/>
        <v>7.8781697440854366</v>
      </c>
      <c r="H259" s="200">
        <f t="shared" si="25"/>
        <v>3.3613318156984024</v>
      </c>
      <c r="I259" s="203">
        <f t="shared" si="27"/>
        <v>-4.1272144220403706E-2</v>
      </c>
      <c r="J259" s="203">
        <f t="shared" si="27"/>
        <v>2.2822024462511914E-2</v>
      </c>
      <c r="K259" s="204">
        <f t="shared" si="28"/>
        <v>0.77306367267623344</v>
      </c>
      <c r="L259" s="204">
        <f t="shared" si="29"/>
        <v>0.77306367267623366</v>
      </c>
      <c r="N259" s="205">
        <f t="shared" si="30"/>
        <v>0.64196505363422252</v>
      </c>
      <c r="O259" s="205">
        <f t="shared" si="31"/>
        <v>1.204214572584364</v>
      </c>
    </row>
    <row r="260" spans="2:15" x14ac:dyDescent="0.2">
      <c r="B260" s="199">
        <v>33141</v>
      </c>
      <c r="C260" s="200">
        <v>1.2383899405476231</v>
      </c>
      <c r="D260" s="200">
        <v>0.79657621562556968</v>
      </c>
      <c r="E260" s="200"/>
      <c r="F260" s="202">
        <f t="shared" si="26"/>
        <v>40602</v>
      </c>
      <c r="G260" s="200">
        <f t="shared" ref="G260:G323" si="32">VLOOKUP($F260,$B$4:$D$7909,2)</f>
        <v>8.1924892691335796</v>
      </c>
      <c r="H260" s="200">
        <f t="shared" ref="H260:H323" si="33">VLOOKUP($F260,$B$4:$D$7909,3)</f>
        <v>3.4808295392460242</v>
      </c>
      <c r="I260" s="203">
        <f t="shared" si="27"/>
        <v>3.9897531439217815E-2</v>
      </c>
      <c r="J260" s="203">
        <f t="shared" si="27"/>
        <v>3.5550707308791285E-2</v>
      </c>
      <c r="K260" s="204">
        <f t="shared" si="28"/>
        <v>0.77610775505017693</v>
      </c>
      <c r="L260" s="204">
        <f t="shared" si="29"/>
        <v>0.77610775505017693</v>
      </c>
      <c r="N260" s="205">
        <f t="shared" si="30"/>
        <v>0.64820159891789686</v>
      </c>
      <c r="O260" s="205">
        <f t="shared" si="31"/>
        <v>1.1973246538512179</v>
      </c>
    </row>
    <row r="261" spans="2:15" x14ac:dyDescent="0.2">
      <c r="B261" s="199">
        <v>33142</v>
      </c>
      <c r="C261" s="200">
        <v>1.2550406092513544</v>
      </c>
      <c r="D261" s="200">
        <v>0.78147878346385058</v>
      </c>
      <c r="E261" s="200"/>
      <c r="F261" s="202">
        <f t="shared" si="26"/>
        <v>40633</v>
      </c>
      <c r="G261" s="200">
        <f t="shared" si="32"/>
        <v>8.5522841505082035</v>
      </c>
      <c r="H261" s="200">
        <f t="shared" si="33"/>
        <v>3.4484143143325321</v>
      </c>
      <c r="I261" s="203">
        <f t="shared" si="27"/>
        <v>4.3917650613251924E-2</v>
      </c>
      <c r="J261" s="203">
        <f t="shared" si="27"/>
        <v>-9.3124999509495154E-3</v>
      </c>
      <c r="K261" s="204">
        <f t="shared" si="28"/>
        <v>0.76858174596594153</v>
      </c>
      <c r="L261" s="204">
        <f t="shared" si="29"/>
        <v>0.76858174596594164</v>
      </c>
      <c r="N261" s="205">
        <f t="shared" si="30"/>
        <v>0.6435711456677341</v>
      </c>
      <c r="O261" s="205">
        <f t="shared" si="31"/>
        <v>1.194245191288841</v>
      </c>
    </row>
    <row r="262" spans="2:15" x14ac:dyDescent="0.2">
      <c r="B262" s="199">
        <v>33143</v>
      </c>
      <c r="C262" s="200">
        <v>1.2611993385099467</v>
      </c>
      <c r="D262" s="200">
        <v>0.77439446366782072</v>
      </c>
      <c r="E262" s="200"/>
      <c r="F262" s="202">
        <f t="shared" ref="F262:F325" si="34">EOMONTH(F261,1)</f>
        <v>40663</v>
      </c>
      <c r="G262" s="200">
        <f t="shared" si="32"/>
        <v>9.5869423264402087</v>
      </c>
      <c r="H262" s="200">
        <f t="shared" si="33"/>
        <v>3.596253869969027</v>
      </c>
      <c r="I262" s="203">
        <f t="shared" ref="I262:J325" si="35">G262/G261-1</f>
        <v>0.12098033200528335</v>
      </c>
      <c r="J262" s="203">
        <f t="shared" si="35"/>
        <v>4.2871749784251234E-2</v>
      </c>
      <c r="K262" s="204">
        <f t="shared" si="28"/>
        <v>0.78770653518057665</v>
      </c>
      <c r="L262" s="204">
        <f t="shared" si="29"/>
        <v>0.78770653518057676</v>
      </c>
      <c r="N262" s="205">
        <f t="shared" si="30"/>
        <v>0.64541817329763673</v>
      </c>
      <c r="O262" s="205">
        <f t="shared" si="31"/>
        <v>1.2204591809926053</v>
      </c>
    </row>
    <row r="263" spans="2:15" x14ac:dyDescent="0.2">
      <c r="B263" s="199">
        <v>33144</v>
      </c>
      <c r="C263" s="200">
        <v>1.2610884230067114</v>
      </c>
      <c r="D263" s="200">
        <v>0.77060644691313118</v>
      </c>
      <c r="E263" s="200"/>
      <c r="F263" s="202">
        <f t="shared" si="34"/>
        <v>40694</v>
      </c>
      <c r="G263" s="200">
        <f t="shared" si="32"/>
        <v>9.8279408661917405</v>
      </c>
      <c r="H263" s="200">
        <f t="shared" si="33"/>
        <v>3.5249750500819386</v>
      </c>
      <c r="I263" s="203">
        <f t="shared" si="35"/>
        <v>2.5138206901158977E-2</v>
      </c>
      <c r="J263" s="203">
        <f t="shared" si="35"/>
        <v>-1.9820297026945544E-2</v>
      </c>
      <c r="K263" s="204">
        <f t="shared" si="28"/>
        <v>0.78409457889339018</v>
      </c>
      <c r="L263" s="204">
        <f t="shared" si="29"/>
        <v>0.78409457889338996</v>
      </c>
      <c r="N263" s="205">
        <f t="shared" si="30"/>
        <v>0.64139235959861474</v>
      </c>
      <c r="O263" s="205">
        <f t="shared" si="31"/>
        <v>1.2224881808446844</v>
      </c>
    </row>
    <row r="264" spans="2:15" x14ac:dyDescent="0.2">
      <c r="B264" s="199">
        <v>33147</v>
      </c>
      <c r="C264" s="200">
        <v>1.3070958401682586</v>
      </c>
      <c r="D264" s="200">
        <v>0.78282644327080741</v>
      </c>
      <c r="E264" s="200"/>
      <c r="F264" s="202">
        <f t="shared" si="34"/>
        <v>40724</v>
      </c>
      <c r="G264" s="200">
        <f t="shared" si="32"/>
        <v>10.023168830908936</v>
      </c>
      <c r="H264" s="200">
        <f t="shared" si="33"/>
        <v>3.4707679839737611</v>
      </c>
      <c r="I264" s="203">
        <f t="shared" si="35"/>
        <v>1.9864584797084195E-2</v>
      </c>
      <c r="J264" s="203">
        <f t="shared" si="35"/>
        <v>-1.5377999939862663E-2</v>
      </c>
      <c r="K264" s="204">
        <f t="shared" si="28"/>
        <v>0.78226512622708688</v>
      </c>
      <c r="L264" s="204">
        <f t="shared" si="29"/>
        <v>0.78226512622708688</v>
      </c>
      <c r="N264" s="205">
        <f t="shared" si="30"/>
        <v>0.64255404666135196</v>
      </c>
      <c r="O264" s="205">
        <f t="shared" si="31"/>
        <v>1.2174308609394962</v>
      </c>
    </row>
    <row r="265" spans="2:15" x14ac:dyDescent="0.2">
      <c r="B265" s="199">
        <v>33148</v>
      </c>
      <c r="C265" s="200">
        <v>1.3548478831400939</v>
      </c>
      <c r="D265" s="200">
        <v>0.81373156073575004</v>
      </c>
      <c r="E265" s="200"/>
      <c r="F265" s="202">
        <f t="shared" si="34"/>
        <v>40755</v>
      </c>
      <c r="G265" s="200">
        <f t="shared" si="32"/>
        <v>9.6161422920814204</v>
      </c>
      <c r="H265" s="200">
        <f t="shared" si="33"/>
        <v>3.4087856492442055</v>
      </c>
      <c r="I265" s="203">
        <f t="shared" si="35"/>
        <v>-4.0608568576870452E-2</v>
      </c>
      <c r="J265" s="203">
        <f t="shared" si="35"/>
        <v>-1.7858391864785661E-2</v>
      </c>
      <c r="K265" s="204">
        <f t="shared" si="28"/>
        <v>0.78546453193180377</v>
      </c>
      <c r="L265" s="204">
        <f t="shared" si="29"/>
        <v>0.78546453193180366</v>
      </c>
      <c r="N265" s="205">
        <f t="shared" si="30"/>
        <v>0.64452966080725638</v>
      </c>
      <c r="O265" s="205">
        <f t="shared" si="31"/>
        <v>1.218663127074757</v>
      </c>
    </row>
    <row r="266" spans="2:15" x14ac:dyDescent="0.2">
      <c r="B266" s="199">
        <v>33149</v>
      </c>
      <c r="C266" s="200">
        <v>1.3603552965488606</v>
      </c>
      <c r="D266" s="200">
        <v>0.81112729921690097</v>
      </c>
      <c r="E266" s="200"/>
      <c r="F266" s="202">
        <f t="shared" si="34"/>
        <v>40786</v>
      </c>
      <c r="G266" s="200">
        <f t="shared" si="32"/>
        <v>9.2024558193528723</v>
      </c>
      <c r="H266" s="200">
        <f t="shared" si="33"/>
        <v>3.1704518302676998</v>
      </c>
      <c r="I266" s="203">
        <f t="shared" si="35"/>
        <v>-4.3020003257356665E-2</v>
      </c>
      <c r="J266" s="203">
        <f t="shared" si="35"/>
        <v>-6.9917514182608942E-2</v>
      </c>
      <c r="K266" s="204">
        <f t="shared" si="28"/>
        <v>0.78050450865878496</v>
      </c>
      <c r="L266" s="204">
        <f t="shared" si="29"/>
        <v>0.78050450865878518</v>
      </c>
      <c r="N266" s="205">
        <f t="shared" si="30"/>
        <v>0.64708483782888482</v>
      </c>
      <c r="O266" s="205">
        <f t="shared" si="31"/>
        <v>1.2061857472623732</v>
      </c>
    </row>
    <row r="267" spans="2:15" x14ac:dyDescent="0.2">
      <c r="B267" s="199">
        <v>33150</v>
      </c>
      <c r="C267" s="200">
        <v>1.3463640980693206</v>
      </c>
      <c r="D267" s="200">
        <v>0.81123656893097851</v>
      </c>
      <c r="E267" s="200"/>
      <c r="F267" s="202">
        <f t="shared" si="34"/>
        <v>40816</v>
      </c>
      <c r="G267" s="200">
        <f t="shared" si="32"/>
        <v>8.3422693979123181</v>
      </c>
      <c r="H267" s="200">
        <f t="shared" si="33"/>
        <v>2.8983010380622733</v>
      </c>
      <c r="I267" s="203">
        <f t="shared" si="35"/>
        <v>-9.3473572525235249E-2</v>
      </c>
      <c r="J267" s="203">
        <f t="shared" si="35"/>
        <v>-8.5839749907964169E-2</v>
      </c>
      <c r="K267" s="204">
        <f t="shared" si="28"/>
        <v>0.79324555366161598</v>
      </c>
      <c r="L267" s="204">
        <f t="shared" si="29"/>
        <v>0.7932455536616162</v>
      </c>
      <c r="N267" s="205">
        <f t="shared" si="30"/>
        <v>0.6594245605121476</v>
      </c>
      <c r="O267" s="205">
        <f t="shared" si="31"/>
        <v>1.2029360159796521</v>
      </c>
    </row>
    <row r="268" spans="2:15" x14ac:dyDescent="0.2">
      <c r="B268" s="199">
        <v>33151</v>
      </c>
      <c r="C268" s="200">
        <v>1.334525327513467</v>
      </c>
      <c r="D268" s="200">
        <v>0.81990529958113334</v>
      </c>
      <c r="E268" s="200"/>
      <c r="F268" s="202">
        <f t="shared" si="34"/>
        <v>40847</v>
      </c>
      <c r="G268" s="200">
        <f t="shared" si="32"/>
        <v>9.4182431818239021</v>
      </c>
      <c r="H268" s="200">
        <f t="shared" si="33"/>
        <v>3.1988909124021014</v>
      </c>
      <c r="I268" s="203">
        <f t="shared" si="35"/>
        <v>0.12897854679457499</v>
      </c>
      <c r="J268" s="203">
        <f t="shared" si="35"/>
        <v>0.10371244063066487</v>
      </c>
      <c r="K268" s="204">
        <f t="shared" si="28"/>
        <v>0.81281071312820974</v>
      </c>
      <c r="L268" s="204">
        <f t="shared" si="29"/>
        <v>0.81281071312820963</v>
      </c>
      <c r="N268" s="205">
        <f t="shared" si="30"/>
        <v>0.67504379555334626</v>
      </c>
      <c r="O268" s="205">
        <f t="shared" si="31"/>
        <v>1.2040858955853868</v>
      </c>
    </row>
    <row r="269" spans="2:15" x14ac:dyDescent="0.2">
      <c r="B269" s="199">
        <v>33154</v>
      </c>
      <c r="C269" s="200">
        <v>1.358576478741335</v>
      </c>
      <c r="D269" s="200">
        <v>0.84163176106355919</v>
      </c>
      <c r="E269" s="200"/>
      <c r="F269" s="202">
        <f t="shared" si="34"/>
        <v>40877</v>
      </c>
      <c r="G269" s="200">
        <f t="shared" si="32"/>
        <v>8.8553286559793367</v>
      </c>
      <c r="H269" s="200">
        <f t="shared" si="33"/>
        <v>3.1227854671280162</v>
      </c>
      <c r="I269" s="203">
        <f t="shared" si="35"/>
        <v>-5.9768527418247563E-2</v>
      </c>
      <c r="J269" s="203">
        <f t="shared" si="35"/>
        <v>-2.3791197436281553E-2</v>
      </c>
      <c r="K269" s="204">
        <f t="shared" si="28"/>
        <v>0.81489422671311695</v>
      </c>
      <c r="L269" s="204">
        <f t="shared" si="29"/>
        <v>0.81489422671311684</v>
      </c>
      <c r="N269" s="205">
        <f t="shared" si="30"/>
        <v>0.67471619432301277</v>
      </c>
      <c r="O269" s="205">
        <f t="shared" si="31"/>
        <v>1.2077585117558265</v>
      </c>
    </row>
    <row r="270" spans="2:15" x14ac:dyDescent="0.2">
      <c r="B270" s="199">
        <v>33155</v>
      </c>
      <c r="C270" s="200">
        <v>1.3438830933916885</v>
      </c>
      <c r="D270" s="200">
        <v>0.82963030413403815</v>
      </c>
      <c r="E270" s="200"/>
      <c r="F270" s="202">
        <f t="shared" si="34"/>
        <v>40908</v>
      </c>
      <c r="G270" s="200">
        <f t="shared" si="32"/>
        <v>8.4513360314433292</v>
      </c>
      <c r="H270" s="200">
        <f t="shared" si="33"/>
        <v>3.1222467674376144</v>
      </c>
      <c r="I270" s="203">
        <f t="shared" si="35"/>
        <v>-4.5621415108429875E-2</v>
      </c>
      <c r="J270" s="203">
        <f t="shared" si="35"/>
        <v>-1.7250614749952931E-4</v>
      </c>
      <c r="K270" s="204">
        <f t="shared" si="28"/>
        <v>0.81857997996284249</v>
      </c>
      <c r="L270" s="204">
        <f t="shared" si="29"/>
        <v>0.8185799799628426</v>
      </c>
      <c r="N270" s="205">
        <f t="shared" si="30"/>
        <v>0.67491658817201716</v>
      </c>
      <c r="O270" s="205">
        <f t="shared" si="31"/>
        <v>1.2128609583888457</v>
      </c>
    </row>
    <row r="271" spans="2:15" x14ac:dyDescent="0.2">
      <c r="B271" s="199">
        <v>33156</v>
      </c>
      <c r="C271" s="200">
        <v>1.3512201956282619</v>
      </c>
      <c r="D271" s="200">
        <v>0.8223274449098531</v>
      </c>
      <c r="E271" s="200"/>
      <c r="F271" s="202">
        <f t="shared" si="34"/>
        <v>40939</v>
      </c>
      <c r="G271" s="200">
        <f t="shared" si="32"/>
        <v>8.2806612565475941</v>
      </c>
      <c r="H271" s="200">
        <f t="shared" si="33"/>
        <v>3.2798441085412375</v>
      </c>
      <c r="I271" s="203">
        <f t="shared" si="35"/>
        <v>-2.0195005175600245E-2</v>
      </c>
      <c r="J271" s="203">
        <f t="shared" si="35"/>
        <v>5.0475619911670488E-2</v>
      </c>
      <c r="K271" s="204">
        <f t="shared" si="28"/>
        <v>0.80322992744370703</v>
      </c>
      <c r="L271" s="204">
        <f t="shared" si="29"/>
        <v>0.80322992744370625</v>
      </c>
      <c r="N271" s="205">
        <f t="shared" si="30"/>
        <v>0.66567242295829054</v>
      </c>
      <c r="O271" s="205">
        <f t="shared" si="31"/>
        <v>1.2066444391283357</v>
      </c>
    </row>
    <row r="272" spans="2:15" x14ac:dyDescent="0.2">
      <c r="B272" s="199">
        <v>33157</v>
      </c>
      <c r="C272" s="200">
        <v>1.3330509018764742</v>
      </c>
      <c r="D272" s="200">
        <v>0.80602804589328048</v>
      </c>
      <c r="E272" s="200"/>
      <c r="F272" s="202">
        <f t="shared" si="34"/>
        <v>40968</v>
      </c>
      <c r="G272" s="200">
        <f t="shared" si="32"/>
        <v>9.1065497689538741</v>
      </c>
      <c r="H272" s="200">
        <f t="shared" si="33"/>
        <v>3.4423425605536191</v>
      </c>
      <c r="I272" s="203">
        <f t="shared" si="35"/>
        <v>9.9737024232604998E-2</v>
      </c>
      <c r="J272" s="203">
        <f t="shared" si="35"/>
        <v>4.9544565727746015E-2</v>
      </c>
      <c r="K272" s="204">
        <f t="shared" si="28"/>
        <v>0.81752128768573362</v>
      </c>
      <c r="L272" s="204">
        <f t="shared" si="29"/>
        <v>0.81752128768573384</v>
      </c>
      <c r="N272" s="205">
        <f t="shared" si="30"/>
        <v>0.67167399345542023</v>
      </c>
      <c r="O272" s="205">
        <f t="shared" si="31"/>
        <v>1.2171400049002992</v>
      </c>
    </row>
    <row r="273" spans="2:15" x14ac:dyDescent="0.2">
      <c r="B273" s="199">
        <v>33158</v>
      </c>
      <c r="C273" s="200">
        <v>1.381250776617011</v>
      </c>
      <c r="D273" s="200">
        <v>0.81595337825532743</v>
      </c>
      <c r="E273" s="200"/>
      <c r="F273" s="202">
        <f t="shared" si="34"/>
        <v>40999</v>
      </c>
      <c r="G273" s="200">
        <f t="shared" si="32"/>
        <v>9.3615820386937099</v>
      </c>
      <c r="H273" s="200">
        <f t="shared" si="33"/>
        <v>3.4886934984519979</v>
      </c>
      <c r="I273" s="203">
        <f t="shared" si="35"/>
        <v>2.8005367148960625E-2</v>
      </c>
      <c r="J273" s="203">
        <f t="shared" si="35"/>
        <v>1.3464940540642845E-2</v>
      </c>
      <c r="K273" s="204">
        <f t="shared" si="28"/>
        <v>0.81712146407382413</v>
      </c>
      <c r="L273" s="204">
        <f t="shared" si="29"/>
        <v>0.81712146407382413</v>
      </c>
      <c r="N273" s="205">
        <f t="shared" si="30"/>
        <v>0.67136300211595534</v>
      </c>
      <c r="O273" s="205">
        <f t="shared" si="31"/>
        <v>1.2171082730184375</v>
      </c>
    </row>
    <row r="274" spans="2:15" x14ac:dyDescent="0.2">
      <c r="B274" s="199">
        <v>33161</v>
      </c>
      <c r="C274" s="200">
        <v>1.3758384336395888</v>
      </c>
      <c r="D274" s="200">
        <v>0.82702604261518908</v>
      </c>
      <c r="E274" s="200"/>
      <c r="F274" s="202">
        <f t="shared" si="34"/>
        <v>41029</v>
      </c>
      <c r="G274" s="200">
        <f t="shared" si="32"/>
        <v>9.4402294699990712</v>
      </c>
      <c r="H274" s="200">
        <f t="shared" si="33"/>
        <v>3.45051283919139</v>
      </c>
      <c r="I274" s="203">
        <f t="shared" si="35"/>
        <v>8.4010833831602572E-3</v>
      </c>
      <c r="J274" s="203">
        <f t="shared" si="35"/>
        <v>-1.0944113972049863E-2</v>
      </c>
      <c r="K274" s="204">
        <f t="shared" si="28"/>
        <v>0.821609559770202</v>
      </c>
      <c r="L274" s="204">
        <f t="shared" si="29"/>
        <v>0.82160955977020178</v>
      </c>
      <c r="N274" s="205">
        <f t="shared" si="30"/>
        <v>0.67233242586406405</v>
      </c>
      <c r="O274" s="205">
        <f t="shared" si="31"/>
        <v>1.2220287586372034</v>
      </c>
    </row>
    <row r="275" spans="2:15" x14ac:dyDescent="0.2">
      <c r="B275" s="199">
        <v>33162</v>
      </c>
      <c r="C275" s="200">
        <v>1.3816310583423894</v>
      </c>
      <c r="D275" s="200">
        <v>0.82691677290111143</v>
      </c>
      <c r="E275" s="200"/>
      <c r="F275" s="202">
        <f t="shared" si="34"/>
        <v>41060</v>
      </c>
      <c r="G275" s="200">
        <f t="shared" si="32"/>
        <v>8.8433939810409949</v>
      </c>
      <c r="H275" s="200">
        <f t="shared" si="33"/>
        <v>3.1559732289200393</v>
      </c>
      <c r="I275" s="203">
        <f t="shared" si="35"/>
        <v>-6.3222561575945968E-2</v>
      </c>
      <c r="J275" s="203">
        <f t="shared" si="35"/>
        <v>-8.5361111231330611E-2</v>
      </c>
      <c r="K275" s="204">
        <f t="shared" si="28"/>
        <v>0.82882669135978149</v>
      </c>
      <c r="L275" s="204">
        <f t="shared" si="29"/>
        <v>0.82882669135978126</v>
      </c>
      <c r="N275" s="205">
        <f t="shared" si="30"/>
        <v>0.68564650626129875</v>
      </c>
      <c r="O275" s="205">
        <f t="shared" si="31"/>
        <v>1.2088250779242169</v>
      </c>
    </row>
    <row r="276" spans="2:15" x14ac:dyDescent="0.2">
      <c r="B276" s="199">
        <v>33163</v>
      </c>
      <c r="C276" s="200">
        <v>1.3962618973556253</v>
      </c>
      <c r="D276" s="200">
        <v>0.83554908031324038</v>
      </c>
      <c r="E276" s="200"/>
      <c r="F276" s="202">
        <f t="shared" si="34"/>
        <v>41090</v>
      </c>
      <c r="G276" s="200">
        <f t="shared" si="32"/>
        <v>8.5473238090552464</v>
      </c>
      <c r="H276" s="200">
        <f t="shared" si="33"/>
        <v>3.3184035694773146</v>
      </c>
      <c r="I276" s="203">
        <f t="shared" si="35"/>
        <v>-3.3479247065151929E-2</v>
      </c>
      <c r="J276" s="203">
        <f t="shared" si="35"/>
        <v>5.1467591381584077E-2</v>
      </c>
      <c r="K276" s="204">
        <f t="shared" si="28"/>
        <v>0.81132553242871519</v>
      </c>
      <c r="L276" s="204">
        <f t="shared" si="29"/>
        <v>0.81132553242871519</v>
      </c>
      <c r="N276" s="205">
        <f t="shared" si="30"/>
        <v>0.67534778056154654</v>
      </c>
      <c r="O276" s="205">
        <f t="shared" si="31"/>
        <v>1.2013447823195691</v>
      </c>
    </row>
    <row r="277" spans="2:15" x14ac:dyDescent="0.2">
      <c r="B277" s="199">
        <v>33164</v>
      </c>
      <c r="C277" s="200">
        <v>1.404576390342513</v>
      </c>
      <c r="D277" s="200">
        <v>0.84933527590602864</v>
      </c>
      <c r="E277" s="200"/>
      <c r="F277" s="202">
        <f t="shared" si="34"/>
        <v>41121</v>
      </c>
      <c r="G277" s="200">
        <f t="shared" si="32"/>
        <v>8.39310956200055</v>
      </c>
      <c r="H277" s="200">
        <f t="shared" si="33"/>
        <v>3.3619821526133546</v>
      </c>
      <c r="I277" s="203">
        <f t="shared" si="35"/>
        <v>-1.8042401399525509E-2</v>
      </c>
      <c r="J277" s="203">
        <f t="shared" si="35"/>
        <v>1.3132394003211756E-2</v>
      </c>
      <c r="K277" s="204">
        <f t="shared" si="28"/>
        <v>0.80146814522849275</v>
      </c>
      <c r="L277" s="204">
        <f t="shared" si="29"/>
        <v>0.80146814522849252</v>
      </c>
      <c r="N277" s="205">
        <f t="shared" si="30"/>
        <v>0.6763794024871137</v>
      </c>
      <c r="O277" s="205">
        <f t="shared" si="31"/>
        <v>1.1849387226775612</v>
      </c>
    </row>
    <row r="278" spans="2:15" x14ac:dyDescent="0.2">
      <c r="B278" s="199">
        <v>33165</v>
      </c>
      <c r="C278" s="200">
        <v>1.3800657320298131</v>
      </c>
      <c r="D278" s="200">
        <v>0.8617009652158083</v>
      </c>
      <c r="E278" s="200"/>
      <c r="F278" s="202">
        <f t="shared" si="34"/>
        <v>41152</v>
      </c>
      <c r="G278" s="200">
        <f t="shared" si="32"/>
        <v>8.5859782789083265</v>
      </c>
      <c r="H278" s="200">
        <f t="shared" si="33"/>
        <v>3.4493325441631635</v>
      </c>
      <c r="I278" s="203">
        <f t="shared" si="35"/>
        <v>2.2979411323424292E-2</v>
      </c>
      <c r="J278" s="203">
        <f t="shared" si="35"/>
        <v>2.5981812985505837E-2</v>
      </c>
      <c r="K278" s="204">
        <f t="shared" si="28"/>
        <v>0.80163188819907616</v>
      </c>
      <c r="L278" s="204">
        <f t="shared" si="29"/>
        <v>0.80163188819907616</v>
      </c>
      <c r="N278" s="205">
        <f t="shared" si="30"/>
        <v>0.67833393591888191</v>
      </c>
      <c r="O278" s="205">
        <f t="shared" si="31"/>
        <v>1.1817658615489621</v>
      </c>
    </row>
    <row r="279" spans="2:15" x14ac:dyDescent="0.2">
      <c r="B279" s="199">
        <v>33168</v>
      </c>
      <c r="C279" s="200">
        <v>1.3665382103908656</v>
      </c>
      <c r="D279" s="200">
        <v>0.87042433072300185</v>
      </c>
      <c r="E279" s="200"/>
      <c r="F279" s="202">
        <f t="shared" si="34"/>
        <v>41182</v>
      </c>
      <c r="G279" s="200">
        <f t="shared" si="32"/>
        <v>8.5032203023740447</v>
      </c>
      <c r="H279" s="200">
        <f t="shared" si="33"/>
        <v>3.5457965762156123</v>
      </c>
      <c r="I279" s="203">
        <f t="shared" si="35"/>
        <v>-9.6387358371938792E-3</v>
      </c>
      <c r="J279" s="203">
        <f t="shared" si="35"/>
        <v>2.7965999455657586E-2</v>
      </c>
      <c r="K279" s="204">
        <f t="shared" si="28"/>
        <v>0.79944129722695401</v>
      </c>
      <c r="L279" s="204">
        <f t="shared" si="29"/>
        <v>0.79944129722695378</v>
      </c>
      <c r="N279" s="205">
        <f t="shared" si="30"/>
        <v>0.674920843509213</v>
      </c>
      <c r="O279" s="205">
        <f t="shared" si="31"/>
        <v>1.1844963819317003</v>
      </c>
    </row>
    <row r="280" spans="2:15" x14ac:dyDescent="0.2">
      <c r="B280" s="199">
        <v>33169</v>
      </c>
      <c r="C280" s="200">
        <v>1.3989088583125342</v>
      </c>
      <c r="D280" s="200">
        <v>0.86836641777454071</v>
      </c>
      <c r="E280" s="200"/>
      <c r="F280" s="202">
        <f t="shared" si="34"/>
        <v>41213</v>
      </c>
      <c r="G280" s="200">
        <f t="shared" si="32"/>
        <v>8.4785895550954358</v>
      </c>
      <c r="H280" s="200">
        <f t="shared" si="33"/>
        <v>3.5228497541431301</v>
      </c>
      <c r="I280" s="203">
        <f t="shared" si="35"/>
        <v>-2.8966375564480895E-3</v>
      </c>
      <c r="J280" s="203">
        <f t="shared" si="35"/>
        <v>-6.4715562721234798E-3</v>
      </c>
      <c r="K280" s="204">
        <f t="shared" si="28"/>
        <v>0.79036158284790825</v>
      </c>
      <c r="L280" s="204">
        <f t="shared" si="29"/>
        <v>0.79036158284790781</v>
      </c>
      <c r="N280" s="205">
        <f t="shared" si="30"/>
        <v>0.6745456325681698</v>
      </c>
      <c r="O280" s="205">
        <f t="shared" si="31"/>
        <v>1.1716947596840812</v>
      </c>
    </row>
    <row r="281" spans="2:15" x14ac:dyDescent="0.2">
      <c r="B281" s="199">
        <v>33170</v>
      </c>
      <c r="C281" s="200">
        <v>1.3865055028266784</v>
      </c>
      <c r="D281" s="200">
        <v>0.86304862502276503</v>
      </c>
      <c r="E281" s="200"/>
      <c r="F281" s="202">
        <f t="shared" si="34"/>
        <v>41243</v>
      </c>
      <c r="G281" s="200">
        <f t="shared" si="32"/>
        <v>8.7414551280073702</v>
      </c>
      <c r="H281" s="200">
        <f t="shared" si="33"/>
        <v>3.5702901110908631</v>
      </c>
      <c r="I281" s="203">
        <f t="shared" si="35"/>
        <v>3.1003455374716049E-2</v>
      </c>
      <c r="J281" s="203">
        <f t="shared" si="35"/>
        <v>1.3466471822120685E-2</v>
      </c>
      <c r="K281" s="204">
        <f t="shared" si="28"/>
        <v>0.80413182076031609</v>
      </c>
      <c r="L281" s="204">
        <f t="shared" si="29"/>
        <v>0.80413182076031586</v>
      </c>
      <c r="N281" s="205">
        <f t="shared" si="30"/>
        <v>0.68430886638269339</v>
      </c>
      <c r="O281" s="205">
        <f t="shared" si="31"/>
        <v>1.1751006895629095</v>
      </c>
    </row>
    <row r="282" spans="2:15" x14ac:dyDescent="0.2">
      <c r="B282" s="199">
        <v>33171</v>
      </c>
      <c r="C282" s="200">
        <v>1.3680218094905316</v>
      </c>
      <c r="D282" s="200">
        <v>0.86740120196685544</v>
      </c>
      <c r="E282" s="200"/>
      <c r="F282" s="202">
        <f t="shared" si="34"/>
        <v>41274</v>
      </c>
      <c r="G282" s="200">
        <f t="shared" si="32"/>
        <v>9.0781128686168753</v>
      </c>
      <c r="H282" s="200">
        <f t="shared" si="33"/>
        <v>3.6393733381897522</v>
      </c>
      <c r="I282" s="203">
        <f t="shared" si="35"/>
        <v>3.8512780272801805E-2</v>
      </c>
      <c r="J282" s="203">
        <f t="shared" si="35"/>
        <v>1.9349471597360335E-2</v>
      </c>
      <c r="K282" s="204">
        <f t="shared" si="28"/>
        <v>0.80747649610311745</v>
      </c>
      <c r="L282" s="204">
        <f t="shared" si="29"/>
        <v>0.80747649610311756</v>
      </c>
      <c r="N282" s="205">
        <f t="shared" si="30"/>
        <v>0.68582893927015243</v>
      </c>
      <c r="O282" s="205">
        <f t="shared" si="31"/>
        <v>1.1773730297272382</v>
      </c>
    </row>
    <row r="283" spans="2:15" x14ac:dyDescent="0.2">
      <c r="B283" s="199">
        <v>33172</v>
      </c>
      <c r="C283" s="200">
        <v>1.3553490877825329</v>
      </c>
      <c r="D283" s="200">
        <v>0.8513567656164639</v>
      </c>
      <c r="E283" s="200"/>
      <c r="F283" s="202">
        <f t="shared" si="34"/>
        <v>41305</v>
      </c>
      <c r="G283" s="200">
        <f t="shared" si="32"/>
        <v>9.5568475312127514</v>
      </c>
      <c r="H283" s="200">
        <f t="shared" si="33"/>
        <v>3.8258870879621081</v>
      </c>
      <c r="I283" s="203">
        <f t="shared" si="35"/>
        <v>5.2735041910622948E-2</v>
      </c>
      <c r="J283" s="203">
        <f t="shared" si="35"/>
        <v>5.1248864142399153E-2</v>
      </c>
      <c r="K283" s="204">
        <f t="shared" si="28"/>
        <v>0.79428189609602251</v>
      </c>
      <c r="L283" s="204">
        <f t="shared" si="29"/>
        <v>0.79428189609602273</v>
      </c>
      <c r="N283" s="205">
        <f t="shared" si="30"/>
        <v>0.6785556922223035</v>
      </c>
      <c r="O283" s="205">
        <f t="shared" si="31"/>
        <v>1.1705478344669249</v>
      </c>
    </row>
    <row r="284" spans="2:15" x14ac:dyDescent="0.2">
      <c r="B284" s="199">
        <v>33175</v>
      </c>
      <c r="C284" s="200">
        <v>1.3555433984009828</v>
      </c>
      <c r="D284" s="200">
        <v>0.848697869240576</v>
      </c>
      <c r="E284" s="200"/>
      <c r="F284" s="202">
        <f t="shared" si="34"/>
        <v>41333</v>
      </c>
      <c r="G284" s="200">
        <f t="shared" si="32"/>
        <v>9.5920986464139286</v>
      </c>
      <c r="H284" s="200">
        <f t="shared" si="33"/>
        <v>3.8344782371152686</v>
      </c>
      <c r="I284" s="203">
        <f t="shared" si="35"/>
        <v>3.6885714756929033E-3</v>
      </c>
      <c r="J284" s="203">
        <f t="shared" si="35"/>
        <v>2.2455312861144883E-3</v>
      </c>
      <c r="K284" s="204">
        <f t="shared" si="28"/>
        <v>0.79372061894767665</v>
      </c>
      <c r="L284" s="204">
        <f t="shared" si="29"/>
        <v>0.79372061894767643</v>
      </c>
      <c r="N284" s="205">
        <f t="shared" si="30"/>
        <v>0.67843640926281923</v>
      </c>
      <c r="O284" s="205">
        <f t="shared" si="31"/>
        <v>1.1699263307671288</v>
      </c>
    </row>
    <row r="285" spans="2:15" x14ac:dyDescent="0.2">
      <c r="B285" s="199">
        <v>33176</v>
      </c>
      <c r="C285" s="200">
        <v>1.3471680269799882</v>
      </c>
      <c r="D285" s="200">
        <v>0.84055727554179627</v>
      </c>
      <c r="E285" s="200"/>
      <c r="F285" s="202">
        <f t="shared" si="34"/>
        <v>41364</v>
      </c>
      <c r="G285" s="200">
        <f t="shared" si="32"/>
        <v>9.5933862669928391</v>
      </c>
      <c r="H285" s="200">
        <f t="shared" si="33"/>
        <v>3.926867601529763</v>
      </c>
      <c r="I285" s="203">
        <f t="shared" si="35"/>
        <v>1.3423762894593239E-4</v>
      </c>
      <c r="J285" s="203">
        <f t="shared" si="35"/>
        <v>2.4094377044632909E-2</v>
      </c>
      <c r="K285" s="204">
        <f t="shared" si="28"/>
        <v>0.80070674638272854</v>
      </c>
      <c r="L285" s="204">
        <f t="shared" si="29"/>
        <v>0.80070674638272876</v>
      </c>
      <c r="N285" s="205">
        <f t="shared" si="30"/>
        <v>0.70669130645681788</v>
      </c>
      <c r="O285" s="205">
        <f t="shared" si="31"/>
        <v>1.1330360782238595</v>
      </c>
    </row>
    <row r="286" spans="2:15" x14ac:dyDescent="0.2">
      <c r="B286" s="199">
        <v>33177</v>
      </c>
      <c r="C286" s="200">
        <v>1.374444901264354</v>
      </c>
      <c r="D286" s="200">
        <v>0.84072118011291264</v>
      </c>
      <c r="E286" s="200"/>
      <c r="F286" s="202">
        <f t="shared" si="34"/>
        <v>41394</v>
      </c>
      <c r="G286" s="200">
        <f t="shared" si="32"/>
        <v>10.521291189889888</v>
      </c>
      <c r="H286" s="200">
        <f t="shared" si="33"/>
        <v>4.0521334911673499</v>
      </c>
      <c r="I286" s="203">
        <f t="shared" si="35"/>
        <v>9.67233985031557E-2</v>
      </c>
      <c r="J286" s="203">
        <f t="shared" si="35"/>
        <v>3.1899697761337276E-2</v>
      </c>
      <c r="K286" s="204">
        <f t="shared" si="28"/>
        <v>0.82288950627846535</v>
      </c>
      <c r="L286" s="204">
        <f t="shared" si="29"/>
        <v>0.82288950627846535</v>
      </c>
      <c r="N286" s="205">
        <f t="shared" si="30"/>
        <v>0.71203010155665492</v>
      </c>
      <c r="O286" s="205">
        <f t="shared" si="31"/>
        <v>1.1556948287431208</v>
      </c>
    </row>
    <row r="287" spans="2:15" x14ac:dyDescent="0.2">
      <c r="B287" s="199">
        <v>33178</v>
      </c>
      <c r="C287" s="200">
        <v>1.374444901264354</v>
      </c>
      <c r="D287" s="200">
        <v>0.83085048260790451</v>
      </c>
      <c r="E287" s="200"/>
      <c r="F287" s="202">
        <f t="shared" si="34"/>
        <v>41425</v>
      </c>
      <c r="G287" s="200">
        <f t="shared" si="32"/>
        <v>10.400831949669426</v>
      </c>
      <c r="H287" s="200">
        <f t="shared" si="33"/>
        <v>4.0572343835366809</v>
      </c>
      <c r="I287" s="203">
        <f t="shared" si="35"/>
        <v>-1.144909289614704E-2</v>
      </c>
      <c r="J287" s="203">
        <f t="shared" si="35"/>
        <v>1.2588164680285008E-3</v>
      </c>
      <c r="K287" s="204">
        <f t="shared" si="28"/>
        <v>0.82339042945204055</v>
      </c>
      <c r="L287" s="204">
        <f t="shared" si="29"/>
        <v>0.82339042945204077</v>
      </c>
      <c r="N287" s="205">
        <f t="shared" si="30"/>
        <v>0.71195533636485864</v>
      </c>
      <c r="O287" s="205">
        <f t="shared" si="31"/>
        <v>1.1565197806594911</v>
      </c>
    </row>
    <row r="288" spans="2:15" x14ac:dyDescent="0.2">
      <c r="B288" s="199">
        <v>33179</v>
      </c>
      <c r="C288" s="200">
        <v>1.3703718838372765</v>
      </c>
      <c r="D288" s="200">
        <v>0.83711527954835241</v>
      </c>
      <c r="E288" s="200"/>
      <c r="F288" s="202">
        <f t="shared" si="34"/>
        <v>41455</v>
      </c>
      <c r="G288" s="200">
        <f t="shared" si="32"/>
        <v>10.597179076832809</v>
      </c>
      <c r="H288" s="200">
        <f t="shared" si="33"/>
        <v>3.9589719541067039</v>
      </c>
      <c r="I288" s="203">
        <f t="shared" si="35"/>
        <v>1.8878021307672688E-2</v>
      </c>
      <c r="J288" s="203">
        <f t="shared" si="35"/>
        <v>-2.4219066521939947E-2</v>
      </c>
      <c r="K288" s="204">
        <f t="shared" si="28"/>
        <v>0.76340123653090919</v>
      </c>
      <c r="L288" s="204">
        <f t="shared" si="29"/>
        <v>0.76340123653090919</v>
      </c>
      <c r="N288" s="205">
        <f t="shared" si="30"/>
        <v>0.70336410836996366</v>
      </c>
      <c r="O288" s="205">
        <f t="shared" si="31"/>
        <v>1.085357110842748</v>
      </c>
    </row>
    <row r="289" spans="2:15" x14ac:dyDescent="0.2">
      <c r="B289" s="199">
        <v>33182</v>
      </c>
      <c r="C289" s="200">
        <v>1.373234004191439</v>
      </c>
      <c r="D289" s="200">
        <v>0.84864323438353728</v>
      </c>
      <c r="E289" s="200"/>
      <c r="F289" s="202">
        <f t="shared" si="34"/>
        <v>41486</v>
      </c>
      <c r="G289" s="200">
        <f t="shared" si="32"/>
        <v>11.144458686476961</v>
      </c>
      <c r="H289" s="200">
        <f t="shared" si="33"/>
        <v>4.1691527954835008</v>
      </c>
      <c r="I289" s="203">
        <f t="shared" si="35"/>
        <v>5.1643895576002352E-2</v>
      </c>
      <c r="J289" s="203">
        <f t="shared" si="35"/>
        <v>5.308975254517101E-2</v>
      </c>
      <c r="K289" s="204">
        <f t="shared" si="28"/>
        <v>0.77643377837215366</v>
      </c>
      <c r="L289" s="204">
        <f t="shared" si="29"/>
        <v>0.77643377837215355</v>
      </c>
      <c r="N289" s="205">
        <f t="shared" si="30"/>
        <v>0.71927286327186968</v>
      </c>
      <c r="O289" s="205">
        <f t="shared" si="31"/>
        <v>1.0794704180000161</v>
      </c>
    </row>
    <row r="290" spans="2:15" x14ac:dyDescent="0.2">
      <c r="B290" s="199">
        <v>33183</v>
      </c>
      <c r="C290" s="200">
        <v>1.369713896378234</v>
      </c>
      <c r="D290" s="200">
        <v>0.84347113458386502</v>
      </c>
      <c r="E290" s="200"/>
      <c r="F290" s="202">
        <f t="shared" si="34"/>
        <v>41517</v>
      </c>
      <c r="G290" s="200">
        <f t="shared" si="32"/>
        <v>10.513023398167537</v>
      </c>
      <c r="H290" s="200">
        <f t="shared" si="33"/>
        <v>4.0825352394827714</v>
      </c>
      <c r="I290" s="203">
        <f t="shared" si="35"/>
        <v>-5.6659125945311972E-2</v>
      </c>
      <c r="J290" s="203">
        <f t="shared" si="35"/>
        <v>-2.0775817114345951E-2</v>
      </c>
      <c r="K290" s="204">
        <f t="shared" si="28"/>
        <v>0.77671479968973078</v>
      </c>
      <c r="L290" s="204">
        <f t="shared" si="29"/>
        <v>0.77671479968973078</v>
      </c>
      <c r="N290" s="205">
        <f t="shared" si="30"/>
        <v>0.72161776288974777</v>
      </c>
      <c r="O290" s="205">
        <f t="shared" si="31"/>
        <v>1.0763521072144131</v>
      </c>
    </row>
    <row r="291" spans="2:15" x14ac:dyDescent="0.2">
      <c r="B291" s="199">
        <v>33184</v>
      </c>
      <c r="C291" s="200">
        <v>1.3484381345847054</v>
      </c>
      <c r="D291" s="200">
        <v>0.83263522127117151</v>
      </c>
      <c r="E291" s="200"/>
      <c r="F291" s="202">
        <f t="shared" si="34"/>
        <v>41547</v>
      </c>
      <c r="G291" s="200">
        <f t="shared" si="32"/>
        <v>10.639526282387592</v>
      </c>
      <c r="H291" s="200">
        <f t="shared" si="33"/>
        <v>4.288934438171534</v>
      </c>
      <c r="I291" s="203">
        <f t="shared" si="35"/>
        <v>1.2032968959443835E-2</v>
      </c>
      <c r="J291" s="203">
        <f t="shared" si="35"/>
        <v>5.0556623906793829E-2</v>
      </c>
      <c r="K291" s="204">
        <f t="shared" si="28"/>
        <v>0.83629863680373628</v>
      </c>
      <c r="L291" s="204">
        <f t="shared" si="29"/>
        <v>0.83629863680373595</v>
      </c>
      <c r="N291" s="205">
        <f t="shared" si="30"/>
        <v>0.75018980193260665</v>
      </c>
      <c r="O291" s="205">
        <f t="shared" si="31"/>
        <v>1.1147827318490595</v>
      </c>
    </row>
    <row r="292" spans="2:15" x14ac:dyDescent="0.2">
      <c r="B292" s="199">
        <v>33185</v>
      </c>
      <c r="C292" s="200">
        <v>1.3213463974561159</v>
      </c>
      <c r="D292" s="200">
        <v>0.82045164815152116</v>
      </c>
      <c r="E292" s="200"/>
      <c r="F292" s="202">
        <f t="shared" si="34"/>
        <v>41578</v>
      </c>
      <c r="G292" s="200">
        <f t="shared" si="32"/>
        <v>10.496969838488733</v>
      </c>
      <c r="H292" s="200">
        <f t="shared" si="33"/>
        <v>4.4580728464760302</v>
      </c>
      <c r="I292" s="203">
        <f t="shared" si="35"/>
        <v>-1.3398758564546642E-2</v>
      </c>
      <c r="J292" s="203">
        <f t="shared" si="35"/>
        <v>3.9435997621964924E-2</v>
      </c>
      <c r="K292" s="204">
        <f t="shared" si="28"/>
        <v>0.75508272875841154</v>
      </c>
      <c r="L292" s="204">
        <f t="shared" si="29"/>
        <v>0.75508272875841087</v>
      </c>
      <c r="N292" s="205">
        <f t="shared" si="30"/>
        <v>0.67799971474179521</v>
      </c>
      <c r="O292" s="205">
        <f t="shared" si="31"/>
        <v>1.1136918089205563</v>
      </c>
    </row>
    <row r="293" spans="2:15" x14ac:dyDescent="0.2">
      <c r="B293" s="199">
        <v>33186</v>
      </c>
      <c r="C293" s="200">
        <v>1.3249966016490555</v>
      </c>
      <c r="D293" s="200">
        <v>0.82624294299763301</v>
      </c>
      <c r="E293" s="200"/>
      <c r="F293" s="202">
        <f t="shared" si="34"/>
        <v>41608</v>
      </c>
      <c r="G293" s="200">
        <f t="shared" si="32"/>
        <v>10.268057752785241</v>
      </c>
      <c r="H293" s="200">
        <f t="shared" si="33"/>
        <v>4.539653068657783</v>
      </c>
      <c r="I293" s="203">
        <f t="shared" si="35"/>
        <v>-2.1807444360195327E-2</v>
      </c>
      <c r="J293" s="203">
        <f t="shared" si="35"/>
        <v>1.8299436772604372E-2</v>
      </c>
      <c r="K293" s="204">
        <f t="shared" si="28"/>
        <v>0.80085851726555135</v>
      </c>
      <c r="L293" s="204">
        <f t="shared" si="29"/>
        <v>0.80085851726555135</v>
      </c>
      <c r="N293" s="205">
        <f t="shared" si="30"/>
        <v>0.70506711675223199</v>
      </c>
      <c r="O293" s="205">
        <f t="shared" si="31"/>
        <v>1.1358613928196877</v>
      </c>
    </row>
    <row r="294" spans="2:15" x14ac:dyDescent="0.2">
      <c r="B294" s="199">
        <v>33189</v>
      </c>
      <c r="C294" s="200">
        <v>1.3426638568072518</v>
      </c>
      <c r="D294" s="200">
        <v>0.83518484793298187</v>
      </c>
      <c r="E294" s="200"/>
      <c r="F294" s="202">
        <f t="shared" si="34"/>
        <v>41639</v>
      </c>
      <c r="G294" s="200">
        <f t="shared" si="32"/>
        <v>10.195435618554123</v>
      </c>
      <c r="H294" s="200">
        <f t="shared" si="33"/>
        <v>4.6375356037151478</v>
      </c>
      <c r="I294" s="203">
        <f t="shared" si="35"/>
        <v>-7.0726261947074986E-3</v>
      </c>
      <c r="J294" s="203">
        <f t="shared" si="35"/>
        <v>2.1561677418293401E-2</v>
      </c>
      <c r="K294" s="204">
        <f t="shared" si="28"/>
        <v>0.79654747278242244</v>
      </c>
      <c r="L294" s="204">
        <f t="shared" si="29"/>
        <v>0.79654747278242177</v>
      </c>
      <c r="N294" s="205">
        <f t="shared" si="30"/>
        <v>0.70297031554960243</v>
      </c>
      <c r="O294" s="205">
        <f t="shared" si="31"/>
        <v>1.1331167976270211</v>
      </c>
    </row>
    <row r="295" spans="2:15" x14ac:dyDescent="0.2">
      <c r="B295" s="199">
        <v>33190</v>
      </c>
      <c r="C295" s="200">
        <v>1.359502998471368</v>
      </c>
      <c r="D295" s="200">
        <v>0.84587506829357195</v>
      </c>
      <c r="E295" s="200"/>
      <c r="F295" s="202">
        <f t="shared" si="34"/>
        <v>41670</v>
      </c>
      <c r="G295" s="200">
        <f t="shared" si="32"/>
        <v>9.3527705108201342</v>
      </c>
      <c r="H295" s="200">
        <f t="shared" si="33"/>
        <v>4.4672837370242</v>
      </c>
      <c r="I295" s="203">
        <f t="shared" si="35"/>
        <v>-8.2651211705017102E-2</v>
      </c>
      <c r="J295" s="203">
        <f t="shared" si="35"/>
        <v>-3.6711710968765021E-2</v>
      </c>
      <c r="K295" s="204">
        <f t="shared" si="28"/>
        <v>0.76317770294550036</v>
      </c>
      <c r="L295" s="204">
        <f t="shared" si="29"/>
        <v>0.76317770294549991</v>
      </c>
      <c r="N295" s="205">
        <f t="shared" si="30"/>
        <v>0.68284779583317767</v>
      </c>
      <c r="O295" s="205">
        <f t="shared" si="31"/>
        <v>1.1176395495489708</v>
      </c>
    </row>
    <row r="296" spans="2:15" x14ac:dyDescent="0.2">
      <c r="B296" s="199">
        <v>33191</v>
      </c>
      <c r="C296" s="200">
        <v>1.3510200473517469</v>
      </c>
      <c r="D296" s="200">
        <v>0.84358040429794268</v>
      </c>
      <c r="E296" s="200"/>
      <c r="F296" s="202">
        <f t="shared" si="34"/>
        <v>41698</v>
      </c>
      <c r="G296" s="200">
        <f t="shared" si="32"/>
        <v>9.9870295577307253</v>
      </c>
      <c r="H296" s="200">
        <f t="shared" si="33"/>
        <v>4.6936516117282583</v>
      </c>
      <c r="I296" s="203">
        <f t="shared" si="35"/>
        <v>6.781509780196382E-2</v>
      </c>
      <c r="J296" s="203">
        <f t="shared" si="35"/>
        <v>5.0672374541145482E-2</v>
      </c>
      <c r="K296" s="204">
        <f t="shared" si="28"/>
        <v>0.78280406700054972</v>
      </c>
      <c r="L296" s="204">
        <f t="shared" si="29"/>
        <v>0.78280406700054961</v>
      </c>
      <c r="N296" s="205">
        <f t="shared" si="30"/>
        <v>0.67323655796328463</v>
      </c>
      <c r="O296" s="205">
        <f t="shared" si="31"/>
        <v>1.1627474143245211</v>
      </c>
    </row>
    <row r="297" spans="2:15" x14ac:dyDescent="0.2">
      <c r="B297" s="199">
        <v>33192</v>
      </c>
      <c r="C297" s="200">
        <v>1.3347004572554169</v>
      </c>
      <c r="D297" s="200">
        <v>0.83829903478419288</v>
      </c>
      <c r="E297" s="200"/>
      <c r="F297" s="202">
        <f t="shared" si="34"/>
        <v>41729</v>
      </c>
      <c r="G297" s="200">
        <f t="shared" si="32"/>
        <v>9.9901860628415964</v>
      </c>
      <c r="H297" s="200">
        <f t="shared" si="33"/>
        <v>4.7039253323620231</v>
      </c>
      <c r="I297" s="203">
        <f t="shared" si="35"/>
        <v>3.1606045547616368E-4</v>
      </c>
      <c r="J297" s="203">
        <f t="shared" si="35"/>
        <v>2.1888545387760416E-3</v>
      </c>
      <c r="K297" s="204">
        <f t="shared" si="28"/>
        <v>0.80746188045603784</v>
      </c>
      <c r="L297" s="204">
        <f t="shared" si="29"/>
        <v>0.80746188045603773</v>
      </c>
      <c r="N297" s="205">
        <f t="shared" si="30"/>
        <v>0.68478547632147269</v>
      </c>
      <c r="O297" s="205">
        <f t="shared" si="31"/>
        <v>1.1791457447280536</v>
      </c>
    </row>
    <row r="298" spans="2:15" x14ac:dyDescent="0.2">
      <c r="B298" s="199">
        <v>33193</v>
      </c>
      <c r="C298" s="200">
        <v>1.3510875973950704</v>
      </c>
      <c r="D298" s="200">
        <v>0.83620469859770596</v>
      </c>
      <c r="E298" s="200"/>
      <c r="F298" s="202">
        <f t="shared" si="34"/>
        <v>41759</v>
      </c>
      <c r="G298" s="200">
        <f t="shared" si="32"/>
        <v>10.416971406316895</v>
      </c>
      <c r="H298" s="200">
        <f t="shared" si="33"/>
        <v>4.7541333090511486</v>
      </c>
      <c r="I298" s="203">
        <f t="shared" si="35"/>
        <v>4.2720459938451194E-2</v>
      </c>
      <c r="J298" s="203">
        <f t="shared" si="35"/>
        <v>1.0673633857175568E-2</v>
      </c>
      <c r="K298" s="204">
        <f t="shared" si="28"/>
        <v>0.8708152533631226</v>
      </c>
      <c r="L298" s="204">
        <f t="shared" si="29"/>
        <v>0.8708152533631226</v>
      </c>
      <c r="N298" s="205">
        <f t="shared" si="30"/>
        <v>0.70667160875270252</v>
      </c>
      <c r="O298" s="205">
        <f t="shared" si="31"/>
        <v>1.2322771179390366</v>
      </c>
    </row>
    <row r="299" spans="2:15" x14ac:dyDescent="0.2">
      <c r="B299" s="199">
        <v>33196</v>
      </c>
      <c r="C299" s="200">
        <v>1.3813216624649434</v>
      </c>
      <c r="D299" s="200">
        <v>0.84745947914769681</v>
      </c>
      <c r="E299" s="200"/>
      <c r="F299" s="202">
        <f t="shared" si="34"/>
        <v>41790</v>
      </c>
      <c r="G299" s="200">
        <f t="shared" si="32"/>
        <v>10.830268423857392</v>
      </c>
      <c r="H299" s="200">
        <f t="shared" si="33"/>
        <v>4.8516552540520621</v>
      </c>
      <c r="I299" s="203">
        <f t="shared" si="35"/>
        <v>3.9675352981181522E-2</v>
      </c>
      <c r="J299" s="203">
        <f t="shared" si="35"/>
        <v>2.0513085911000095E-2</v>
      </c>
      <c r="K299" s="204">
        <f t="shared" si="28"/>
        <v>0.90233145994051889</v>
      </c>
      <c r="L299" s="204">
        <f t="shared" si="29"/>
        <v>0.902331459940519</v>
      </c>
      <c r="N299" s="205">
        <f t="shared" si="30"/>
        <v>0.71200049608211868</v>
      </c>
      <c r="O299" s="205">
        <f t="shared" si="31"/>
        <v>1.2673185832112799</v>
      </c>
    </row>
    <row r="300" spans="2:15" x14ac:dyDescent="0.2">
      <c r="B300" s="199">
        <v>33197</v>
      </c>
      <c r="C300" s="200">
        <v>1.382349090284386</v>
      </c>
      <c r="D300" s="200">
        <v>0.8403023128756153</v>
      </c>
      <c r="E300" s="200"/>
      <c r="F300" s="202">
        <f t="shared" si="34"/>
        <v>41820</v>
      </c>
      <c r="G300" s="200">
        <f t="shared" si="32"/>
        <v>10.791577260153613</v>
      </c>
      <c r="H300" s="200">
        <f t="shared" si="33"/>
        <v>4.9403829903478185</v>
      </c>
      <c r="I300" s="203">
        <f t="shared" si="35"/>
        <v>-3.5725027478127336E-3</v>
      </c>
      <c r="J300" s="203">
        <f t="shared" si="35"/>
        <v>1.8288137068612098E-2</v>
      </c>
      <c r="K300" s="204">
        <f t="shared" si="28"/>
        <v>0.91097710596366355</v>
      </c>
      <c r="L300" s="204">
        <f t="shared" si="29"/>
        <v>0.91097710596366355</v>
      </c>
      <c r="N300" s="205">
        <f t="shared" si="30"/>
        <v>0.72182119348378149</v>
      </c>
      <c r="O300" s="205">
        <f t="shared" si="31"/>
        <v>1.2620536972140486</v>
      </c>
    </row>
    <row r="301" spans="2:15" x14ac:dyDescent="0.2">
      <c r="B301" s="199">
        <v>33198</v>
      </c>
      <c r="C301" s="200">
        <v>1.3716244784677984</v>
      </c>
      <c r="D301" s="200">
        <v>0.83880896011655492</v>
      </c>
      <c r="E301" s="200"/>
      <c r="F301" s="202">
        <f t="shared" si="34"/>
        <v>41851</v>
      </c>
      <c r="G301" s="200">
        <f t="shared" si="32"/>
        <v>10.521972527981186</v>
      </c>
      <c r="H301" s="200">
        <f t="shared" si="33"/>
        <v>4.8632207248224164</v>
      </c>
      <c r="I301" s="203">
        <f t="shared" si="35"/>
        <v>-2.498288486224387E-2</v>
      </c>
      <c r="J301" s="203">
        <f t="shared" si="35"/>
        <v>-1.56186809152562E-2</v>
      </c>
      <c r="K301" s="204">
        <f t="shared" si="28"/>
        <v>0.90703839673646192</v>
      </c>
      <c r="L301" s="204">
        <f t="shared" si="29"/>
        <v>0.90703839673646225</v>
      </c>
      <c r="N301" s="205">
        <f t="shared" si="30"/>
        <v>0.71275325909208698</v>
      </c>
      <c r="O301" s="205">
        <f t="shared" si="31"/>
        <v>1.2725840045850618</v>
      </c>
    </row>
    <row r="302" spans="2:15" x14ac:dyDescent="0.2">
      <c r="B302" s="199">
        <v>33199</v>
      </c>
      <c r="C302" s="200">
        <v>1.3932638429636626</v>
      </c>
      <c r="D302" s="200">
        <v>0.84653068657803732</v>
      </c>
      <c r="E302" s="200"/>
      <c r="F302" s="202">
        <f t="shared" si="34"/>
        <v>41882</v>
      </c>
      <c r="G302" s="200">
        <f t="shared" si="32"/>
        <v>10.151820807248072</v>
      </c>
      <c r="H302" s="200">
        <f t="shared" si="33"/>
        <v>4.9729278819886877</v>
      </c>
      <c r="I302" s="203">
        <f t="shared" si="35"/>
        <v>-3.5178928641827034E-2</v>
      </c>
      <c r="J302" s="203">
        <f t="shared" si="35"/>
        <v>2.2558539571587488E-2</v>
      </c>
      <c r="K302" s="204">
        <f t="shared" si="28"/>
        <v>0.90749350275168095</v>
      </c>
      <c r="L302" s="204">
        <f t="shared" si="29"/>
        <v>0.90749350275168095</v>
      </c>
      <c r="N302" s="205">
        <f t="shared" si="30"/>
        <v>0.70633905414416953</v>
      </c>
      <c r="O302" s="205">
        <f t="shared" si="31"/>
        <v>1.2847845484789719</v>
      </c>
    </row>
    <row r="303" spans="2:15" x14ac:dyDescent="0.2">
      <c r="B303" s="199">
        <v>33200</v>
      </c>
      <c r="C303" s="200">
        <v>1.3690233848242579</v>
      </c>
      <c r="D303" s="200">
        <v>0.84622108905481763</v>
      </c>
      <c r="E303" s="200"/>
      <c r="F303" s="202">
        <f t="shared" si="34"/>
        <v>41912</v>
      </c>
      <c r="G303" s="200">
        <f t="shared" si="32"/>
        <v>9.7276207123444376</v>
      </c>
      <c r="H303" s="200">
        <f t="shared" si="33"/>
        <v>4.8404647605171904</v>
      </c>
      <c r="I303" s="203">
        <f t="shared" si="35"/>
        <v>-4.1785616881729104E-2</v>
      </c>
      <c r="J303" s="203">
        <f t="shared" si="35"/>
        <v>-2.6636847469930558E-2</v>
      </c>
      <c r="K303" s="204">
        <f t="shared" si="28"/>
        <v>0.89087429059094159</v>
      </c>
      <c r="L303" s="204">
        <f t="shared" si="29"/>
        <v>0.89087429059094159</v>
      </c>
      <c r="N303" s="205">
        <f t="shared" si="30"/>
        <v>0.71257841872177374</v>
      </c>
      <c r="O303" s="205">
        <f t="shared" si="31"/>
        <v>1.2502122814622927</v>
      </c>
    </row>
    <row r="304" spans="2:15" x14ac:dyDescent="0.2">
      <c r="B304" s="199">
        <v>33203</v>
      </c>
      <c r="C304" s="200">
        <v>1.3434994758617016</v>
      </c>
      <c r="D304" s="200">
        <v>0.84401748315425296</v>
      </c>
      <c r="E304" s="200"/>
      <c r="F304" s="202">
        <f t="shared" si="34"/>
        <v>41943</v>
      </c>
      <c r="G304" s="200">
        <f t="shared" si="32"/>
        <v>9.8743168897625377</v>
      </c>
      <c r="H304" s="200">
        <f t="shared" si="33"/>
        <v>4.8732303769804934</v>
      </c>
      <c r="I304" s="203">
        <f t="shared" si="35"/>
        <v>1.5080375947629454E-2</v>
      </c>
      <c r="J304" s="203">
        <f t="shared" si="35"/>
        <v>6.7691054649474669E-3</v>
      </c>
      <c r="K304" s="204">
        <f t="shared" si="28"/>
        <v>0.89600687039315996</v>
      </c>
      <c r="L304" s="204">
        <f t="shared" si="29"/>
        <v>0.89600687039316018</v>
      </c>
      <c r="N304" s="205">
        <f t="shared" si="30"/>
        <v>0.71383345816515231</v>
      </c>
      <c r="O304" s="205">
        <f t="shared" si="31"/>
        <v>1.25520436194777</v>
      </c>
    </row>
    <row r="305" spans="2:15" x14ac:dyDescent="0.2">
      <c r="B305" s="199">
        <v>33204</v>
      </c>
      <c r="C305" s="200">
        <v>1.3486516260796546</v>
      </c>
      <c r="D305" s="200">
        <v>0.8433254416317616</v>
      </c>
      <c r="E305" s="200"/>
      <c r="F305" s="202">
        <f t="shared" si="34"/>
        <v>41973</v>
      </c>
      <c r="G305" s="200">
        <f t="shared" si="32"/>
        <v>10.255892073377726</v>
      </c>
      <c r="H305" s="200">
        <f t="shared" si="33"/>
        <v>4.9739022036058786</v>
      </c>
      <c r="I305" s="203">
        <f t="shared" si="35"/>
        <v>3.8643198094117981E-2</v>
      </c>
      <c r="J305" s="203">
        <f t="shared" si="35"/>
        <v>2.0658129995438923E-2</v>
      </c>
      <c r="K305" s="204">
        <f t="shared" si="28"/>
        <v>0.91288172542185619</v>
      </c>
      <c r="L305" s="204">
        <f t="shared" si="29"/>
        <v>0.91288172542185653</v>
      </c>
      <c r="N305" s="205">
        <f t="shared" si="30"/>
        <v>0.72244542233999387</v>
      </c>
      <c r="O305" s="205">
        <f t="shared" si="31"/>
        <v>1.2635995705600034</v>
      </c>
    </row>
    <row r="306" spans="2:15" x14ac:dyDescent="0.2">
      <c r="B306" s="199">
        <v>33205</v>
      </c>
      <c r="C306" s="200">
        <v>1.3504137648641372</v>
      </c>
      <c r="D306" s="200">
        <v>0.83578583136040852</v>
      </c>
      <c r="E306" s="200"/>
      <c r="F306" s="202">
        <f t="shared" si="34"/>
        <v>42004</v>
      </c>
      <c r="G306" s="200">
        <f t="shared" si="32"/>
        <v>9.575138581832741</v>
      </c>
      <c r="H306" s="200">
        <f t="shared" si="33"/>
        <v>4.8960906938626589</v>
      </c>
      <c r="I306" s="203">
        <f t="shared" si="35"/>
        <v>-6.6376818971417118E-2</v>
      </c>
      <c r="J306" s="203">
        <f t="shared" si="35"/>
        <v>-1.5643956506987466E-2</v>
      </c>
      <c r="K306" s="204">
        <f t="shared" si="28"/>
        <v>0.92385077593104603</v>
      </c>
      <c r="L306" s="204">
        <f t="shared" si="29"/>
        <v>0.92385077593104603</v>
      </c>
      <c r="N306" s="205">
        <f t="shared" si="30"/>
        <v>0.72284929453907454</v>
      </c>
      <c r="O306" s="205">
        <f t="shared" si="31"/>
        <v>1.278068309550112</v>
      </c>
    </row>
    <row r="307" spans="2:15" x14ac:dyDescent="0.2">
      <c r="B307" s="199">
        <v>33206</v>
      </c>
      <c r="C307" s="200">
        <v>1.3338181369364475</v>
      </c>
      <c r="D307" s="200">
        <v>0.82744490985248642</v>
      </c>
      <c r="E307" s="200"/>
      <c r="F307" s="202">
        <f t="shared" si="34"/>
        <v>42035</v>
      </c>
      <c r="G307" s="200">
        <f t="shared" si="32"/>
        <v>9.7725164726201665</v>
      </c>
      <c r="H307" s="200">
        <f t="shared" si="33"/>
        <v>4.808855946093586</v>
      </c>
      <c r="I307" s="203">
        <f t="shared" si="35"/>
        <v>2.0613580586908542E-2</v>
      </c>
      <c r="J307" s="203">
        <f t="shared" si="35"/>
        <v>-1.7817224643821072E-2</v>
      </c>
      <c r="K307" s="204">
        <f t="shared" si="28"/>
        <v>0.90185253683495314</v>
      </c>
      <c r="L307" s="204">
        <f t="shared" si="29"/>
        <v>0.90185253683495314</v>
      </c>
      <c r="N307" s="205">
        <f t="shared" si="30"/>
        <v>0.7086475120847735</v>
      </c>
      <c r="O307" s="205">
        <f t="shared" si="31"/>
        <v>1.2726391068272982</v>
      </c>
    </row>
    <row r="308" spans="2:15" x14ac:dyDescent="0.2">
      <c r="B308" s="199">
        <v>33207</v>
      </c>
      <c r="C308" s="200">
        <v>1.3162100923100535</v>
      </c>
      <c r="D308" s="200">
        <v>0.82507739938080549</v>
      </c>
      <c r="E308" s="200"/>
      <c r="F308" s="202">
        <f t="shared" si="34"/>
        <v>42063</v>
      </c>
      <c r="G308" s="200">
        <f t="shared" si="32"/>
        <v>10.141051996020424</v>
      </c>
      <c r="H308" s="200">
        <f t="shared" si="33"/>
        <v>5.0933492988526465</v>
      </c>
      <c r="I308" s="203">
        <f t="shared" si="35"/>
        <v>3.7711425141394361E-2</v>
      </c>
      <c r="J308" s="203">
        <f t="shared" si="35"/>
        <v>5.9160298405313005E-2</v>
      </c>
      <c r="K308" s="204">
        <f t="shared" si="28"/>
        <v>0.89546499193452167</v>
      </c>
      <c r="L308" s="204">
        <f t="shared" si="29"/>
        <v>0.895464991934522</v>
      </c>
      <c r="N308" s="205">
        <f t="shared" si="30"/>
        <v>0.71003903593292217</v>
      </c>
      <c r="O308" s="205">
        <f t="shared" si="31"/>
        <v>1.2611489602933847</v>
      </c>
    </row>
    <row r="309" spans="2:15" x14ac:dyDescent="0.2">
      <c r="B309" s="199">
        <v>33210</v>
      </c>
      <c r="C309" s="200">
        <v>1.30385427203987</v>
      </c>
      <c r="D309" s="200">
        <v>0.83028592241850352</v>
      </c>
      <c r="E309" s="200"/>
      <c r="F309" s="202">
        <f t="shared" si="34"/>
        <v>42094</v>
      </c>
      <c r="G309" s="200">
        <f t="shared" si="32"/>
        <v>9.7632320944433424</v>
      </c>
      <c r="H309" s="200">
        <f t="shared" si="33"/>
        <v>5.0176501547987389</v>
      </c>
      <c r="I309" s="203">
        <f t="shared" si="35"/>
        <v>-3.7256480069853382E-2</v>
      </c>
      <c r="J309" s="203">
        <f t="shared" si="35"/>
        <v>-1.4862350805384561E-2</v>
      </c>
      <c r="K309" s="204">
        <f t="shared" si="28"/>
        <v>0.91136454695303004</v>
      </c>
      <c r="L309" s="204">
        <f t="shared" si="29"/>
        <v>0.91136454695303004</v>
      </c>
      <c r="N309" s="205">
        <f t="shared" si="30"/>
        <v>0.71238987116565011</v>
      </c>
      <c r="O309" s="205">
        <f t="shared" si="31"/>
        <v>1.2793058742705132</v>
      </c>
    </row>
    <row r="310" spans="2:15" x14ac:dyDescent="0.2">
      <c r="B310" s="199">
        <v>33211</v>
      </c>
      <c r="C310" s="200">
        <v>1.3082183384190458</v>
      </c>
      <c r="D310" s="200">
        <v>0.82618830814059419</v>
      </c>
      <c r="E310" s="200"/>
      <c r="F310" s="202">
        <f t="shared" si="34"/>
        <v>42124</v>
      </c>
      <c r="G310" s="200">
        <f t="shared" si="32"/>
        <v>10.513550455295679</v>
      </c>
      <c r="H310" s="200">
        <f t="shared" si="33"/>
        <v>5.1370535421598724</v>
      </c>
      <c r="I310" s="203">
        <f t="shared" si="35"/>
        <v>7.6851431328706532E-2</v>
      </c>
      <c r="J310" s="203">
        <f t="shared" si="35"/>
        <v>2.3796674474592328E-2</v>
      </c>
      <c r="K310" s="204">
        <f t="shared" si="28"/>
        <v>0.91770662787764323</v>
      </c>
      <c r="L310" s="204">
        <f t="shared" si="29"/>
        <v>0.91770662787764345</v>
      </c>
      <c r="N310" s="205">
        <f t="shared" si="30"/>
        <v>0.70892084722419624</v>
      </c>
      <c r="O310" s="205">
        <f t="shared" si="31"/>
        <v>1.2945121186250272</v>
      </c>
    </row>
    <row r="311" spans="2:15" x14ac:dyDescent="0.2">
      <c r="B311" s="199">
        <v>33212</v>
      </c>
      <c r="C311" s="200">
        <v>1.3050117962390475</v>
      </c>
      <c r="D311" s="200">
        <v>0.8341467856492446</v>
      </c>
      <c r="E311" s="200"/>
      <c r="F311" s="202">
        <f t="shared" si="34"/>
        <v>42155</v>
      </c>
      <c r="G311" s="200">
        <f t="shared" si="32"/>
        <v>10.212558303609974</v>
      </c>
      <c r="H311" s="200">
        <f t="shared" si="33"/>
        <v>5.1587253687852579</v>
      </c>
      <c r="I311" s="203">
        <f t="shared" si="35"/>
        <v>-2.8628972958806176E-2</v>
      </c>
      <c r="J311" s="203">
        <f t="shared" si="35"/>
        <v>4.2187270285436451E-3</v>
      </c>
      <c r="K311" s="204">
        <f t="shared" si="28"/>
        <v>0.90919986553273557</v>
      </c>
      <c r="L311" s="204">
        <f t="shared" si="29"/>
        <v>0.90919986553273591</v>
      </c>
      <c r="N311" s="205">
        <f t="shared" si="30"/>
        <v>0.68245430700938092</v>
      </c>
      <c r="O311" s="205">
        <f t="shared" si="31"/>
        <v>1.3322501685380059</v>
      </c>
    </row>
    <row r="312" spans="2:15" x14ac:dyDescent="0.2">
      <c r="B312" s="199">
        <v>33213</v>
      </c>
      <c r="C312" s="200">
        <v>1.33478718817524</v>
      </c>
      <c r="D312" s="200">
        <v>0.84846111819340775</v>
      </c>
      <c r="E312" s="200"/>
      <c r="F312" s="202">
        <f t="shared" si="34"/>
        <v>42185</v>
      </c>
      <c r="G312" s="200">
        <f t="shared" si="32"/>
        <v>9.6264357511523624</v>
      </c>
      <c r="H312" s="200">
        <f t="shared" si="33"/>
        <v>5.0409888909123755</v>
      </c>
      <c r="I312" s="203">
        <f t="shared" si="35"/>
        <v>-5.739233354001283E-2</v>
      </c>
      <c r="J312" s="203">
        <f t="shared" si="35"/>
        <v>-2.2822784594289436E-2</v>
      </c>
      <c r="K312" s="204">
        <f t="shared" si="28"/>
        <v>0.96526410567757137</v>
      </c>
      <c r="L312" s="204">
        <f t="shared" si="29"/>
        <v>0.96526410567757082</v>
      </c>
      <c r="N312" s="205">
        <f t="shared" si="30"/>
        <v>0.71528093253769476</v>
      </c>
      <c r="O312" s="205">
        <f t="shared" si="31"/>
        <v>1.349489496739384</v>
      </c>
    </row>
    <row r="313" spans="2:15" x14ac:dyDescent="0.2">
      <c r="B313" s="199">
        <v>33214</v>
      </c>
      <c r="C313" s="200">
        <v>1.3977396587972259</v>
      </c>
      <c r="D313" s="200">
        <v>0.86159169550173054</v>
      </c>
      <c r="E313" s="200"/>
      <c r="F313" s="202">
        <f t="shared" si="34"/>
        <v>42216</v>
      </c>
      <c r="G313" s="200">
        <f t="shared" si="32"/>
        <v>10.102912907979382</v>
      </c>
      <c r="H313" s="200">
        <f t="shared" si="33"/>
        <v>5.1331759242396391</v>
      </c>
      <c r="I313" s="203">
        <f t="shared" si="35"/>
        <v>4.9496736813517073E-2</v>
      </c>
      <c r="J313" s="203">
        <f t="shared" si="35"/>
        <v>1.8287489879903029E-2</v>
      </c>
      <c r="K313" s="204">
        <f t="shared" si="28"/>
        <v>1.0008750124940482</v>
      </c>
      <c r="L313" s="204">
        <f t="shared" si="29"/>
        <v>1.0008750124940478</v>
      </c>
      <c r="N313" s="205">
        <f t="shared" si="30"/>
        <v>0.71835743817702113</v>
      </c>
      <c r="O313" s="205">
        <f t="shared" si="31"/>
        <v>1.3932827298816211</v>
      </c>
    </row>
    <row r="314" spans="2:15" x14ac:dyDescent="0.2">
      <c r="B314" s="199">
        <v>33217</v>
      </c>
      <c r="C314" s="200">
        <v>1.3806353206667277</v>
      </c>
      <c r="D314" s="200">
        <v>0.86390457111637264</v>
      </c>
      <c r="E314" s="200"/>
      <c r="F314" s="202">
        <f t="shared" si="34"/>
        <v>42247</v>
      </c>
      <c r="G314" s="200">
        <f t="shared" si="32"/>
        <v>9.2368779871088371</v>
      </c>
      <c r="H314" s="200">
        <f t="shared" si="33"/>
        <v>4.7960358768894329</v>
      </c>
      <c r="I314" s="203">
        <f t="shared" si="35"/>
        <v>-8.5721309166838622E-2</v>
      </c>
      <c r="J314" s="203">
        <f t="shared" si="35"/>
        <v>-6.5678646577877697E-2</v>
      </c>
      <c r="K314" s="204">
        <f t="shared" si="28"/>
        <v>1.0145175769695585</v>
      </c>
      <c r="L314" s="204">
        <f t="shared" si="29"/>
        <v>1.0145175769695582</v>
      </c>
      <c r="N314" s="205">
        <f t="shared" si="30"/>
        <v>0.72978166379062392</v>
      </c>
      <c r="O314" s="205">
        <f t="shared" si="31"/>
        <v>1.390165891124151</v>
      </c>
    </row>
    <row r="315" spans="2:15" x14ac:dyDescent="0.2">
      <c r="B315" s="199">
        <v>33218</v>
      </c>
      <c r="C315" s="200">
        <v>1.3755173624460124</v>
      </c>
      <c r="D315" s="200">
        <v>0.86177381169185974</v>
      </c>
      <c r="E315" s="200"/>
      <c r="F315" s="202">
        <f t="shared" si="34"/>
        <v>42277</v>
      </c>
      <c r="G315" s="200">
        <f t="shared" si="32"/>
        <v>9.3901665483846521</v>
      </c>
      <c r="H315" s="200">
        <f t="shared" si="33"/>
        <v>4.6218603168821533</v>
      </c>
      <c r="I315" s="203">
        <f t="shared" si="35"/>
        <v>1.6595278349432308E-2</v>
      </c>
      <c r="J315" s="203">
        <f t="shared" si="35"/>
        <v>-3.6316567364847341E-2</v>
      </c>
      <c r="K315" s="204">
        <f t="shared" si="28"/>
        <v>0.96176516282272162</v>
      </c>
      <c r="L315" s="204">
        <f t="shared" si="29"/>
        <v>0.9617651628227214</v>
      </c>
      <c r="N315" s="205">
        <f t="shared" si="30"/>
        <v>0.69417244398067535</v>
      </c>
      <c r="O315" s="205">
        <f t="shared" si="31"/>
        <v>1.3854845019597111</v>
      </c>
    </row>
    <row r="316" spans="2:15" x14ac:dyDescent="0.2">
      <c r="B316" s="199">
        <v>33219</v>
      </c>
      <c r="C316" s="200">
        <v>1.3925783351165992</v>
      </c>
      <c r="D316" s="200">
        <v>0.86497905663813546</v>
      </c>
      <c r="E316" s="200"/>
      <c r="F316" s="202">
        <f t="shared" si="34"/>
        <v>42308</v>
      </c>
      <c r="G316" s="200">
        <f t="shared" si="32"/>
        <v>10.398752909447138</v>
      </c>
      <c r="H316" s="200">
        <f t="shared" si="33"/>
        <v>4.9895734838827028</v>
      </c>
      <c r="I316" s="203">
        <f t="shared" si="35"/>
        <v>0.10740878299288403</v>
      </c>
      <c r="J316" s="203">
        <f t="shared" si="35"/>
        <v>7.955955866026776E-2</v>
      </c>
      <c r="K316" s="204">
        <f t="shared" si="28"/>
        <v>0.98143442035035322</v>
      </c>
      <c r="L316" s="204">
        <f t="shared" si="29"/>
        <v>0.98143442035035278</v>
      </c>
      <c r="N316" s="205">
        <f t="shared" si="30"/>
        <v>0.70949107764654307</v>
      </c>
      <c r="O316" s="205">
        <f t="shared" si="31"/>
        <v>1.3832935342976755</v>
      </c>
    </row>
    <row r="317" spans="2:15" x14ac:dyDescent="0.2">
      <c r="B317" s="199">
        <v>33220</v>
      </c>
      <c r="C317" s="200">
        <v>1.3976145661244039</v>
      </c>
      <c r="D317" s="200">
        <v>0.87104352576944133</v>
      </c>
      <c r="E317" s="200"/>
      <c r="F317" s="202">
        <f t="shared" si="34"/>
        <v>42338</v>
      </c>
      <c r="G317" s="200">
        <f t="shared" si="32"/>
        <v>10.425446017925003</v>
      </c>
      <c r="H317" s="200">
        <f t="shared" si="33"/>
        <v>4.9677189947186138</v>
      </c>
      <c r="I317" s="203">
        <f t="shared" si="35"/>
        <v>2.5669528558194266E-3</v>
      </c>
      <c r="J317" s="203">
        <f t="shared" si="35"/>
        <v>-4.3800315266792067E-3</v>
      </c>
      <c r="K317" s="204">
        <f t="shared" si="28"/>
        <v>0.96336215627078925</v>
      </c>
      <c r="L317" s="204">
        <f t="shared" si="29"/>
        <v>0.96336215627078869</v>
      </c>
      <c r="N317" s="205">
        <f t="shared" si="30"/>
        <v>0.70617436431900149</v>
      </c>
      <c r="O317" s="205">
        <f t="shared" si="31"/>
        <v>1.3641987091952941</v>
      </c>
    </row>
    <row r="318" spans="2:15" x14ac:dyDescent="0.2">
      <c r="B318" s="199">
        <v>33221</v>
      </c>
      <c r="C318" s="200">
        <v>1.3609282209903841</v>
      </c>
      <c r="D318" s="200">
        <v>0.86208340921507964</v>
      </c>
      <c r="E318" s="200"/>
      <c r="F318" s="202">
        <f t="shared" si="34"/>
        <v>42369</v>
      </c>
      <c r="G318" s="200">
        <f t="shared" si="32"/>
        <v>10.072540407018256</v>
      </c>
      <c r="H318" s="200">
        <f t="shared" si="33"/>
        <v>4.8824909852485732</v>
      </c>
      <c r="I318" s="203">
        <f t="shared" si="35"/>
        <v>-3.3850408922551423E-2</v>
      </c>
      <c r="J318" s="203">
        <f t="shared" si="35"/>
        <v>-1.7156366847772553E-2</v>
      </c>
      <c r="K318" s="204">
        <f t="shared" si="28"/>
        <v>0.96874920740176063</v>
      </c>
      <c r="L318" s="204">
        <f t="shared" si="29"/>
        <v>0.9687492074017604</v>
      </c>
      <c r="N318" s="205">
        <f t="shared" si="30"/>
        <v>0.69963792662022606</v>
      </c>
      <c r="O318" s="205">
        <f t="shared" si="31"/>
        <v>1.3846436428647364</v>
      </c>
    </row>
    <row r="319" spans="2:15" x14ac:dyDescent="0.2">
      <c r="B319" s="199">
        <v>33224</v>
      </c>
      <c r="C319" s="200">
        <v>1.3401469922300773</v>
      </c>
      <c r="D319" s="200">
        <v>0.85325077399380844</v>
      </c>
      <c r="E319" s="200"/>
      <c r="F319" s="202">
        <f t="shared" si="34"/>
        <v>42400</v>
      </c>
      <c r="G319" s="200">
        <f t="shared" si="32"/>
        <v>10.240043665682384</v>
      </c>
      <c r="H319" s="200">
        <f t="shared" si="33"/>
        <v>4.591784192314682</v>
      </c>
      <c r="I319" s="203">
        <f t="shared" si="35"/>
        <v>1.6629693393676259E-2</v>
      </c>
      <c r="J319" s="203">
        <f t="shared" si="35"/>
        <v>-5.9540671721095006E-2</v>
      </c>
      <c r="K319" s="204">
        <f t="shared" si="28"/>
        <v>0.92143242214804877</v>
      </c>
      <c r="L319" s="204">
        <f t="shared" si="29"/>
        <v>0.9214324221480481</v>
      </c>
      <c r="N319" s="205">
        <f t="shared" si="30"/>
        <v>0.6868392432307836</v>
      </c>
      <c r="O319" s="205">
        <f t="shared" si="31"/>
        <v>1.3415547105517378</v>
      </c>
    </row>
    <row r="320" spans="2:15" x14ac:dyDescent="0.2">
      <c r="B320" s="199">
        <v>33225</v>
      </c>
      <c r="C320" s="200">
        <v>1.338262262626229</v>
      </c>
      <c r="D320" s="200">
        <v>0.86077217264614858</v>
      </c>
      <c r="E320" s="200"/>
      <c r="F320" s="202">
        <f t="shared" si="34"/>
        <v>42429</v>
      </c>
      <c r="G320" s="200">
        <f t="shared" si="32"/>
        <v>10.39651792035939</v>
      </c>
      <c r="H320" s="200">
        <f t="shared" si="33"/>
        <v>4.5607293753414533</v>
      </c>
      <c r="I320" s="203">
        <f t="shared" si="35"/>
        <v>1.5280623773256119E-2</v>
      </c>
      <c r="J320" s="203">
        <f t="shared" si="35"/>
        <v>-6.7631264172226535E-3</v>
      </c>
      <c r="K320" s="204">
        <f t="shared" si="28"/>
        <v>0.9158476838491042</v>
      </c>
      <c r="L320" s="204">
        <f t="shared" si="29"/>
        <v>0.91584768384910398</v>
      </c>
      <c r="N320" s="205">
        <f t="shared" si="30"/>
        <v>0.68210172549938164</v>
      </c>
      <c r="O320" s="205">
        <f t="shared" si="31"/>
        <v>1.3426848952457815</v>
      </c>
    </row>
    <row r="321" spans="2:15" x14ac:dyDescent="0.2">
      <c r="B321" s="199">
        <v>33226</v>
      </c>
      <c r="C321" s="200">
        <v>1.3529639874873973</v>
      </c>
      <c r="D321" s="200">
        <v>0.86252048807138992</v>
      </c>
      <c r="E321" s="200"/>
      <c r="F321" s="202">
        <f t="shared" si="34"/>
        <v>42460</v>
      </c>
      <c r="G321" s="200">
        <f t="shared" si="32"/>
        <v>10.588895440038561</v>
      </c>
      <c r="H321" s="200">
        <f t="shared" si="33"/>
        <v>4.873751957749028</v>
      </c>
      <c r="I321" s="203">
        <f t="shared" si="35"/>
        <v>1.8504033865265557E-2</v>
      </c>
      <c r="J321" s="203">
        <f t="shared" si="35"/>
        <v>6.8634325048970712E-2</v>
      </c>
      <c r="K321" s="204">
        <f t="shared" ref="K321:K366" si="36">COVAR(I262:I321,J262:J321)/VARP(J262:J321)</f>
        <v>0.89339090576933122</v>
      </c>
      <c r="L321" s="204">
        <f t="shared" ref="L321:L366" si="37">SLOPE(I262:I321,J262:J321)</f>
        <v>0.893390905769331</v>
      </c>
      <c r="N321" s="205">
        <f t="shared" ref="N321:N366" si="38">CORREL(I262:I321,J262:J321)</f>
        <v>0.68301021167641662</v>
      </c>
      <c r="O321" s="205">
        <f t="shared" ref="O321:O366" si="39">STDEV(I262:I321)/STDEV(J262:J321)</f>
        <v>1.308019837033688</v>
      </c>
    </row>
    <row r="322" spans="2:15" x14ac:dyDescent="0.2">
      <c r="B322" s="199">
        <v>33227</v>
      </c>
      <c r="C322" s="200">
        <v>1.2944181147533469</v>
      </c>
      <c r="D322" s="200">
        <v>0.85299581132762736</v>
      </c>
      <c r="E322" s="200"/>
      <c r="F322" s="202">
        <f t="shared" si="34"/>
        <v>42490</v>
      </c>
      <c r="G322" s="200">
        <f t="shared" si="32"/>
        <v>10.415622073352736</v>
      </c>
      <c r="H322" s="200">
        <f t="shared" si="33"/>
        <v>4.9535306865780244</v>
      </c>
      <c r="I322" s="203">
        <f t="shared" si="35"/>
        <v>-1.6363686625013418E-2</v>
      </c>
      <c r="J322" s="203">
        <f t="shared" si="35"/>
        <v>1.636905807283684E-2</v>
      </c>
      <c r="K322" s="204">
        <f t="shared" si="36"/>
        <v>0.85400714976115921</v>
      </c>
      <c r="L322" s="204">
        <f t="shared" si="37"/>
        <v>0.8540071497611591</v>
      </c>
      <c r="N322" s="205">
        <f t="shared" si="38"/>
        <v>0.67937259308416154</v>
      </c>
      <c r="O322" s="205">
        <f t="shared" si="39"/>
        <v>1.2570526960532891</v>
      </c>
    </row>
    <row r="323" spans="2:15" x14ac:dyDescent="0.2">
      <c r="B323" s="199">
        <v>33228</v>
      </c>
      <c r="C323" s="200">
        <v>1.3003241568128394</v>
      </c>
      <c r="D323" s="200">
        <v>0.84214168639592102</v>
      </c>
      <c r="E323" s="200"/>
      <c r="F323" s="202">
        <f t="shared" si="34"/>
        <v>42521</v>
      </c>
      <c r="G323" s="200">
        <f t="shared" si="32"/>
        <v>10.739186780873569</v>
      </c>
      <c r="H323" s="200">
        <f t="shared" si="33"/>
        <v>4.9857118921872008</v>
      </c>
      <c r="I323" s="203">
        <f t="shared" si="35"/>
        <v>3.1065327182774549E-2</v>
      </c>
      <c r="J323" s="203">
        <f t="shared" si="35"/>
        <v>6.4966198143021625E-3</v>
      </c>
      <c r="K323" s="204">
        <f t="shared" si="36"/>
        <v>0.86780150842902104</v>
      </c>
      <c r="L323" s="204">
        <f t="shared" si="37"/>
        <v>0.86780150842902093</v>
      </c>
      <c r="N323" s="205">
        <f t="shared" si="38"/>
        <v>0.68684242799814554</v>
      </c>
      <c r="O323" s="205">
        <f t="shared" si="39"/>
        <v>1.2634652040327423</v>
      </c>
    </row>
    <row r="324" spans="2:15" x14ac:dyDescent="0.2">
      <c r="B324" s="199">
        <v>33231</v>
      </c>
      <c r="C324" s="200">
        <v>1.3003241568128394</v>
      </c>
      <c r="D324" s="200">
        <v>0.83764341649972729</v>
      </c>
      <c r="E324" s="200"/>
      <c r="F324" s="202">
        <f t="shared" si="34"/>
        <v>42551</v>
      </c>
      <c r="G324" s="200">
        <f t="shared" ref="G324:G366" si="40">VLOOKUP($F324,$B$4:$D$7909,2)</f>
        <v>10.73140434872175</v>
      </c>
      <c r="H324" s="200">
        <f t="shared" ref="H324:H366" si="41">VLOOKUP($F324,$B$4:$D$7909,3)</f>
        <v>4.9322799125842156</v>
      </c>
      <c r="I324" s="203">
        <f t="shared" si="35"/>
        <v>-7.2467611473892024E-4</v>
      </c>
      <c r="J324" s="203">
        <f t="shared" si="35"/>
        <v>-1.0717021111210867E-2</v>
      </c>
      <c r="K324" s="204">
        <f t="shared" si="36"/>
        <v>0.87478802534619404</v>
      </c>
      <c r="L324" s="204">
        <f t="shared" si="37"/>
        <v>0.87478802534619393</v>
      </c>
      <c r="N324" s="205">
        <f t="shared" si="38"/>
        <v>0.69237814963437894</v>
      </c>
      <c r="O324" s="205">
        <f t="shared" si="39"/>
        <v>1.263454119411682</v>
      </c>
    </row>
    <row r="325" spans="2:15" x14ac:dyDescent="0.2">
      <c r="B325" s="199">
        <v>33232</v>
      </c>
      <c r="C325" s="200">
        <v>1.3003241568128394</v>
      </c>
      <c r="D325" s="200">
        <v>0.83764341649972729</v>
      </c>
      <c r="E325" s="200"/>
      <c r="F325" s="202">
        <f t="shared" si="34"/>
        <v>42582</v>
      </c>
      <c r="G325" s="200">
        <f t="shared" si="40"/>
        <v>11.745569842992099</v>
      </c>
      <c r="H325" s="200">
        <f t="shared" si="41"/>
        <v>5.1418728828992792</v>
      </c>
      <c r="I325" s="203">
        <f t="shared" si="35"/>
        <v>9.4504452661980709E-2</v>
      </c>
      <c r="J325" s="203">
        <f t="shared" si="35"/>
        <v>4.2494135375469755E-2</v>
      </c>
      <c r="K325" s="204">
        <f t="shared" si="36"/>
        <v>0.89315675472163125</v>
      </c>
      <c r="L325" s="204">
        <f t="shared" si="37"/>
        <v>0.89315675472163125</v>
      </c>
      <c r="N325" s="205">
        <f t="shared" si="38"/>
        <v>0.69348246859416685</v>
      </c>
      <c r="O325" s="205">
        <f t="shared" si="39"/>
        <v>1.2879298254392009</v>
      </c>
    </row>
    <row r="326" spans="2:15" x14ac:dyDescent="0.2">
      <c r="B326" s="199">
        <v>33233</v>
      </c>
      <c r="C326" s="200">
        <v>1.3003241568128394</v>
      </c>
      <c r="D326" s="200">
        <v>0.83615006374066703</v>
      </c>
      <c r="E326" s="200"/>
      <c r="F326" s="202">
        <f t="shared" ref="F326:F366" si="42">EOMONTH(F325,1)</f>
        <v>42613</v>
      </c>
      <c r="G326" s="200">
        <f t="shared" si="40"/>
        <v>11.615308340929314</v>
      </c>
      <c r="H326" s="200">
        <f t="shared" si="41"/>
        <v>5.1491016208340792</v>
      </c>
      <c r="I326" s="203">
        <f t="shared" ref="I326:J366" si="43">G326/G325-1</f>
        <v>-1.1090266696639262E-2</v>
      </c>
      <c r="J326" s="203">
        <f t="shared" si="43"/>
        <v>1.4058569901331808E-3</v>
      </c>
      <c r="K326" s="204">
        <f t="shared" si="36"/>
        <v>0.91549208137595539</v>
      </c>
      <c r="L326" s="204">
        <f t="shared" si="37"/>
        <v>0.91549208137595561</v>
      </c>
      <c r="N326" s="205">
        <f t="shared" si="38"/>
        <v>0.69024062137203757</v>
      </c>
      <c r="O326" s="205">
        <f t="shared" si="39"/>
        <v>1.3263375887037343</v>
      </c>
    </row>
    <row r="327" spans="2:15" x14ac:dyDescent="0.2">
      <c r="B327" s="199">
        <v>33234</v>
      </c>
      <c r="C327" s="200">
        <v>1.2583930928829781</v>
      </c>
      <c r="D327" s="200">
        <v>0.83491167364778773</v>
      </c>
      <c r="E327" s="200"/>
      <c r="F327" s="202">
        <f t="shared" si="42"/>
        <v>42643</v>
      </c>
      <c r="G327" s="200">
        <f t="shared" si="40"/>
        <v>11.334666265258258</v>
      </c>
      <c r="H327" s="200">
        <f t="shared" si="41"/>
        <v>5.178900200327794</v>
      </c>
      <c r="I327" s="203">
        <f t="shared" si="43"/>
        <v>-2.4161396962846582E-2</v>
      </c>
      <c r="J327" s="203">
        <f t="shared" si="43"/>
        <v>5.7871414642789443E-3</v>
      </c>
      <c r="K327" s="204">
        <f t="shared" si="36"/>
        <v>0.90100512729919702</v>
      </c>
      <c r="L327" s="204">
        <f t="shared" si="37"/>
        <v>0.90100512729919646</v>
      </c>
      <c r="N327" s="205">
        <f t="shared" si="38"/>
        <v>0.66085005349659098</v>
      </c>
      <c r="O327" s="205">
        <f t="shared" si="39"/>
        <v>1.3634032751180589</v>
      </c>
    </row>
    <row r="328" spans="2:15" x14ac:dyDescent="0.2">
      <c r="B328" s="199">
        <v>33235</v>
      </c>
      <c r="C328" s="200">
        <v>1.2706221525780355</v>
      </c>
      <c r="D328" s="200">
        <v>0.84108541249317104</v>
      </c>
      <c r="E328" s="200"/>
      <c r="F328" s="202">
        <f t="shared" si="42"/>
        <v>42674</v>
      </c>
      <c r="G328" s="200">
        <f t="shared" si="40"/>
        <v>10.569504407848891</v>
      </c>
      <c r="H328" s="200">
        <f t="shared" si="41"/>
        <v>5.0802352941176334</v>
      </c>
      <c r="I328" s="203">
        <f t="shared" si="43"/>
        <v>-6.7506342004497788E-2</v>
      </c>
      <c r="J328" s="203">
        <f t="shared" si="43"/>
        <v>-1.9051324102348111E-2</v>
      </c>
      <c r="K328" s="204">
        <f t="shared" si="36"/>
        <v>0.86271559124328778</v>
      </c>
      <c r="L328" s="204">
        <f t="shared" si="37"/>
        <v>0.86271559124328789</v>
      </c>
      <c r="N328" s="205">
        <f t="shared" si="38"/>
        <v>0.62010757899432201</v>
      </c>
      <c r="O328" s="205">
        <f t="shared" si="39"/>
        <v>1.3912353605521524</v>
      </c>
    </row>
    <row r="329" spans="2:15" x14ac:dyDescent="0.2">
      <c r="B329" s="199">
        <v>33238</v>
      </c>
      <c r="C329" s="200">
        <v>1.2706221525780355</v>
      </c>
      <c r="D329" s="200">
        <v>0.84052085230377016</v>
      </c>
      <c r="E329" s="200"/>
      <c r="F329" s="202">
        <f t="shared" si="42"/>
        <v>42704</v>
      </c>
      <c r="G329" s="200">
        <f t="shared" si="40"/>
        <v>9.6159521512187656</v>
      </c>
      <c r="H329" s="200">
        <f t="shared" si="41"/>
        <v>5.1568087780003502</v>
      </c>
      <c r="I329" s="203">
        <f t="shared" si="43"/>
        <v>-9.0217310087123859E-2</v>
      </c>
      <c r="J329" s="203">
        <f t="shared" si="43"/>
        <v>1.507282231029361E-2</v>
      </c>
      <c r="K329" s="204">
        <f t="shared" si="36"/>
        <v>0.83418836476653024</v>
      </c>
      <c r="L329" s="204">
        <f t="shared" si="37"/>
        <v>0.83418836476653047</v>
      </c>
      <c r="N329" s="205">
        <f t="shared" si="38"/>
        <v>0.58347863117836396</v>
      </c>
      <c r="O329" s="205">
        <f t="shared" si="39"/>
        <v>1.4296810888889726</v>
      </c>
    </row>
    <row r="330" spans="2:15" x14ac:dyDescent="0.2">
      <c r="B330" s="199">
        <v>33239</v>
      </c>
      <c r="C330" s="200">
        <v>1.2706221525780355</v>
      </c>
      <c r="D330" s="200">
        <v>0.84052085230377016</v>
      </c>
      <c r="E330" s="200"/>
      <c r="F330" s="202">
        <f t="shared" si="42"/>
        <v>42735</v>
      </c>
      <c r="G330" s="200">
        <f t="shared" si="40"/>
        <v>9.7041825152134251</v>
      </c>
      <c r="H330" s="200">
        <f t="shared" si="41"/>
        <v>5.2821648151520542</v>
      </c>
      <c r="I330" s="203">
        <f t="shared" si="43"/>
        <v>9.1754162881807488E-3</v>
      </c>
      <c r="J330" s="203">
        <f t="shared" si="43"/>
        <v>2.4308839545590599E-2</v>
      </c>
      <c r="K330" s="204">
        <f t="shared" si="36"/>
        <v>0.82648732258789304</v>
      </c>
      <c r="L330" s="204">
        <f t="shared" si="37"/>
        <v>0.82648732258789293</v>
      </c>
      <c r="N330" s="205">
        <f t="shared" si="38"/>
        <v>0.58416262352623782</v>
      </c>
      <c r="O330" s="205">
        <f t="shared" si="39"/>
        <v>1.4148240392356617</v>
      </c>
    </row>
    <row r="331" spans="2:15" x14ac:dyDescent="0.2">
      <c r="B331" s="199">
        <v>33240</v>
      </c>
      <c r="C331" s="200">
        <v>1.3000089232773286</v>
      </c>
      <c r="D331" s="200">
        <v>0.84050264068475722</v>
      </c>
      <c r="E331" s="200"/>
      <c r="F331" s="202">
        <f t="shared" si="42"/>
        <v>42766</v>
      </c>
      <c r="G331" s="200">
        <f t="shared" si="40"/>
        <v>9.5579883763889075</v>
      </c>
      <c r="H331" s="200">
        <f t="shared" si="41"/>
        <v>5.4109919868876206</v>
      </c>
      <c r="I331" s="203">
        <f t="shared" si="43"/>
        <v>-1.5065064841404907E-2</v>
      </c>
      <c r="J331" s="203">
        <f t="shared" si="43"/>
        <v>2.4389085960744961E-2</v>
      </c>
      <c r="K331" s="204">
        <f t="shared" si="36"/>
        <v>0.85828169921924358</v>
      </c>
      <c r="L331" s="204">
        <f t="shared" si="37"/>
        <v>0.8582816992192438</v>
      </c>
      <c r="N331" s="205">
        <f t="shared" si="38"/>
        <v>0.59984830316696425</v>
      </c>
      <c r="O331" s="205">
        <f t="shared" si="39"/>
        <v>1.4308312529815495</v>
      </c>
    </row>
    <row r="332" spans="2:15" x14ac:dyDescent="0.2">
      <c r="B332" s="199">
        <v>33241</v>
      </c>
      <c r="C332" s="200">
        <v>1.3213255486773126</v>
      </c>
      <c r="D332" s="200">
        <v>0.83844472773629608</v>
      </c>
      <c r="E332" s="200"/>
      <c r="F332" s="202">
        <f t="shared" si="42"/>
        <v>42794</v>
      </c>
      <c r="G332" s="200">
        <f t="shared" si="40"/>
        <v>10.142937559575453</v>
      </c>
      <c r="H332" s="200">
        <f t="shared" si="41"/>
        <v>5.5641364050263933</v>
      </c>
      <c r="I332" s="203">
        <f t="shared" si="43"/>
        <v>6.1200030817315509E-2</v>
      </c>
      <c r="J332" s="203">
        <f t="shared" si="43"/>
        <v>2.8302466259400472E-2</v>
      </c>
      <c r="K332" s="204">
        <f t="shared" si="36"/>
        <v>0.82933620659426566</v>
      </c>
      <c r="L332" s="204">
        <f t="shared" si="37"/>
        <v>0.82933620659426566</v>
      </c>
      <c r="N332" s="205">
        <f t="shared" si="38"/>
        <v>0.58779758270675819</v>
      </c>
      <c r="O332" s="205">
        <f t="shared" si="39"/>
        <v>1.4109214311076996</v>
      </c>
    </row>
    <row r="333" spans="2:15" x14ac:dyDescent="0.2">
      <c r="B333" s="199">
        <v>33242</v>
      </c>
      <c r="C333" s="200">
        <v>1.3155854628970971</v>
      </c>
      <c r="D333" s="200">
        <v>0.83545802221817556</v>
      </c>
      <c r="E333" s="200"/>
      <c r="F333" s="202">
        <f t="shared" si="42"/>
        <v>42825</v>
      </c>
      <c r="G333" s="200">
        <f t="shared" si="40"/>
        <v>10.424225947389427</v>
      </c>
      <c r="H333" s="200">
        <f t="shared" si="41"/>
        <v>5.6278431979602859</v>
      </c>
      <c r="I333" s="203">
        <f t="shared" si="43"/>
        <v>2.7732438079383082E-2</v>
      </c>
      <c r="J333" s="203">
        <f t="shared" si="43"/>
        <v>1.1449538310445151E-2</v>
      </c>
      <c r="K333" s="204">
        <f t="shared" si="36"/>
        <v>0.82868348136641556</v>
      </c>
      <c r="L333" s="204">
        <f t="shared" si="37"/>
        <v>0.82868348136641523</v>
      </c>
      <c r="N333" s="205">
        <f t="shared" si="38"/>
        <v>0.58728998207113747</v>
      </c>
      <c r="O333" s="205">
        <f t="shared" si="39"/>
        <v>1.4110294857133083</v>
      </c>
    </row>
    <row r="334" spans="2:15" x14ac:dyDescent="0.2">
      <c r="B334" s="199">
        <v>33245</v>
      </c>
      <c r="C334" s="200">
        <v>1.2713943913449222</v>
      </c>
      <c r="D334" s="200">
        <v>0.81722819158623239</v>
      </c>
      <c r="E334" s="200"/>
      <c r="F334" s="202">
        <f t="shared" si="42"/>
        <v>42855</v>
      </c>
      <c r="G334" s="200">
        <f t="shared" si="40"/>
        <v>10.693000064214306</v>
      </c>
      <c r="H334" s="200">
        <f t="shared" si="41"/>
        <v>5.7138974685849444</v>
      </c>
      <c r="I334" s="203">
        <f t="shared" si="43"/>
        <v>2.5783604286914841E-2</v>
      </c>
      <c r="J334" s="203">
        <f t="shared" si="43"/>
        <v>1.5290808147577328E-2</v>
      </c>
      <c r="K334" s="204">
        <f t="shared" si="36"/>
        <v>0.83794533282127026</v>
      </c>
      <c r="L334" s="204">
        <f t="shared" si="37"/>
        <v>0.83794533282126982</v>
      </c>
      <c r="N334" s="205">
        <f t="shared" si="38"/>
        <v>0.59088276533966244</v>
      </c>
      <c r="O334" s="205">
        <f t="shared" si="39"/>
        <v>1.4181245112803154</v>
      </c>
    </row>
    <row r="335" spans="2:15" x14ac:dyDescent="0.2">
      <c r="B335" s="199">
        <v>33246</v>
      </c>
      <c r="C335" s="200">
        <v>1.2540990784005825</v>
      </c>
      <c r="D335" s="200">
        <v>0.80854124931706461</v>
      </c>
      <c r="E335" s="200"/>
      <c r="F335" s="202">
        <f t="shared" si="42"/>
        <v>42886</v>
      </c>
      <c r="G335" s="200">
        <f t="shared" si="40"/>
        <v>11.645675838183529</v>
      </c>
      <c r="H335" s="200">
        <f t="shared" si="41"/>
        <v>5.8392329266071634</v>
      </c>
      <c r="I335" s="203">
        <f t="shared" si="43"/>
        <v>8.9093403932306359E-2</v>
      </c>
      <c r="J335" s="203">
        <f t="shared" si="43"/>
        <v>2.19351954968241E-2</v>
      </c>
      <c r="K335" s="204">
        <f t="shared" si="36"/>
        <v>0.87953431163664841</v>
      </c>
      <c r="L335" s="204">
        <f t="shared" si="37"/>
        <v>0.87953431163664864</v>
      </c>
      <c r="N335" s="205">
        <f t="shared" si="38"/>
        <v>0.56483314243538263</v>
      </c>
      <c r="O335" s="205">
        <f t="shared" si="39"/>
        <v>1.557157761395469</v>
      </c>
    </row>
    <row r="336" spans="2:15" x14ac:dyDescent="0.2">
      <c r="B336" s="199">
        <v>33247</v>
      </c>
      <c r="C336" s="200">
        <v>1.3157722679551775</v>
      </c>
      <c r="D336" s="200">
        <v>0.81449644873429283</v>
      </c>
      <c r="E336" s="200"/>
      <c r="F336" s="202">
        <f t="shared" si="42"/>
        <v>42916</v>
      </c>
      <c r="G336" s="200">
        <f t="shared" si="40"/>
        <v>11.77974766306046</v>
      </c>
      <c r="H336" s="200">
        <f t="shared" si="41"/>
        <v>5.8640366053542028</v>
      </c>
      <c r="I336" s="203">
        <f t="shared" si="43"/>
        <v>1.151258430509805E-2</v>
      </c>
      <c r="J336" s="203">
        <f t="shared" si="43"/>
        <v>4.2477632008852684E-3</v>
      </c>
      <c r="K336" s="204">
        <f t="shared" si="36"/>
        <v>0.94296157808192049</v>
      </c>
      <c r="L336" s="204">
        <f t="shared" si="37"/>
        <v>0.94296157808192049</v>
      </c>
      <c r="N336" s="205">
        <f t="shared" si="38"/>
        <v>0.59919523215915504</v>
      </c>
      <c r="O336" s="205">
        <f t="shared" si="39"/>
        <v>1.573713420055145</v>
      </c>
    </row>
    <row r="337" spans="2:15" x14ac:dyDescent="0.2">
      <c r="B337" s="199">
        <v>33248</v>
      </c>
      <c r="C337" s="200">
        <v>1.2627479857994803</v>
      </c>
      <c r="D337" s="200">
        <v>0.81420506283008587</v>
      </c>
      <c r="E337" s="200"/>
      <c r="F337" s="202">
        <f t="shared" si="42"/>
        <v>42947</v>
      </c>
      <c r="G337" s="200">
        <f t="shared" si="40"/>
        <v>11.686688721894878</v>
      </c>
      <c r="H337" s="200">
        <f t="shared" si="41"/>
        <v>6.0062988526679879</v>
      </c>
      <c r="I337" s="203">
        <f t="shared" si="43"/>
        <v>-7.8999095589629142E-3</v>
      </c>
      <c r="J337" s="203">
        <f t="shared" si="43"/>
        <v>2.4260122657469685E-2</v>
      </c>
      <c r="K337" s="204">
        <f t="shared" si="36"/>
        <v>0.93653291997915755</v>
      </c>
      <c r="L337" s="204">
        <f t="shared" si="37"/>
        <v>0.93653291997915811</v>
      </c>
      <c r="N337" s="205">
        <f t="shared" si="38"/>
        <v>0.59729409162639557</v>
      </c>
      <c r="O337" s="205">
        <f t="shared" si="39"/>
        <v>1.5679594576752558</v>
      </c>
    </row>
    <row r="338" spans="2:15" x14ac:dyDescent="0.2">
      <c r="B338" s="199">
        <v>33249</v>
      </c>
      <c r="C338" s="200">
        <v>1.2552499309905427</v>
      </c>
      <c r="D338" s="200">
        <v>0.81640866873065054</v>
      </c>
      <c r="E338" s="200"/>
      <c r="F338" s="202">
        <f t="shared" si="42"/>
        <v>42978</v>
      </c>
      <c r="G338" s="200">
        <f t="shared" si="40"/>
        <v>12.326140782629874</v>
      </c>
      <c r="H338" s="200">
        <f t="shared" si="41"/>
        <v>6.0182416681842898</v>
      </c>
      <c r="I338" s="203">
        <f t="shared" si="43"/>
        <v>5.4716273869517051E-2</v>
      </c>
      <c r="J338" s="203">
        <f t="shared" si="43"/>
        <v>1.9883818320156621E-3</v>
      </c>
      <c r="K338" s="204">
        <f t="shared" si="36"/>
        <v>0.92700435742153631</v>
      </c>
      <c r="L338" s="204">
        <f t="shared" si="37"/>
        <v>0.92700435742153642</v>
      </c>
      <c r="N338" s="205">
        <f t="shared" si="38"/>
        <v>0.58501731408164614</v>
      </c>
      <c r="O338" s="205">
        <f t="shared" si="39"/>
        <v>1.5845759349477335</v>
      </c>
    </row>
    <row r="339" spans="2:15" x14ac:dyDescent="0.2">
      <c r="B339" s="199">
        <v>33252</v>
      </c>
      <c r="C339" s="200">
        <v>1.2172559504499589</v>
      </c>
      <c r="D339" s="200">
        <v>0.80692041522491376</v>
      </c>
      <c r="E339" s="200"/>
      <c r="F339" s="202">
        <f t="shared" si="42"/>
        <v>43008</v>
      </c>
      <c r="G339" s="200">
        <f t="shared" si="40"/>
        <v>12.285943503145329</v>
      </c>
      <c r="H339" s="200">
        <f t="shared" si="41"/>
        <v>6.1560453469313314</v>
      </c>
      <c r="I339" s="203">
        <f t="shared" si="43"/>
        <v>-3.2611407084682797E-3</v>
      </c>
      <c r="J339" s="203">
        <f t="shared" si="43"/>
        <v>2.2897664524764272E-2</v>
      </c>
      <c r="K339" s="204">
        <f t="shared" si="36"/>
        <v>0.93363272483205983</v>
      </c>
      <c r="L339" s="204">
        <f t="shared" si="37"/>
        <v>0.93363272483206039</v>
      </c>
      <c r="N339" s="205">
        <f t="shared" si="38"/>
        <v>0.58864163684246906</v>
      </c>
      <c r="O339" s="205">
        <f t="shared" si="39"/>
        <v>1.5860799957001968</v>
      </c>
    </row>
    <row r="340" spans="2:15" x14ac:dyDescent="0.2">
      <c r="B340" s="199">
        <v>33253</v>
      </c>
      <c r="C340" s="200">
        <v>1.2428640884788822</v>
      </c>
      <c r="D340" s="200">
        <v>0.80608268075031897</v>
      </c>
      <c r="E340" s="200"/>
      <c r="F340" s="202">
        <f t="shared" si="42"/>
        <v>43039</v>
      </c>
      <c r="G340" s="200">
        <f t="shared" si="40"/>
        <v>12.813312529032006</v>
      </c>
      <c r="H340" s="200">
        <f t="shared" si="41"/>
        <v>6.2739857949371576</v>
      </c>
      <c r="I340" s="203">
        <f t="shared" si="43"/>
        <v>4.2924584974012303E-2</v>
      </c>
      <c r="J340" s="203">
        <f t="shared" si="43"/>
        <v>1.9158476157849824E-2</v>
      </c>
      <c r="K340" s="204">
        <f t="shared" si="36"/>
        <v>0.94049183087510102</v>
      </c>
      <c r="L340" s="204">
        <f t="shared" si="37"/>
        <v>0.94049183087510113</v>
      </c>
      <c r="N340" s="205">
        <f t="shared" si="38"/>
        <v>0.58906098512484018</v>
      </c>
      <c r="O340" s="205">
        <f t="shared" si="39"/>
        <v>1.5965950124430359</v>
      </c>
    </row>
    <row r="341" spans="2:15" x14ac:dyDescent="0.2">
      <c r="B341" s="199">
        <v>33254</v>
      </c>
      <c r="C341" s="200">
        <v>1.2315907368041832</v>
      </c>
      <c r="D341" s="200">
        <v>0.79965397923875459</v>
      </c>
      <c r="E341" s="200"/>
      <c r="F341" s="202">
        <f t="shared" si="42"/>
        <v>43069</v>
      </c>
      <c r="G341" s="200">
        <f t="shared" si="40"/>
        <v>13.226087493151264</v>
      </c>
      <c r="H341" s="200">
        <f t="shared" si="41"/>
        <v>6.4134835184847834</v>
      </c>
      <c r="I341" s="203">
        <f t="shared" si="43"/>
        <v>3.2214539619165983E-2</v>
      </c>
      <c r="J341" s="203">
        <f t="shared" si="43"/>
        <v>2.2234306564766992E-2</v>
      </c>
      <c r="K341" s="204">
        <f t="shared" si="36"/>
        <v>0.9423686536445407</v>
      </c>
      <c r="L341" s="204">
        <f t="shared" si="37"/>
        <v>0.94236865364454059</v>
      </c>
      <c r="N341" s="205">
        <f t="shared" si="38"/>
        <v>0.59093408393425806</v>
      </c>
      <c r="O341" s="205">
        <f t="shared" si="39"/>
        <v>1.5947102718640611</v>
      </c>
    </row>
    <row r="342" spans="2:15" x14ac:dyDescent="0.2">
      <c r="B342" s="199">
        <v>33255</v>
      </c>
      <c r="C342" s="200">
        <v>1.3309751974587849</v>
      </c>
      <c r="D342" s="200">
        <v>0.8387179020214901</v>
      </c>
      <c r="E342" s="200"/>
      <c r="F342" s="202">
        <f t="shared" si="42"/>
        <v>43100</v>
      </c>
      <c r="G342" s="200">
        <f t="shared" si="40"/>
        <v>13.188904947081712</v>
      </c>
      <c r="H342" s="200">
        <f t="shared" si="41"/>
        <v>6.5024075760335034</v>
      </c>
      <c r="I342" s="203">
        <f t="shared" si="43"/>
        <v>-2.8113035006614995E-3</v>
      </c>
      <c r="J342" s="203">
        <f t="shared" si="43"/>
        <v>1.3865172849111707E-2</v>
      </c>
      <c r="K342" s="204">
        <f t="shared" si="36"/>
        <v>0.93700585682004023</v>
      </c>
      <c r="L342" s="204">
        <f t="shared" si="37"/>
        <v>0.93700585682004023</v>
      </c>
      <c r="N342" s="205">
        <f t="shared" si="38"/>
        <v>0.58919467884256183</v>
      </c>
      <c r="O342" s="205">
        <f t="shared" si="39"/>
        <v>1.5903162239359203</v>
      </c>
    </row>
    <row r="343" spans="2:15" x14ac:dyDescent="0.2">
      <c r="B343" s="199">
        <v>33256</v>
      </c>
      <c r="C343" s="200">
        <v>1.3390528483184636</v>
      </c>
      <c r="D343" s="200">
        <v>0.84764159533782579</v>
      </c>
      <c r="E343" s="200"/>
      <c r="F343" s="202">
        <f t="shared" si="42"/>
        <v>43131</v>
      </c>
      <c r="G343" s="200">
        <f t="shared" si="40"/>
        <v>13.524642005619246</v>
      </c>
      <c r="H343" s="200">
        <f t="shared" si="41"/>
        <v>6.8473786195592696</v>
      </c>
      <c r="I343" s="203">
        <f t="shared" si="43"/>
        <v>2.5456022306978632E-2</v>
      </c>
      <c r="J343" s="203">
        <f t="shared" si="43"/>
        <v>5.305281766668335E-2</v>
      </c>
      <c r="K343" s="204">
        <f t="shared" si="36"/>
        <v>0.91131385318426672</v>
      </c>
      <c r="L343" s="204">
        <f t="shared" si="37"/>
        <v>0.91131385318426639</v>
      </c>
      <c r="N343" s="205">
        <f t="shared" si="38"/>
        <v>0.57815364423170368</v>
      </c>
      <c r="O343" s="205">
        <f t="shared" si="39"/>
        <v>1.576248566927728</v>
      </c>
    </row>
    <row r="344" spans="2:15" x14ac:dyDescent="0.2">
      <c r="B344" s="199">
        <v>33259</v>
      </c>
      <c r="C344" s="200">
        <v>1.3432751430017744</v>
      </c>
      <c r="D344" s="200">
        <v>0.8445820433436535</v>
      </c>
      <c r="E344" s="200"/>
      <c r="F344" s="202">
        <f t="shared" si="42"/>
        <v>43159</v>
      </c>
      <c r="G344" s="200">
        <f t="shared" si="40"/>
        <v>12.589837804840498</v>
      </c>
      <c r="H344" s="200">
        <f t="shared" si="41"/>
        <v>6.566988890912393</v>
      </c>
      <c r="I344" s="203">
        <f t="shared" si="43"/>
        <v>-6.9118591116153261E-2</v>
      </c>
      <c r="J344" s="203">
        <f t="shared" si="43"/>
        <v>-4.0948477399212924E-2</v>
      </c>
      <c r="K344" s="204">
        <f t="shared" si="36"/>
        <v>0.94122388820177549</v>
      </c>
      <c r="L344" s="204">
        <f t="shared" si="37"/>
        <v>0.94122388820177572</v>
      </c>
      <c r="N344" s="205">
        <f t="shared" si="38"/>
        <v>0.59853910678845623</v>
      </c>
      <c r="O344" s="205">
        <f t="shared" si="39"/>
        <v>1.5725353239691251</v>
      </c>
    </row>
    <row r="345" spans="2:15" x14ac:dyDescent="0.2">
      <c r="B345" s="199">
        <v>33260</v>
      </c>
      <c r="C345" s="200">
        <v>1.3230951930221646</v>
      </c>
      <c r="D345" s="200">
        <v>0.8440903296303045</v>
      </c>
      <c r="E345" s="200"/>
      <c r="F345" s="202">
        <f t="shared" si="42"/>
        <v>43190</v>
      </c>
      <c r="G345" s="200">
        <f t="shared" si="40"/>
        <v>12.670540091784741</v>
      </c>
      <c r="H345" s="200">
        <f t="shared" si="41"/>
        <v>6.4288304498269806</v>
      </c>
      <c r="I345" s="203">
        <f t="shared" si="43"/>
        <v>6.4101133148208866E-3</v>
      </c>
      <c r="J345" s="203">
        <f t="shared" si="43"/>
        <v>-2.103832416659035E-2</v>
      </c>
      <c r="K345" s="204">
        <f t="shared" si="36"/>
        <v>0.92987581987880952</v>
      </c>
      <c r="L345" s="204">
        <f t="shared" si="37"/>
        <v>0.92987581987880941</v>
      </c>
      <c r="N345" s="205">
        <f t="shared" si="38"/>
        <v>0.59536191511923942</v>
      </c>
      <c r="O345" s="205">
        <f t="shared" si="39"/>
        <v>1.5618664819911658</v>
      </c>
    </row>
    <row r="346" spans="2:15" x14ac:dyDescent="0.2">
      <c r="B346" s="199">
        <v>33261</v>
      </c>
      <c r="C346" s="200">
        <v>1.3185534950475817</v>
      </c>
      <c r="D346" s="200">
        <v>0.83957384811509772</v>
      </c>
      <c r="E346" s="200"/>
      <c r="F346" s="202">
        <f t="shared" si="42"/>
        <v>43220</v>
      </c>
      <c r="G346" s="200">
        <f t="shared" si="40"/>
        <v>12.732782869976258</v>
      </c>
      <c r="H346" s="200">
        <f t="shared" si="41"/>
        <v>6.5062447641595247</v>
      </c>
      <c r="I346" s="203">
        <f t="shared" si="43"/>
        <v>4.912401345217754E-3</v>
      </c>
      <c r="J346" s="203">
        <f t="shared" si="43"/>
        <v>1.2041741485751434E-2</v>
      </c>
      <c r="K346" s="204">
        <f t="shared" si="36"/>
        <v>0.8972311065328914</v>
      </c>
      <c r="L346" s="204">
        <f t="shared" si="37"/>
        <v>0.89723110653289129</v>
      </c>
      <c r="N346" s="205">
        <f t="shared" si="38"/>
        <v>0.59180822118098264</v>
      </c>
      <c r="O346" s="205">
        <f t="shared" si="39"/>
        <v>1.5160842219163879</v>
      </c>
    </row>
    <row r="347" spans="2:15" x14ac:dyDescent="0.2">
      <c r="B347" s="199">
        <v>33262</v>
      </c>
      <c r="C347" s="200">
        <v>1.3451365219733629</v>
      </c>
      <c r="D347" s="200">
        <v>0.85217628847204552</v>
      </c>
      <c r="E347" s="200"/>
      <c r="F347" s="202">
        <f t="shared" si="42"/>
        <v>43251</v>
      </c>
      <c r="G347" s="200">
        <f t="shared" si="40"/>
        <v>12.318598528409876</v>
      </c>
      <c r="H347" s="200">
        <f t="shared" si="41"/>
        <v>6.551751593516653</v>
      </c>
      <c r="I347" s="203">
        <f t="shared" si="43"/>
        <v>-3.2528972322541039E-2</v>
      </c>
      <c r="J347" s="203">
        <f t="shared" si="43"/>
        <v>6.9943309861024705E-3</v>
      </c>
      <c r="K347" s="204">
        <f t="shared" si="36"/>
        <v>0.89693059932663466</v>
      </c>
      <c r="L347" s="204">
        <f t="shared" si="37"/>
        <v>0.89693059932663433</v>
      </c>
      <c r="N347" s="205">
        <f t="shared" si="38"/>
        <v>0.58855787733966114</v>
      </c>
      <c r="O347" s="205">
        <f t="shared" si="39"/>
        <v>1.523946299692476</v>
      </c>
    </row>
    <row r="348" spans="2:15" x14ac:dyDescent="0.2">
      <c r="B348" s="199">
        <v>33263</v>
      </c>
      <c r="C348" s="200">
        <v>1.3576232725744328</v>
      </c>
      <c r="D348" s="200">
        <v>0.85631032598798063</v>
      </c>
      <c r="E348" s="200"/>
      <c r="F348" s="202">
        <f t="shared" si="42"/>
        <v>43281</v>
      </c>
      <c r="G348" s="200">
        <f t="shared" si="40"/>
        <v>11.849953006852648</v>
      </c>
      <c r="H348" s="200">
        <f t="shared" si="41"/>
        <v>6.5511968676015169</v>
      </c>
      <c r="I348" s="203">
        <f t="shared" si="43"/>
        <v>-3.80437369134492E-2</v>
      </c>
      <c r="J348" s="203">
        <f t="shared" si="43"/>
        <v>-8.4668337499982371E-5</v>
      </c>
      <c r="K348" s="204">
        <f t="shared" si="36"/>
        <v>0.93272676802762211</v>
      </c>
      <c r="L348" s="204">
        <f t="shared" si="37"/>
        <v>0.932726768027622</v>
      </c>
      <c r="N348" s="205">
        <f t="shared" si="38"/>
        <v>0.60217493861798699</v>
      </c>
      <c r="O348" s="205">
        <f t="shared" si="39"/>
        <v>1.5489299009491551</v>
      </c>
    </row>
    <row r="349" spans="2:15" x14ac:dyDescent="0.2">
      <c r="B349" s="199">
        <v>33266</v>
      </c>
      <c r="C349" s="200">
        <v>1.3627045369444537</v>
      </c>
      <c r="D349" s="200">
        <v>0.8584228737934807</v>
      </c>
      <c r="E349" s="200"/>
      <c r="F349" s="202">
        <f t="shared" si="42"/>
        <v>43312</v>
      </c>
      <c r="G349" s="200">
        <f t="shared" si="40"/>
        <v>12.698347359001863</v>
      </c>
      <c r="H349" s="200">
        <f t="shared" si="41"/>
        <v>6.7576658167911026</v>
      </c>
      <c r="I349" s="203">
        <f t="shared" si="43"/>
        <v>7.1594744017854151E-2</v>
      </c>
      <c r="J349" s="203">
        <f t="shared" si="43"/>
        <v>3.1516218083853298E-2</v>
      </c>
      <c r="K349" s="204">
        <f t="shared" si="36"/>
        <v>0.94856256171054432</v>
      </c>
      <c r="L349" s="204">
        <f t="shared" si="37"/>
        <v>0.94856256171054432</v>
      </c>
      <c r="N349" s="205">
        <f t="shared" si="38"/>
        <v>0.59749974820156371</v>
      </c>
      <c r="O349" s="205">
        <f t="shared" si="39"/>
        <v>1.5875530735630561</v>
      </c>
    </row>
    <row r="350" spans="2:15" x14ac:dyDescent="0.2">
      <c r="B350" s="199">
        <v>33267</v>
      </c>
      <c r="C350" s="200">
        <v>1.3734433259306276</v>
      </c>
      <c r="D350" s="200">
        <v>0.85835002731742893</v>
      </c>
      <c r="E350" s="200"/>
      <c r="F350" s="202">
        <f t="shared" si="42"/>
        <v>43343</v>
      </c>
      <c r="G350" s="200">
        <f t="shared" si="40"/>
        <v>12.693179363712019</v>
      </c>
      <c r="H350" s="200">
        <f t="shared" si="41"/>
        <v>6.8449490074667505</v>
      </c>
      <c r="I350" s="203">
        <f t="shared" si="43"/>
        <v>-4.0698172319098003E-4</v>
      </c>
      <c r="J350" s="203">
        <f t="shared" si="43"/>
        <v>1.2916174466451213E-2</v>
      </c>
      <c r="K350" s="204">
        <f t="shared" si="36"/>
        <v>0.92764613233513926</v>
      </c>
      <c r="L350" s="204">
        <f t="shared" si="37"/>
        <v>0.92764613233513926</v>
      </c>
      <c r="N350" s="205">
        <f t="shared" si="38"/>
        <v>0.58795860308045744</v>
      </c>
      <c r="O350" s="205">
        <f t="shared" si="39"/>
        <v>1.5777405543093963</v>
      </c>
    </row>
    <row r="351" spans="2:15" x14ac:dyDescent="0.2">
      <c r="B351" s="199">
        <v>33268</v>
      </c>
      <c r="C351" s="200">
        <v>1.3901707181403562</v>
      </c>
      <c r="D351" s="200">
        <v>0.86184665816791151</v>
      </c>
      <c r="E351" s="200"/>
      <c r="F351" s="202">
        <f t="shared" si="42"/>
        <v>43373</v>
      </c>
      <c r="G351" s="200">
        <f t="shared" si="40"/>
        <v>12.504016725724378</v>
      </c>
      <c r="H351" s="200">
        <f t="shared" si="41"/>
        <v>6.8862542342014113</v>
      </c>
      <c r="I351" s="203">
        <f t="shared" si="43"/>
        <v>-1.4902699518170359E-2</v>
      </c>
      <c r="J351" s="203">
        <f t="shared" si="43"/>
        <v>6.0344097070121894E-3</v>
      </c>
      <c r="K351" s="204">
        <f t="shared" si="36"/>
        <v>0.9569074407779965</v>
      </c>
      <c r="L351" s="204">
        <f t="shared" si="37"/>
        <v>0.95690744077799672</v>
      </c>
      <c r="N351" s="205">
        <f t="shared" si="38"/>
        <v>0.59444436835718117</v>
      </c>
      <c r="O351" s="205">
        <f t="shared" si="39"/>
        <v>1.6097510409973701</v>
      </c>
    </row>
    <row r="352" spans="2:15" x14ac:dyDescent="0.2">
      <c r="B352" s="199">
        <v>33269</v>
      </c>
      <c r="C352" s="200">
        <v>1.3964962376293777</v>
      </c>
      <c r="D352" s="200">
        <v>0.86940448005827742</v>
      </c>
      <c r="E352" s="200"/>
      <c r="F352" s="202">
        <f t="shared" si="42"/>
        <v>43404</v>
      </c>
      <c r="G352" s="200">
        <f t="shared" si="40"/>
        <v>11.420534045638876</v>
      </c>
      <c r="H352" s="200">
        <f t="shared" si="41"/>
        <v>6.3822190857767183</v>
      </c>
      <c r="I352" s="203">
        <f t="shared" si="43"/>
        <v>-8.6650770216618933E-2</v>
      </c>
      <c r="J352" s="203">
        <f t="shared" si="43"/>
        <v>-7.319438569684833E-2</v>
      </c>
      <c r="K352" s="204">
        <f t="shared" si="36"/>
        <v>1.0066019627713139</v>
      </c>
      <c r="L352" s="204">
        <f t="shared" si="37"/>
        <v>1.0066019627713139</v>
      </c>
      <c r="N352" s="205">
        <f t="shared" si="38"/>
        <v>0.64098760796471732</v>
      </c>
      <c r="O352" s="205">
        <f t="shared" si="39"/>
        <v>1.57039223576803</v>
      </c>
    </row>
    <row r="353" spans="2:15" x14ac:dyDescent="0.2">
      <c r="B353" s="199">
        <v>33270</v>
      </c>
      <c r="C353" s="200">
        <v>1.4116216096758356</v>
      </c>
      <c r="D353" s="200">
        <v>0.86955017301038096</v>
      </c>
      <c r="E353" s="200"/>
      <c r="F353" s="202">
        <f t="shared" si="42"/>
        <v>43434</v>
      </c>
      <c r="G353" s="200">
        <f t="shared" si="40"/>
        <v>12.065213312195519</v>
      </c>
      <c r="H353" s="200">
        <f t="shared" si="41"/>
        <v>6.4583973775268522</v>
      </c>
      <c r="I353" s="203">
        <f t="shared" si="43"/>
        <v>5.6449134863603367E-2</v>
      </c>
      <c r="J353" s="203">
        <f t="shared" si="43"/>
        <v>1.1936019545286891E-2</v>
      </c>
      <c r="K353" s="204">
        <f t="shared" si="36"/>
        <v>1.0205042910095359</v>
      </c>
      <c r="L353" s="204">
        <f t="shared" si="37"/>
        <v>1.0205042910095359</v>
      </c>
      <c r="N353" s="205">
        <f t="shared" si="38"/>
        <v>0.64345275276465153</v>
      </c>
      <c r="O353" s="205">
        <f t="shared" si="39"/>
        <v>1.5859817004820465</v>
      </c>
    </row>
    <row r="354" spans="2:15" x14ac:dyDescent="0.2">
      <c r="B354" s="199">
        <v>33273</v>
      </c>
      <c r="C354" s="200">
        <v>1.4168346383278954</v>
      </c>
      <c r="D354" s="200">
        <v>0.87860134765980735</v>
      </c>
      <c r="E354" s="200"/>
      <c r="F354" s="202">
        <f t="shared" si="42"/>
        <v>43465</v>
      </c>
      <c r="G354" s="200">
        <f t="shared" si="40"/>
        <v>11.37022177262995</v>
      </c>
      <c r="H354" s="200">
        <f t="shared" si="41"/>
        <v>5.970000546348559</v>
      </c>
      <c r="I354" s="203">
        <f t="shared" si="43"/>
        <v>-5.7602921853281419E-2</v>
      </c>
      <c r="J354" s="203">
        <f t="shared" si="43"/>
        <v>-7.5621985243236489E-2</v>
      </c>
      <c r="K354" s="204">
        <f t="shared" si="36"/>
        <v>0.99699669380078038</v>
      </c>
      <c r="L354" s="204">
        <f t="shared" si="37"/>
        <v>0.99699669380078026</v>
      </c>
      <c r="N354" s="205">
        <f t="shared" si="38"/>
        <v>0.65740456366856437</v>
      </c>
      <c r="O354" s="205">
        <f t="shared" si="39"/>
        <v>1.5165649113190884</v>
      </c>
    </row>
    <row r="355" spans="2:15" x14ac:dyDescent="0.2">
      <c r="B355" s="199">
        <v>33274</v>
      </c>
      <c r="C355" s="200">
        <v>1.4470128286705743</v>
      </c>
      <c r="D355" s="200">
        <v>0.89282462210890601</v>
      </c>
      <c r="E355" s="200"/>
      <c r="F355" s="202">
        <f t="shared" si="42"/>
        <v>43496</v>
      </c>
      <c r="G355" s="200">
        <f t="shared" si="40"/>
        <v>11.73602693995808</v>
      </c>
      <c r="H355" s="200">
        <f t="shared" si="41"/>
        <v>6.436946639956278</v>
      </c>
      <c r="I355" s="203">
        <f t="shared" si="43"/>
        <v>3.2172210414460389E-2</v>
      </c>
      <c r="J355" s="203">
        <f t="shared" si="43"/>
        <v>7.8215418907007894E-2</v>
      </c>
      <c r="K355" s="204">
        <f t="shared" si="36"/>
        <v>0.91328981495639361</v>
      </c>
      <c r="L355" s="204">
        <f t="shared" si="37"/>
        <v>0.91328981495639405</v>
      </c>
      <c r="N355" s="205">
        <f t="shared" si="38"/>
        <v>0.63664194561487064</v>
      </c>
      <c r="O355" s="205">
        <f t="shared" si="39"/>
        <v>1.4345423220179694</v>
      </c>
    </row>
    <row r="356" spans="2:15" x14ac:dyDescent="0.2">
      <c r="B356" s="199">
        <v>33275</v>
      </c>
      <c r="C356" s="200">
        <v>1.4388100851380741</v>
      </c>
      <c r="D356" s="200">
        <v>0.90611910398834516</v>
      </c>
      <c r="E356" s="200"/>
      <c r="F356" s="202">
        <f t="shared" si="42"/>
        <v>43524</v>
      </c>
      <c r="G356" s="200">
        <f t="shared" si="40"/>
        <v>12.18626048797824</v>
      </c>
      <c r="H356" s="200">
        <f t="shared" si="41"/>
        <v>6.6342757239118395</v>
      </c>
      <c r="I356" s="203">
        <f t="shared" si="43"/>
        <v>3.8363370357240134E-2</v>
      </c>
      <c r="J356" s="203">
        <f t="shared" si="43"/>
        <v>3.0655696713512315E-2</v>
      </c>
      <c r="K356" s="204">
        <f t="shared" si="36"/>
        <v>0.90100331025591329</v>
      </c>
      <c r="L356" s="204">
        <f t="shared" si="37"/>
        <v>0.9010033102559134</v>
      </c>
      <c r="N356" s="205">
        <f t="shared" si="38"/>
        <v>0.62817533528868574</v>
      </c>
      <c r="O356" s="205">
        <f t="shared" si="39"/>
        <v>1.434318190544438</v>
      </c>
    </row>
    <row r="357" spans="2:15" x14ac:dyDescent="0.2">
      <c r="B357" s="199">
        <v>33276</v>
      </c>
      <c r="C357" s="200">
        <v>1.4519339744193833</v>
      </c>
      <c r="D357" s="200">
        <v>0.91140047350209497</v>
      </c>
      <c r="E357" s="200"/>
      <c r="F357" s="202">
        <f t="shared" si="42"/>
        <v>43555</v>
      </c>
      <c r="G357" s="200">
        <f t="shared" si="40"/>
        <v>12.441334455275673</v>
      </c>
      <c r="H357" s="200">
        <f t="shared" si="41"/>
        <v>6.7265543616827372</v>
      </c>
      <c r="I357" s="203">
        <f t="shared" si="43"/>
        <v>2.0931274819626866E-2</v>
      </c>
      <c r="J357" s="203">
        <f t="shared" si="43"/>
        <v>1.3909376337540413E-2</v>
      </c>
      <c r="K357" s="204">
        <f t="shared" si="36"/>
        <v>0.90219827300178423</v>
      </c>
      <c r="L357" s="204">
        <f t="shared" si="37"/>
        <v>0.90219827300178435</v>
      </c>
      <c r="N357" s="205">
        <f t="shared" si="38"/>
        <v>0.62856670730187236</v>
      </c>
      <c r="O357" s="205">
        <f t="shared" si="39"/>
        <v>1.4353262152150525</v>
      </c>
    </row>
    <row r="358" spans="2:15" x14ac:dyDescent="0.2">
      <c r="B358" s="199">
        <v>33277</v>
      </c>
      <c r="C358" s="200">
        <v>1.4686596987268077</v>
      </c>
      <c r="D358" s="200">
        <v>0.91844837006009894</v>
      </c>
      <c r="E358" s="200"/>
      <c r="F358" s="202">
        <f t="shared" si="42"/>
        <v>43585</v>
      </c>
      <c r="G358" s="200">
        <f t="shared" si="40"/>
        <v>13.050687551027449</v>
      </c>
      <c r="H358" s="200">
        <f t="shared" si="41"/>
        <v>6.9685168457475681</v>
      </c>
      <c r="I358" s="203">
        <f t="shared" si="43"/>
        <v>4.8978113878562546E-2</v>
      </c>
      <c r="J358" s="203">
        <f t="shared" si="43"/>
        <v>3.5971237435194148E-2</v>
      </c>
      <c r="K358" s="204">
        <f t="shared" si="36"/>
        <v>0.90860053778928018</v>
      </c>
      <c r="L358" s="204">
        <f t="shared" si="37"/>
        <v>0.90860053778928018</v>
      </c>
      <c r="N358" s="205">
        <f t="shared" si="38"/>
        <v>0.63616804747390543</v>
      </c>
      <c r="O358" s="205">
        <f t="shared" si="39"/>
        <v>1.4282398202757105</v>
      </c>
    </row>
    <row r="359" spans="2:15" x14ac:dyDescent="0.2">
      <c r="B359" s="199">
        <v>33280</v>
      </c>
      <c r="C359" s="200">
        <v>1.4704952252126793</v>
      </c>
      <c r="D359" s="200">
        <v>0.9336550719358957</v>
      </c>
      <c r="E359" s="200"/>
      <c r="F359" s="202">
        <f t="shared" si="42"/>
        <v>43616</v>
      </c>
      <c r="G359" s="200">
        <f t="shared" si="40"/>
        <v>13.221416532748078</v>
      </c>
      <c r="H359" s="200">
        <f t="shared" si="41"/>
        <v>6.5721619012930086</v>
      </c>
      <c r="I359" s="203">
        <f t="shared" si="43"/>
        <v>1.3081991355098133E-2</v>
      </c>
      <c r="J359" s="203">
        <f t="shared" si="43"/>
        <v>-5.6877948812942725E-2</v>
      </c>
      <c r="K359" s="204">
        <f t="shared" si="36"/>
        <v>0.8385571470816191</v>
      </c>
      <c r="L359" s="204">
        <f t="shared" si="37"/>
        <v>0.83855714708161899</v>
      </c>
      <c r="N359" s="205">
        <f t="shared" si="38"/>
        <v>0.60820118856309635</v>
      </c>
      <c r="O359" s="205">
        <f t="shared" si="39"/>
        <v>1.3787496026812269</v>
      </c>
    </row>
    <row r="360" spans="2:15" x14ac:dyDescent="0.2">
      <c r="B360" s="199">
        <v>33281</v>
      </c>
      <c r="C360" s="200">
        <v>1.4469511162853153</v>
      </c>
      <c r="D360" s="200">
        <v>0.93706064469131356</v>
      </c>
      <c r="E360" s="200"/>
      <c r="F360" s="202">
        <f t="shared" si="42"/>
        <v>43646</v>
      </c>
      <c r="G360" s="200">
        <f t="shared" si="40"/>
        <v>14.038933843489126</v>
      </c>
      <c r="H360" s="200">
        <f t="shared" si="41"/>
        <v>7.0082307412128753</v>
      </c>
      <c r="I360" s="203">
        <f t="shared" si="43"/>
        <v>6.1832808059268274E-2</v>
      </c>
      <c r="J360" s="203">
        <f t="shared" si="43"/>
        <v>6.6350897386455721E-2</v>
      </c>
      <c r="K360" s="204">
        <f t="shared" si="36"/>
        <v>0.84765780156899606</v>
      </c>
      <c r="L360" s="204">
        <f t="shared" si="37"/>
        <v>0.84765780156899584</v>
      </c>
      <c r="N360" s="205">
        <f t="shared" si="38"/>
        <v>0.62328921496326228</v>
      </c>
      <c r="O360" s="205">
        <f t="shared" si="39"/>
        <v>1.35997508254488</v>
      </c>
    </row>
    <row r="361" spans="2:15" x14ac:dyDescent="0.2">
      <c r="B361" s="199">
        <v>33282</v>
      </c>
      <c r="C361" s="200">
        <v>1.4618196313769125</v>
      </c>
      <c r="D361" s="200">
        <v>0.94081223820797721</v>
      </c>
      <c r="E361" s="200"/>
      <c r="F361" s="202">
        <f t="shared" si="42"/>
        <v>43677</v>
      </c>
      <c r="G361" s="200">
        <f t="shared" si="40"/>
        <v>14.473412386342952</v>
      </c>
      <c r="H361" s="200">
        <f t="shared" si="41"/>
        <v>7.0450679293388978</v>
      </c>
      <c r="I361" s="203">
        <f t="shared" si="43"/>
        <v>3.0948115269830545E-2</v>
      </c>
      <c r="J361" s="203">
        <f t="shared" si="43"/>
        <v>5.2562750123787971E-3</v>
      </c>
      <c r="K361" s="204">
        <f t="shared" si="36"/>
        <v>0.84313526531845573</v>
      </c>
      <c r="L361" s="204">
        <f t="shared" si="37"/>
        <v>0.8431352653184554</v>
      </c>
      <c r="N361" s="205">
        <f t="shared" si="38"/>
        <v>0.61851036879741705</v>
      </c>
      <c r="O361" s="205">
        <f t="shared" si="39"/>
        <v>1.3631707855727326</v>
      </c>
    </row>
    <row r="362" spans="2:15" x14ac:dyDescent="0.2">
      <c r="B362" s="199">
        <v>33283</v>
      </c>
      <c r="C362" s="200">
        <v>1.4512159424773861</v>
      </c>
      <c r="D362" s="200">
        <v>0.93968311782917557</v>
      </c>
      <c r="E362" s="200"/>
      <c r="F362" s="202">
        <f t="shared" si="42"/>
        <v>43708</v>
      </c>
      <c r="G362" s="200">
        <f t="shared" si="40"/>
        <v>14.849123225456262</v>
      </c>
      <c r="H362" s="200">
        <f t="shared" si="41"/>
        <v>6.904839373520284</v>
      </c>
      <c r="I362" s="203">
        <f t="shared" si="43"/>
        <v>2.595869094891734E-2</v>
      </c>
      <c r="J362" s="203">
        <f t="shared" si="43"/>
        <v>-1.9904500173041351E-2</v>
      </c>
      <c r="K362" s="204">
        <f t="shared" si="36"/>
        <v>0.8403740172049563</v>
      </c>
      <c r="L362" s="204">
        <f t="shared" si="37"/>
        <v>0.84037401720495608</v>
      </c>
      <c r="N362" s="205">
        <f t="shared" si="38"/>
        <v>0.62199132114347988</v>
      </c>
      <c r="O362" s="205">
        <f t="shared" si="39"/>
        <v>1.3511024810764203</v>
      </c>
    </row>
    <row r="363" spans="2:15" x14ac:dyDescent="0.2">
      <c r="B363" s="199">
        <v>33284</v>
      </c>
      <c r="C363" s="200">
        <v>1.4432200188306181</v>
      </c>
      <c r="D363" s="200">
        <v>0.9425787652522315</v>
      </c>
      <c r="E363" s="200"/>
      <c r="F363" s="202">
        <f t="shared" si="42"/>
        <v>43738</v>
      </c>
      <c r="G363" s="200">
        <f t="shared" si="40"/>
        <v>14.618493200379351</v>
      </c>
      <c r="H363" s="200">
        <f t="shared" si="41"/>
        <v>7.0553075942451038</v>
      </c>
      <c r="I363" s="203">
        <f t="shared" si="43"/>
        <v>-1.5531558434476178E-2</v>
      </c>
      <c r="J363" s="203">
        <f t="shared" si="43"/>
        <v>2.1791704713922444E-2</v>
      </c>
      <c r="K363" s="204">
        <f t="shared" si="36"/>
        <v>0.82131184488761877</v>
      </c>
      <c r="L363" s="204">
        <f t="shared" si="37"/>
        <v>0.82131184488761833</v>
      </c>
      <c r="N363" s="205">
        <f t="shared" si="38"/>
        <v>0.60872404836779148</v>
      </c>
      <c r="O363" s="205">
        <f t="shared" si="39"/>
        <v>1.3492350878692103</v>
      </c>
    </row>
    <row r="364" spans="2:15" x14ac:dyDescent="0.2">
      <c r="B364" s="199">
        <v>33287</v>
      </c>
      <c r="C364" s="200">
        <v>1.4530381257448237</v>
      </c>
      <c r="D364" s="200">
        <v>0.95463485703879136</v>
      </c>
      <c r="E364" s="200"/>
      <c r="F364" s="202">
        <f t="shared" si="42"/>
        <v>43769</v>
      </c>
      <c r="G364" s="200">
        <f t="shared" si="40"/>
        <v>13.749792971626544</v>
      </c>
      <c r="H364" s="200">
        <f t="shared" si="41"/>
        <v>7.236772901110883</v>
      </c>
      <c r="I364" s="203">
        <f t="shared" si="43"/>
        <v>-5.9424744865651746E-2</v>
      </c>
      <c r="J364" s="203">
        <f t="shared" si="43"/>
        <v>2.5720396232447484E-2</v>
      </c>
      <c r="K364" s="204">
        <f t="shared" si="36"/>
        <v>0.79838061231539992</v>
      </c>
      <c r="L364" s="204">
        <f t="shared" si="37"/>
        <v>0.79838061231540025</v>
      </c>
      <c r="N364" s="205">
        <f t="shared" si="38"/>
        <v>0.58283473787286066</v>
      </c>
      <c r="O364" s="205">
        <f t="shared" si="39"/>
        <v>1.369823314288378</v>
      </c>
    </row>
    <row r="365" spans="2:15" x14ac:dyDescent="0.2">
      <c r="B365" s="199">
        <v>33288</v>
      </c>
      <c r="C365" s="200">
        <v>1.4386533023214709</v>
      </c>
      <c r="D365" s="200">
        <v>0.95390639227827401</v>
      </c>
      <c r="E365" s="200"/>
      <c r="F365" s="202">
        <f t="shared" si="42"/>
        <v>43799</v>
      </c>
      <c r="G365" s="200">
        <f t="shared" si="40"/>
        <v>13.655214571461755</v>
      </c>
      <c r="H365" s="200">
        <f t="shared" si="41"/>
        <v>7.442129302494962</v>
      </c>
      <c r="I365" s="203">
        <f t="shared" si="43"/>
        <v>-6.8785326702704985E-3</v>
      </c>
      <c r="J365" s="203">
        <f t="shared" si="43"/>
        <v>2.8376792278856255E-2</v>
      </c>
      <c r="K365" s="204">
        <f t="shared" si="36"/>
        <v>0.78458904054595702</v>
      </c>
      <c r="L365" s="204">
        <f t="shared" si="37"/>
        <v>0.78458904054595713</v>
      </c>
      <c r="N365" s="205">
        <f t="shared" si="38"/>
        <v>0.57593777286088577</v>
      </c>
      <c r="O365" s="205">
        <f t="shared" si="39"/>
        <v>1.3622809225528427</v>
      </c>
    </row>
    <row r="366" spans="2:15" ht="15" x14ac:dyDescent="0.25">
      <c r="B366" s="199">
        <v>33289</v>
      </c>
      <c r="C366" s="200">
        <v>1.4253676265166457</v>
      </c>
      <c r="D366" s="200">
        <v>0.94323438353669686</v>
      </c>
      <c r="E366" s="200"/>
      <c r="F366" s="202">
        <f t="shared" si="42"/>
        <v>43830</v>
      </c>
      <c r="G366" s="200">
        <f t="shared" si="40"/>
        <v>13.766491175545948</v>
      </c>
      <c r="H366" s="200">
        <f t="shared" si="41"/>
        <v>7.6680939719540744</v>
      </c>
      <c r="I366" s="203">
        <f t="shared" si="43"/>
        <v>8.1490190799895501E-3</v>
      </c>
      <c r="J366" s="203">
        <f t="shared" si="43"/>
        <v>3.0362905597912437E-2</v>
      </c>
      <c r="K366" s="206">
        <f t="shared" si="36"/>
        <v>0.76017807595572395</v>
      </c>
      <c r="L366" s="206">
        <f t="shared" si="37"/>
        <v>0.76017807595572406</v>
      </c>
      <c r="N366" s="205">
        <f t="shared" si="38"/>
        <v>0.57016498179266384</v>
      </c>
      <c r="O366" s="205">
        <f t="shared" si="39"/>
        <v>1.3332598462389553</v>
      </c>
    </row>
    <row r="367" spans="2:15" x14ac:dyDescent="0.2">
      <c r="B367" s="199">
        <v>33290</v>
      </c>
      <c r="C367" s="200">
        <v>1.4438554896085527</v>
      </c>
      <c r="D367" s="200">
        <v>0.94208705153888217</v>
      </c>
      <c r="E367" s="200"/>
      <c r="F367" s="202"/>
      <c r="G367" s="200"/>
      <c r="H367" s="200"/>
      <c r="I367" s="203"/>
      <c r="J367" s="203"/>
      <c r="K367" s="204"/>
      <c r="L367" s="204"/>
      <c r="N367" s="205"/>
      <c r="O367" s="205"/>
    </row>
    <row r="368" spans="2:15" x14ac:dyDescent="0.2">
      <c r="B368" s="199">
        <v>33291</v>
      </c>
      <c r="C368" s="200">
        <v>1.4352833057156522</v>
      </c>
      <c r="D368" s="200">
        <v>0.94374430886905902</v>
      </c>
      <c r="E368" s="200"/>
      <c r="F368" s="202"/>
      <c r="G368" s="200"/>
      <c r="H368" s="200"/>
      <c r="I368" s="203"/>
      <c r="J368" s="203"/>
      <c r="K368" s="204"/>
      <c r="L368" s="204"/>
      <c r="N368" s="205"/>
      <c r="O368" s="205"/>
    </row>
    <row r="369" spans="2:15" x14ac:dyDescent="0.2">
      <c r="B369" s="199">
        <v>33294</v>
      </c>
      <c r="C369" s="200">
        <v>1.4347804331709084</v>
      </c>
      <c r="D369" s="200">
        <v>0.94826079038426569</v>
      </c>
      <c r="E369" s="200"/>
      <c r="F369" s="202"/>
      <c r="G369" s="200"/>
      <c r="H369" s="200"/>
      <c r="I369" s="203"/>
      <c r="J369" s="203"/>
      <c r="K369" s="204"/>
      <c r="L369" s="204"/>
      <c r="N369" s="205"/>
      <c r="O369" s="205"/>
    </row>
    <row r="370" spans="2:15" x14ac:dyDescent="0.2">
      <c r="B370" s="199">
        <v>33295</v>
      </c>
      <c r="C370" s="200">
        <v>1.39992961452276</v>
      </c>
      <c r="D370" s="200">
        <v>0.93649608450191268</v>
      </c>
      <c r="E370" s="200"/>
      <c r="F370" s="202"/>
      <c r="G370" s="200"/>
      <c r="H370" s="200"/>
      <c r="I370" s="203"/>
      <c r="J370" s="203"/>
      <c r="K370" s="204"/>
      <c r="L370" s="204"/>
      <c r="N370" s="205"/>
      <c r="O370" s="205"/>
    </row>
    <row r="371" spans="2:15" x14ac:dyDescent="0.2">
      <c r="B371" s="199">
        <v>33296</v>
      </c>
      <c r="C371" s="200">
        <v>1.3953278720652227</v>
      </c>
      <c r="D371" s="200">
        <v>0.94099435439810653</v>
      </c>
      <c r="E371" s="200"/>
      <c r="F371" s="202"/>
      <c r="G371" s="200"/>
      <c r="H371" s="200"/>
      <c r="I371" s="203"/>
      <c r="J371" s="203"/>
      <c r="K371" s="204"/>
      <c r="L371" s="204"/>
      <c r="N371" s="205"/>
      <c r="O371" s="205"/>
    </row>
    <row r="372" spans="2:15" x14ac:dyDescent="0.2">
      <c r="B372" s="199">
        <v>33297</v>
      </c>
      <c r="C372" s="200">
        <v>1.3902257589163982</v>
      </c>
      <c r="D372" s="200">
        <v>0.94804225095611061</v>
      </c>
      <c r="E372" s="200"/>
      <c r="F372" s="202"/>
      <c r="G372" s="200"/>
      <c r="H372" s="200"/>
      <c r="I372" s="203"/>
      <c r="J372" s="203"/>
      <c r="K372" s="204"/>
      <c r="L372" s="204"/>
      <c r="N372" s="205"/>
      <c r="O372" s="205"/>
    </row>
    <row r="373" spans="2:15" x14ac:dyDescent="0.2">
      <c r="B373" s="199">
        <v>33298</v>
      </c>
      <c r="C373" s="200">
        <v>1.3687598562601804</v>
      </c>
      <c r="D373" s="200">
        <v>0.93757057002367572</v>
      </c>
      <c r="E373" s="200"/>
      <c r="F373" s="202"/>
      <c r="G373" s="200"/>
      <c r="H373" s="200"/>
      <c r="I373" s="203"/>
      <c r="J373" s="203"/>
      <c r="K373" s="204"/>
      <c r="L373" s="204"/>
      <c r="N373" s="205"/>
      <c r="O373" s="205"/>
    </row>
    <row r="374" spans="2:15" x14ac:dyDescent="0.2">
      <c r="B374" s="199">
        <v>33301</v>
      </c>
      <c r="C374" s="200">
        <v>1.3746408797851086</v>
      </c>
      <c r="D374" s="200">
        <v>0.93427426698233518</v>
      </c>
      <c r="E374" s="200"/>
      <c r="F374" s="202"/>
      <c r="G374" s="200"/>
      <c r="H374" s="200"/>
      <c r="I374" s="203"/>
      <c r="J374" s="203"/>
      <c r="K374" s="204"/>
      <c r="L374" s="204"/>
      <c r="N374" s="205"/>
      <c r="O374" s="205"/>
    </row>
    <row r="375" spans="2:15" x14ac:dyDescent="0.2">
      <c r="B375" s="199">
        <v>33302</v>
      </c>
      <c r="C375" s="200">
        <v>1.4002323387909887</v>
      </c>
      <c r="D375" s="200">
        <v>0.94778728828992931</v>
      </c>
      <c r="E375" s="200"/>
      <c r="F375" s="202"/>
      <c r="G375" s="200"/>
      <c r="H375" s="200"/>
      <c r="I375" s="203"/>
      <c r="J375" s="203"/>
      <c r="K375" s="204"/>
      <c r="L375" s="204"/>
      <c r="N375" s="205"/>
      <c r="O375" s="205"/>
    </row>
    <row r="376" spans="2:15" x14ac:dyDescent="0.2">
      <c r="B376" s="199">
        <v>33303</v>
      </c>
      <c r="C376" s="200">
        <v>1.4296441280248462</v>
      </c>
      <c r="D376" s="200">
        <v>0.95013658714259752</v>
      </c>
      <c r="E376" s="200"/>
      <c r="F376" s="202"/>
    </row>
    <row r="377" spans="2:15" x14ac:dyDescent="0.2">
      <c r="B377" s="199">
        <v>33304</v>
      </c>
      <c r="C377" s="200">
        <v>1.4334152551348469</v>
      </c>
      <c r="D377" s="200">
        <v>0.95113822618830868</v>
      </c>
      <c r="E377" s="200"/>
      <c r="F377" s="202"/>
    </row>
    <row r="378" spans="2:15" x14ac:dyDescent="0.2">
      <c r="B378" s="199">
        <v>33305</v>
      </c>
      <c r="C378" s="200">
        <v>1.4087144559594578</v>
      </c>
      <c r="D378" s="200">
        <v>0.95073757057002406</v>
      </c>
      <c r="E378" s="200"/>
      <c r="F378" s="202"/>
    </row>
    <row r="379" spans="2:15" x14ac:dyDescent="0.2">
      <c r="B379" s="199">
        <v>33308</v>
      </c>
      <c r="C379" s="200">
        <v>1.3948391766900656</v>
      </c>
      <c r="D379" s="200">
        <v>0.94130395192132632</v>
      </c>
      <c r="E379" s="200"/>
      <c r="F379" s="202"/>
    </row>
    <row r="380" spans="2:15" x14ac:dyDescent="0.2">
      <c r="B380" s="199">
        <v>33309</v>
      </c>
      <c r="C380" s="200">
        <v>1.4103906977752694</v>
      </c>
      <c r="D380" s="200">
        <v>0.94409032963030459</v>
      </c>
      <c r="E380" s="200"/>
      <c r="F380" s="202"/>
    </row>
    <row r="381" spans="2:15" x14ac:dyDescent="0.2">
      <c r="B381" s="199">
        <v>33310</v>
      </c>
      <c r="C381" s="200">
        <v>1.3833615069830907</v>
      </c>
      <c r="D381" s="200">
        <v>0.94101256601711947</v>
      </c>
      <c r="E381" s="200"/>
      <c r="F381" s="202"/>
    </row>
    <row r="382" spans="2:15" x14ac:dyDescent="0.2">
      <c r="B382" s="199">
        <v>33311</v>
      </c>
      <c r="C382" s="200">
        <v>1.4034438846778996</v>
      </c>
      <c r="D382" s="200">
        <v>0.94858859952649843</v>
      </c>
      <c r="E382" s="200"/>
      <c r="F382" s="202"/>
    </row>
    <row r="383" spans="2:15" x14ac:dyDescent="0.2">
      <c r="B383" s="199">
        <v>33312</v>
      </c>
      <c r="C383" s="200">
        <v>1.3619948445139782</v>
      </c>
      <c r="D383" s="200">
        <v>0.94931706428701568</v>
      </c>
      <c r="E383" s="200"/>
      <c r="F383" s="202"/>
    </row>
    <row r="384" spans="2:15" x14ac:dyDescent="0.2">
      <c r="B384" s="199">
        <v>33315</v>
      </c>
      <c r="C384" s="200">
        <v>1.3306099268541451</v>
      </c>
      <c r="D384" s="200">
        <v>0.9425423420142055</v>
      </c>
      <c r="E384" s="200"/>
      <c r="F384" s="202"/>
    </row>
    <row r="385" spans="2:6" x14ac:dyDescent="0.2">
      <c r="B385" s="199">
        <v>33316</v>
      </c>
      <c r="C385" s="200">
        <v>1.2851462458437966</v>
      </c>
      <c r="D385" s="200">
        <v>0.92711710071025366</v>
      </c>
      <c r="E385" s="200"/>
      <c r="F385" s="202"/>
    </row>
    <row r="386" spans="2:6" x14ac:dyDescent="0.2">
      <c r="B386" s="199">
        <v>33317</v>
      </c>
      <c r="C386" s="200">
        <v>1.2933298084997977</v>
      </c>
      <c r="D386" s="200">
        <v>0.91833910034602129</v>
      </c>
      <c r="E386" s="200"/>
      <c r="F386" s="202"/>
    </row>
    <row r="387" spans="2:6" x14ac:dyDescent="0.2">
      <c r="B387" s="199">
        <v>33318</v>
      </c>
      <c r="C387" s="200">
        <v>1.3383623367644872</v>
      </c>
      <c r="D387" s="200">
        <v>0.92638863594973642</v>
      </c>
      <c r="E387" s="200"/>
      <c r="F387" s="202"/>
    </row>
    <row r="388" spans="2:6" x14ac:dyDescent="0.2">
      <c r="B388" s="199">
        <v>33319</v>
      </c>
      <c r="C388" s="200">
        <v>1.3251892443652016</v>
      </c>
      <c r="D388" s="200">
        <v>0.92362046985977109</v>
      </c>
      <c r="E388" s="200"/>
      <c r="F388" s="202"/>
    </row>
    <row r="389" spans="2:6" x14ac:dyDescent="0.2">
      <c r="B389" s="199">
        <v>33322</v>
      </c>
      <c r="C389" s="200">
        <v>1.3124739911484435</v>
      </c>
      <c r="D389" s="200">
        <v>0.92017847386632723</v>
      </c>
      <c r="E389" s="200"/>
      <c r="F389" s="202"/>
    </row>
    <row r="390" spans="2:6" x14ac:dyDescent="0.2">
      <c r="B390" s="199">
        <v>33323</v>
      </c>
      <c r="C390" s="200">
        <v>1.291136516969656</v>
      </c>
      <c r="D390" s="200">
        <v>0.91977781824804283</v>
      </c>
      <c r="E390" s="200"/>
      <c r="F390" s="202"/>
    </row>
    <row r="391" spans="2:6" x14ac:dyDescent="0.2">
      <c r="B391" s="199">
        <v>33324</v>
      </c>
      <c r="C391" s="200">
        <v>1.2886563462431762</v>
      </c>
      <c r="D391" s="200">
        <v>0.91812056091786609</v>
      </c>
      <c r="E391" s="200"/>
      <c r="F391" s="202"/>
    </row>
    <row r="392" spans="2:6" x14ac:dyDescent="0.2">
      <c r="B392" s="199">
        <v>33325</v>
      </c>
      <c r="C392" s="200">
        <v>1.3035106841651869</v>
      </c>
      <c r="D392" s="200">
        <v>0.91360407940265953</v>
      </c>
      <c r="E392" s="200"/>
      <c r="F392" s="202"/>
    </row>
    <row r="393" spans="2:6" x14ac:dyDescent="0.2">
      <c r="B393" s="199">
        <v>33326</v>
      </c>
      <c r="C393" s="200">
        <v>1.3035106841651869</v>
      </c>
      <c r="D393" s="200">
        <v>0.9183391003460214</v>
      </c>
      <c r="E393" s="200"/>
      <c r="F393" s="202"/>
    </row>
    <row r="394" spans="2:6" x14ac:dyDescent="0.2">
      <c r="B394" s="199">
        <v>33329</v>
      </c>
      <c r="C394" s="200">
        <v>1.3035106841651869</v>
      </c>
      <c r="D394" s="200">
        <v>0.91344017483154316</v>
      </c>
      <c r="E394" s="200"/>
      <c r="F394" s="202"/>
    </row>
    <row r="395" spans="2:6" x14ac:dyDescent="0.2">
      <c r="B395" s="199">
        <v>33330</v>
      </c>
      <c r="C395" s="200">
        <v>1.3222971017695622</v>
      </c>
      <c r="D395" s="200">
        <v>0.93046803860863292</v>
      </c>
      <c r="E395" s="200"/>
      <c r="F395" s="202"/>
    </row>
    <row r="396" spans="2:6" x14ac:dyDescent="0.2">
      <c r="B396" s="199">
        <v>33331</v>
      </c>
      <c r="C396" s="200">
        <v>1.3604011638622293</v>
      </c>
      <c r="D396" s="200">
        <v>0.94523766162811917</v>
      </c>
      <c r="E396" s="200"/>
      <c r="F396" s="202"/>
    </row>
    <row r="397" spans="2:6" x14ac:dyDescent="0.2">
      <c r="B397" s="199">
        <v>33332</v>
      </c>
      <c r="C397" s="200">
        <v>1.3581544994583501</v>
      </c>
      <c r="D397" s="200">
        <v>0.947113458386451</v>
      </c>
      <c r="E397" s="200"/>
      <c r="F397" s="202"/>
    </row>
    <row r="398" spans="2:6" x14ac:dyDescent="0.2">
      <c r="B398" s="199">
        <v>33333</v>
      </c>
      <c r="C398" s="200">
        <v>1.3639696408422588</v>
      </c>
      <c r="D398" s="200">
        <v>0.95015479876161058</v>
      </c>
      <c r="E398" s="200"/>
      <c r="F398" s="202"/>
    </row>
    <row r="399" spans="2:6" x14ac:dyDescent="0.2">
      <c r="B399" s="199">
        <v>33336</v>
      </c>
      <c r="C399" s="200">
        <v>1.3574764971716564</v>
      </c>
      <c r="D399" s="200">
        <v>0.94325259515571014</v>
      </c>
      <c r="E399" s="200"/>
      <c r="F399" s="202"/>
    </row>
    <row r="400" spans="2:6" x14ac:dyDescent="0.2">
      <c r="B400" s="199">
        <v>33337</v>
      </c>
      <c r="C400" s="200">
        <v>1.3697530920823859</v>
      </c>
      <c r="D400" s="200">
        <v>0.9363139683117836</v>
      </c>
      <c r="E400" s="200"/>
      <c r="F400" s="202"/>
    </row>
    <row r="401" spans="2:6" x14ac:dyDescent="0.2">
      <c r="B401" s="199">
        <v>33338</v>
      </c>
      <c r="C401" s="200">
        <v>1.3443659511087813</v>
      </c>
      <c r="D401" s="200">
        <v>0.93514842469495607</v>
      </c>
      <c r="E401" s="200"/>
      <c r="F401" s="202"/>
    </row>
    <row r="402" spans="2:6" x14ac:dyDescent="0.2">
      <c r="B402" s="199">
        <v>33339</v>
      </c>
      <c r="C402" s="200">
        <v>1.365554981982487</v>
      </c>
      <c r="D402" s="200">
        <v>0.93935530868694295</v>
      </c>
      <c r="E402" s="200"/>
      <c r="F402" s="202"/>
    </row>
    <row r="403" spans="2:6" x14ac:dyDescent="0.2">
      <c r="B403" s="199">
        <v>33340</v>
      </c>
      <c r="C403" s="200">
        <v>1.3438422297852339</v>
      </c>
      <c r="D403" s="200">
        <v>0.94636678200692104</v>
      </c>
      <c r="E403" s="200"/>
      <c r="F403" s="202"/>
    </row>
    <row r="404" spans="2:6" x14ac:dyDescent="0.2">
      <c r="B404" s="199">
        <v>33343</v>
      </c>
      <c r="C404" s="200">
        <v>1.3694286850842015</v>
      </c>
      <c r="D404" s="200">
        <v>0.95385175742123529</v>
      </c>
      <c r="E404" s="200"/>
      <c r="F404" s="202"/>
    </row>
    <row r="405" spans="2:6" x14ac:dyDescent="0.2">
      <c r="B405" s="199">
        <v>33344</v>
      </c>
      <c r="C405" s="200">
        <v>1.3722699566595602</v>
      </c>
      <c r="D405" s="200">
        <v>0.95720269531961444</v>
      </c>
      <c r="E405" s="200"/>
      <c r="F405" s="202"/>
    </row>
    <row r="406" spans="2:6" x14ac:dyDescent="0.2">
      <c r="B406" s="199">
        <v>33345</v>
      </c>
      <c r="C406" s="200">
        <v>1.3829670480881269</v>
      </c>
      <c r="D406" s="200">
        <v>0.96368603168821743</v>
      </c>
      <c r="E406" s="200"/>
      <c r="F406" s="202"/>
    </row>
    <row r="407" spans="2:6" x14ac:dyDescent="0.2">
      <c r="B407" s="199">
        <v>33346</v>
      </c>
      <c r="C407" s="200">
        <v>1.3658977359060187</v>
      </c>
      <c r="D407" s="200">
        <v>0.95567291932252818</v>
      </c>
      <c r="E407" s="200"/>
      <c r="F407" s="202"/>
    </row>
    <row r="408" spans="2:6" x14ac:dyDescent="0.2">
      <c r="B408" s="199">
        <v>33347</v>
      </c>
      <c r="C408" s="200">
        <v>1.319526716042136</v>
      </c>
      <c r="D408" s="200">
        <v>0.93893644144964539</v>
      </c>
      <c r="E408" s="200"/>
      <c r="F408" s="202"/>
    </row>
    <row r="409" spans="2:6" x14ac:dyDescent="0.2">
      <c r="B409" s="199">
        <v>33350</v>
      </c>
      <c r="C409" s="200">
        <v>1.2848952265470017</v>
      </c>
      <c r="D409" s="200">
        <v>0.92174467310143904</v>
      </c>
      <c r="E409" s="200"/>
      <c r="F409" s="202"/>
    </row>
    <row r="410" spans="2:6" x14ac:dyDescent="0.2">
      <c r="B410" s="199">
        <v>33351</v>
      </c>
      <c r="C410" s="200">
        <v>1.3132579052314604</v>
      </c>
      <c r="D410" s="200">
        <v>0.92715352394827943</v>
      </c>
      <c r="E410" s="200"/>
      <c r="F410" s="202"/>
    </row>
    <row r="411" spans="2:6" x14ac:dyDescent="0.2">
      <c r="B411" s="199">
        <v>33352</v>
      </c>
      <c r="C411" s="200">
        <v>1.3125298658756375</v>
      </c>
      <c r="D411" s="200">
        <v>0.92795483518484834</v>
      </c>
      <c r="E411" s="200"/>
      <c r="F411" s="202"/>
    </row>
    <row r="412" spans="2:6" x14ac:dyDescent="0.2">
      <c r="B412" s="199">
        <v>33353</v>
      </c>
      <c r="C412" s="200">
        <v>1.3232870017871587</v>
      </c>
      <c r="D412" s="200">
        <v>0.92019668548533995</v>
      </c>
      <c r="E412" s="200"/>
      <c r="F412" s="202"/>
    </row>
    <row r="413" spans="2:6" x14ac:dyDescent="0.2">
      <c r="B413" s="199">
        <v>33354</v>
      </c>
      <c r="C413" s="200">
        <v>1.3136148363245785</v>
      </c>
      <c r="D413" s="200">
        <v>0.9212893826261157</v>
      </c>
      <c r="E413" s="200"/>
      <c r="F413" s="202"/>
    </row>
    <row r="414" spans="2:6" x14ac:dyDescent="0.2">
      <c r="B414" s="199">
        <v>33357</v>
      </c>
      <c r="C414" s="200">
        <v>1.3224922463391642</v>
      </c>
      <c r="D414" s="200">
        <v>0.91456929521034436</v>
      </c>
      <c r="E414" s="200"/>
      <c r="F414" s="202"/>
    </row>
    <row r="415" spans="2:6" x14ac:dyDescent="0.2">
      <c r="B415" s="199">
        <v>33358</v>
      </c>
      <c r="C415" s="200">
        <v>1.3570728648140176</v>
      </c>
      <c r="D415" s="200">
        <v>0.92376616281187407</v>
      </c>
      <c r="E415" s="200"/>
      <c r="F415" s="202"/>
    </row>
    <row r="416" spans="2:6" x14ac:dyDescent="0.2">
      <c r="B416" s="199">
        <v>33359</v>
      </c>
      <c r="C416" s="200">
        <v>1.3570728648140176</v>
      </c>
      <c r="D416" s="200">
        <v>0.93924603897286485</v>
      </c>
      <c r="E416" s="200"/>
      <c r="F416" s="202"/>
    </row>
    <row r="417" spans="2:6" x14ac:dyDescent="0.2">
      <c r="B417" s="199">
        <v>33360</v>
      </c>
      <c r="C417" s="200">
        <v>1.3791175295698244</v>
      </c>
      <c r="D417" s="200">
        <v>0.93607721726461501</v>
      </c>
      <c r="E417" s="200"/>
      <c r="F417" s="202"/>
    </row>
    <row r="418" spans="2:6" x14ac:dyDescent="0.2">
      <c r="B418" s="199">
        <v>33361</v>
      </c>
      <c r="C418" s="200">
        <v>1.3554333168489003</v>
      </c>
      <c r="D418" s="200">
        <v>0.93238025860499019</v>
      </c>
      <c r="E418" s="200"/>
      <c r="F418" s="202"/>
    </row>
    <row r="419" spans="2:6" x14ac:dyDescent="0.2">
      <c r="B419" s="199">
        <v>33364</v>
      </c>
      <c r="C419" s="200">
        <v>1.3584397107523838</v>
      </c>
      <c r="D419" s="200">
        <v>0.9306137315607359</v>
      </c>
      <c r="E419" s="200"/>
      <c r="F419" s="202"/>
    </row>
    <row r="420" spans="2:6" x14ac:dyDescent="0.2">
      <c r="B420" s="199">
        <v>33365</v>
      </c>
      <c r="C420" s="200">
        <v>1.3741588560191687</v>
      </c>
      <c r="D420" s="200">
        <v>0.93254416317610644</v>
      </c>
      <c r="E420" s="200"/>
      <c r="F420" s="202"/>
    </row>
    <row r="421" spans="2:6" x14ac:dyDescent="0.2">
      <c r="B421" s="199">
        <v>33366</v>
      </c>
      <c r="C421" s="200">
        <v>1.3741588560191687</v>
      </c>
      <c r="D421" s="200">
        <v>0.93024949918047728</v>
      </c>
      <c r="E421" s="200"/>
      <c r="F421" s="202"/>
    </row>
    <row r="422" spans="2:6" x14ac:dyDescent="0.2">
      <c r="B422" s="199">
        <v>33367</v>
      </c>
      <c r="C422" s="200">
        <v>1.3741588560191687</v>
      </c>
      <c r="D422" s="200">
        <v>0.93192496812966685</v>
      </c>
      <c r="E422" s="200"/>
      <c r="F422" s="202"/>
    </row>
    <row r="423" spans="2:6" x14ac:dyDescent="0.2">
      <c r="B423" s="199">
        <v>33368</v>
      </c>
      <c r="C423" s="200">
        <v>1.3853913440874126</v>
      </c>
      <c r="D423" s="200">
        <v>0.93004917137133492</v>
      </c>
      <c r="E423" s="200"/>
      <c r="F423" s="202"/>
    </row>
    <row r="424" spans="2:6" x14ac:dyDescent="0.2">
      <c r="B424" s="199">
        <v>33371</v>
      </c>
      <c r="C424" s="200">
        <v>1.3869825228857056</v>
      </c>
      <c r="D424" s="200">
        <v>0.92507739938080491</v>
      </c>
      <c r="E424" s="200"/>
      <c r="F424" s="202"/>
    </row>
    <row r="425" spans="2:6" x14ac:dyDescent="0.2">
      <c r="B425" s="199">
        <v>33372</v>
      </c>
      <c r="C425" s="200">
        <v>1.3769083929677914</v>
      </c>
      <c r="D425" s="200">
        <v>0.91997814605718453</v>
      </c>
      <c r="E425" s="200"/>
      <c r="F425" s="202"/>
    </row>
    <row r="426" spans="2:6" x14ac:dyDescent="0.2">
      <c r="B426" s="199">
        <v>33373</v>
      </c>
      <c r="C426" s="200">
        <v>1.3749627849298367</v>
      </c>
      <c r="D426" s="200">
        <v>0.92059734110362401</v>
      </c>
      <c r="E426" s="200"/>
      <c r="F426" s="202"/>
    </row>
    <row r="427" spans="2:6" x14ac:dyDescent="0.2">
      <c r="B427" s="199">
        <v>33374</v>
      </c>
      <c r="C427" s="200">
        <v>1.4006151223698236</v>
      </c>
      <c r="D427" s="200">
        <v>0.92442178109633943</v>
      </c>
      <c r="E427" s="200"/>
      <c r="F427" s="202"/>
    </row>
    <row r="428" spans="2:6" x14ac:dyDescent="0.2">
      <c r="B428" s="199">
        <v>33375</v>
      </c>
      <c r="C428" s="200">
        <v>1.3748818916680787</v>
      </c>
      <c r="D428" s="200">
        <v>0.92145328719723174</v>
      </c>
      <c r="E428" s="200"/>
      <c r="F428" s="202"/>
    </row>
    <row r="429" spans="2:6" x14ac:dyDescent="0.2">
      <c r="B429" s="199">
        <v>33378</v>
      </c>
      <c r="C429" s="200">
        <v>1.3748818916680787</v>
      </c>
      <c r="D429" s="200">
        <v>0.91602622473137851</v>
      </c>
      <c r="E429" s="200"/>
      <c r="F429" s="202"/>
    </row>
    <row r="430" spans="2:6" x14ac:dyDescent="0.2">
      <c r="B430" s="199">
        <v>33379</v>
      </c>
      <c r="C430" s="200">
        <v>1.3949659372651919</v>
      </c>
      <c r="D430" s="200">
        <v>0.92272810052813681</v>
      </c>
      <c r="E430" s="200"/>
      <c r="F430" s="202"/>
    </row>
    <row r="431" spans="2:6" x14ac:dyDescent="0.2">
      <c r="B431" s="199">
        <v>33380</v>
      </c>
      <c r="C431" s="200">
        <v>1.3808488121616778</v>
      </c>
      <c r="D431" s="200">
        <v>0.92270988890912398</v>
      </c>
      <c r="E431" s="200"/>
      <c r="F431" s="202"/>
    </row>
    <row r="432" spans="2:6" x14ac:dyDescent="0.2">
      <c r="B432" s="199">
        <v>33381</v>
      </c>
      <c r="C432" s="200">
        <v>1.4019686250897554</v>
      </c>
      <c r="D432" s="200">
        <v>0.92316517938444709</v>
      </c>
      <c r="E432" s="200"/>
      <c r="F432" s="202"/>
    </row>
    <row r="433" spans="2:6" x14ac:dyDescent="0.2">
      <c r="B433" s="199">
        <v>33382</v>
      </c>
      <c r="C433" s="200">
        <v>1.389406818884992</v>
      </c>
      <c r="D433" s="200">
        <v>0.92573301766527027</v>
      </c>
      <c r="E433" s="200"/>
      <c r="F433" s="202"/>
    </row>
    <row r="434" spans="2:6" x14ac:dyDescent="0.2">
      <c r="B434" s="199">
        <v>33385</v>
      </c>
      <c r="C434" s="200">
        <v>1.3866247578414355</v>
      </c>
      <c r="D434" s="200">
        <v>0.92573301766527027</v>
      </c>
      <c r="E434" s="200"/>
      <c r="F434" s="202"/>
    </row>
    <row r="435" spans="2:6" x14ac:dyDescent="0.2">
      <c r="B435" s="199">
        <v>33386</v>
      </c>
      <c r="C435" s="200">
        <v>1.396241048576822</v>
      </c>
      <c r="D435" s="200">
        <v>0.92926607175377873</v>
      </c>
      <c r="E435" s="200"/>
      <c r="F435" s="202"/>
    </row>
    <row r="436" spans="2:6" x14ac:dyDescent="0.2">
      <c r="B436" s="199">
        <v>33387</v>
      </c>
      <c r="C436" s="200">
        <v>1.3895110627790102</v>
      </c>
      <c r="D436" s="200">
        <v>0.93582225459843371</v>
      </c>
      <c r="E436" s="200"/>
      <c r="F436" s="202"/>
    </row>
    <row r="437" spans="2:6" x14ac:dyDescent="0.2">
      <c r="B437" s="199">
        <v>33388</v>
      </c>
      <c r="C437" s="200">
        <v>1.396803131653368</v>
      </c>
      <c r="D437" s="200">
        <v>0.93862684392642481</v>
      </c>
      <c r="E437" s="200"/>
      <c r="F437" s="202"/>
    </row>
    <row r="438" spans="2:6" x14ac:dyDescent="0.2">
      <c r="B438" s="199">
        <v>33389</v>
      </c>
      <c r="C438" s="200">
        <v>1.403528113744267</v>
      </c>
      <c r="D438" s="200">
        <v>0.9429247860134764</v>
      </c>
      <c r="E438" s="200"/>
      <c r="F438" s="202"/>
    </row>
    <row r="439" spans="2:6" x14ac:dyDescent="0.2">
      <c r="B439" s="199">
        <v>33392</v>
      </c>
      <c r="C439" s="200">
        <v>1.3990231096203785</v>
      </c>
      <c r="D439" s="200">
        <v>0.93720633764341632</v>
      </c>
      <c r="E439" s="200"/>
      <c r="F439" s="202"/>
    </row>
    <row r="440" spans="2:6" x14ac:dyDescent="0.2">
      <c r="B440" s="199">
        <v>33393</v>
      </c>
      <c r="C440" s="200">
        <v>1.3998403817494811</v>
      </c>
      <c r="D440" s="200">
        <v>0.93465671098160619</v>
      </c>
      <c r="E440" s="200"/>
      <c r="F440" s="202"/>
    </row>
    <row r="441" spans="2:6" x14ac:dyDescent="0.2">
      <c r="B441" s="199">
        <v>33394</v>
      </c>
      <c r="C441" s="200">
        <v>1.4118267616592641</v>
      </c>
      <c r="D441" s="200">
        <v>0.92957566927699864</v>
      </c>
      <c r="E441" s="200"/>
      <c r="F441" s="202"/>
    </row>
    <row r="442" spans="2:6" x14ac:dyDescent="0.2">
      <c r="B442" s="199">
        <v>33395</v>
      </c>
      <c r="C442" s="200">
        <v>1.428288957402611</v>
      </c>
      <c r="D442" s="200">
        <v>0.92560553633217979</v>
      </c>
      <c r="E442" s="200"/>
      <c r="F442" s="202"/>
    </row>
    <row r="443" spans="2:6" x14ac:dyDescent="0.2">
      <c r="B443" s="199">
        <v>33396</v>
      </c>
      <c r="C443" s="200">
        <v>1.4073092482680938</v>
      </c>
      <c r="D443" s="200">
        <v>0.9171735567291931</v>
      </c>
      <c r="E443" s="200"/>
      <c r="F443" s="202"/>
    </row>
    <row r="444" spans="2:6" x14ac:dyDescent="0.2">
      <c r="B444" s="199">
        <v>33399</v>
      </c>
      <c r="C444" s="200">
        <v>1.4076611756542992</v>
      </c>
      <c r="D444" s="200">
        <v>0.90877800036423229</v>
      </c>
      <c r="E444" s="200"/>
      <c r="F444" s="202"/>
    </row>
    <row r="445" spans="2:6" x14ac:dyDescent="0.2">
      <c r="B445" s="199">
        <v>33400</v>
      </c>
      <c r="C445" s="200">
        <v>1.4244144203497444</v>
      </c>
      <c r="D445" s="200">
        <v>0.91400473502094337</v>
      </c>
      <c r="E445" s="200"/>
      <c r="F445" s="202"/>
    </row>
    <row r="446" spans="2:6" x14ac:dyDescent="0.2">
      <c r="B446" s="199">
        <v>33401</v>
      </c>
      <c r="C446" s="200">
        <v>1.3879348951014563</v>
      </c>
      <c r="D446" s="200">
        <v>0.90590056456018941</v>
      </c>
      <c r="E446" s="200"/>
      <c r="F446" s="202"/>
    </row>
    <row r="447" spans="2:6" x14ac:dyDescent="0.2">
      <c r="B447" s="199">
        <v>33402</v>
      </c>
      <c r="C447" s="200">
        <v>1.3796437527468284</v>
      </c>
      <c r="D447" s="200">
        <v>0.90413403751593513</v>
      </c>
      <c r="E447" s="200"/>
      <c r="F447" s="202"/>
    </row>
    <row r="448" spans="2:6" x14ac:dyDescent="0.2">
      <c r="B448" s="199">
        <v>33403</v>
      </c>
      <c r="C448" s="200">
        <v>1.3844122854347947</v>
      </c>
      <c r="D448" s="200">
        <v>0.91436896740120199</v>
      </c>
      <c r="E448" s="200"/>
      <c r="F448" s="202"/>
    </row>
    <row r="449" spans="2:6" x14ac:dyDescent="0.2">
      <c r="B449" s="199">
        <v>33406</v>
      </c>
      <c r="C449" s="200">
        <v>1.3790232930896325</v>
      </c>
      <c r="D449" s="200">
        <v>0.90883263522127122</v>
      </c>
      <c r="E449" s="200"/>
      <c r="F449" s="202"/>
    </row>
    <row r="450" spans="2:6" x14ac:dyDescent="0.2">
      <c r="B450" s="199">
        <v>33407</v>
      </c>
      <c r="C450" s="200">
        <v>1.361293491595025</v>
      </c>
      <c r="D450" s="200">
        <v>0.903405572755418</v>
      </c>
      <c r="E450" s="200"/>
      <c r="F450" s="202"/>
    </row>
    <row r="451" spans="2:6" x14ac:dyDescent="0.2">
      <c r="B451" s="199">
        <v>33408</v>
      </c>
      <c r="C451" s="200">
        <v>1.3533634500892762</v>
      </c>
      <c r="D451" s="200">
        <v>0.89439082134401748</v>
      </c>
      <c r="E451" s="200"/>
      <c r="F451" s="202"/>
    </row>
    <row r="452" spans="2:6" x14ac:dyDescent="0.2">
      <c r="B452" s="199">
        <v>33409</v>
      </c>
      <c r="C452" s="200">
        <v>1.3442516998009377</v>
      </c>
      <c r="D452" s="200">
        <v>0.90032780914223276</v>
      </c>
      <c r="E452" s="200"/>
      <c r="F452" s="202"/>
    </row>
    <row r="453" spans="2:6" x14ac:dyDescent="0.2">
      <c r="B453" s="199">
        <v>33410</v>
      </c>
      <c r="C453" s="200">
        <v>1.3523151734910297</v>
      </c>
      <c r="D453" s="200">
        <v>0.90320524494627574</v>
      </c>
      <c r="E453" s="200"/>
      <c r="F453" s="202"/>
    </row>
    <row r="454" spans="2:6" x14ac:dyDescent="0.2">
      <c r="B454" s="199">
        <v>33413</v>
      </c>
      <c r="C454" s="200">
        <v>1.3520433054154302</v>
      </c>
      <c r="D454" s="200">
        <v>0.89067565106537971</v>
      </c>
      <c r="E454" s="200"/>
      <c r="F454" s="202"/>
    </row>
    <row r="455" spans="2:6" x14ac:dyDescent="0.2">
      <c r="B455" s="199">
        <v>33414</v>
      </c>
      <c r="C455" s="200">
        <v>1.3582220495016741</v>
      </c>
      <c r="D455" s="200">
        <v>0.89193225277727184</v>
      </c>
      <c r="E455" s="200"/>
      <c r="F455" s="202"/>
    </row>
    <row r="456" spans="2:6" x14ac:dyDescent="0.2">
      <c r="B456" s="199">
        <v>33415</v>
      </c>
      <c r="C456" s="200">
        <v>1.3619356339821767</v>
      </c>
      <c r="D456" s="200">
        <v>0.89118557639774176</v>
      </c>
      <c r="E456" s="200"/>
      <c r="F456" s="202"/>
    </row>
    <row r="457" spans="2:6" x14ac:dyDescent="0.2">
      <c r="B457" s="199">
        <v>33416</v>
      </c>
      <c r="C457" s="200">
        <v>1.3615686954752331</v>
      </c>
      <c r="D457" s="200">
        <v>0.89158623201602616</v>
      </c>
      <c r="E457" s="200"/>
      <c r="F457" s="202"/>
    </row>
    <row r="458" spans="2:6" x14ac:dyDescent="0.2">
      <c r="B458" s="199">
        <v>33417</v>
      </c>
      <c r="C458" s="200">
        <v>1.3303197118531995</v>
      </c>
      <c r="D458" s="200">
        <v>0.8829903478419231</v>
      </c>
      <c r="E458" s="200"/>
      <c r="F458" s="202"/>
    </row>
    <row r="459" spans="2:6" x14ac:dyDescent="0.2">
      <c r="B459" s="199">
        <v>33420</v>
      </c>
      <c r="C459" s="200">
        <v>1.3557719010166716</v>
      </c>
      <c r="D459" s="200">
        <v>0.89657621562556911</v>
      </c>
      <c r="E459" s="200"/>
      <c r="F459" s="202"/>
    </row>
    <row r="460" spans="2:6" x14ac:dyDescent="0.2">
      <c r="B460" s="199">
        <v>33421</v>
      </c>
      <c r="C460" s="200">
        <v>1.3106159479814645</v>
      </c>
      <c r="D460" s="200">
        <v>0.89315243125113819</v>
      </c>
      <c r="E460" s="200"/>
      <c r="F460" s="202"/>
    </row>
    <row r="461" spans="2:6" x14ac:dyDescent="0.2">
      <c r="B461" s="199">
        <v>33422</v>
      </c>
      <c r="C461" s="200">
        <v>1.2898297155142451</v>
      </c>
      <c r="D461" s="200">
        <v>0.8810417046075395</v>
      </c>
      <c r="E461" s="200"/>
      <c r="F461" s="202"/>
    </row>
    <row r="462" spans="2:6" x14ac:dyDescent="0.2">
      <c r="B462" s="199">
        <v>33423</v>
      </c>
      <c r="C462" s="200">
        <v>1.283936182722035</v>
      </c>
      <c r="D462" s="200">
        <v>0.87790930613731555</v>
      </c>
      <c r="E462" s="200"/>
      <c r="F462" s="202"/>
    </row>
    <row r="463" spans="2:6" x14ac:dyDescent="0.2">
      <c r="B463" s="199">
        <v>33424</v>
      </c>
      <c r="C463" s="200">
        <v>1.3000147609353947</v>
      </c>
      <c r="D463" s="200">
        <v>0.87967583318156961</v>
      </c>
      <c r="E463" s="200"/>
      <c r="F463" s="202"/>
    </row>
    <row r="464" spans="2:6" x14ac:dyDescent="0.2">
      <c r="B464" s="199">
        <v>33427</v>
      </c>
      <c r="C464" s="200">
        <v>1.3028351837319498</v>
      </c>
      <c r="D464" s="200">
        <v>0.87556000728464745</v>
      </c>
      <c r="E464" s="200"/>
      <c r="F464" s="202"/>
    </row>
    <row r="465" spans="2:6" x14ac:dyDescent="0.2">
      <c r="B465" s="199">
        <v>33428</v>
      </c>
      <c r="C465" s="200">
        <v>1.3097119449325394</v>
      </c>
      <c r="D465" s="200">
        <v>0.8815334183208885</v>
      </c>
      <c r="E465" s="200"/>
      <c r="F465" s="202"/>
    </row>
    <row r="466" spans="2:6" x14ac:dyDescent="0.2">
      <c r="B466" s="199">
        <v>33429</v>
      </c>
      <c r="C466" s="200">
        <v>1.3253493629864144</v>
      </c>
      <c r="D466" s="200">
        <v>0.88717902021489681</v>
      </c>
      <c r="E466" s="200"/>
      <c r="F466" s="202"/>
    </row>
    <row r="467" spans="2:6" x14ac:dyDescent="0.2">
      <c r="B467" s="199">
        <v>33430</v>
      </c>
      <c r="C467" s="200">
        <v>1.3044071816537437</v>
      </c>
      <c r="D467" s="200">
        <v>0.88736113640502612</v>
      </c>
      <c r="E467" s="200"/>
      <c r="F467" s="202"/>
    </row>
    <row r="468" spans="2:6" x14ac:dyDescent="0.2">
      <c r="B468" s="199">
        <v>33431</v>
      </c>
      <c r="C468" s="200">
        <v>1.3397416919701366</v>
      </c>
      <c r="D468" s="200">
        <v>0.89653979238754311</v>
      </c>
      <c r="E468" s="200"/>
      <c r="F468" s="202"/>
    </row>
    <row r="469" spans="2:6" x14ac:dyDescent="0.2">
      <c r="B469" s="199">
        <v>33434</v>
      </c>
      <c r="C469" s="200">
        <v>1.3507064817185419</v>
      </c>
      <c r="D469" s="200">
        <v>0.90575487160808588</v>
      </c>
      <c r="E469" s="200"/>
      <c r="F469" s="202"/>
    </row>
    <row r="470" spans="2:6" x14ac:dyDescent="0.2">
      <c r="B470" s="199">
        <v>33435</v>
      </c>
      <c r="C470" s="200">
        <v>1.3348939339227164</v>
      </c>
      <c r="D470" s="200">
        <v>0.90466217446731001</v>
      </c>
      <c r="E470" s="200"/>
      <c r="F470" s="202"/>
    </row>
    <row r="471" spans="2:6" x14ac:dyDescent="0.2">
      <c r="B471" s="199">
        <v>33436</v>
      </c>
      <c r="C471" s="200">
        <v>1.3495948248327325</v>
      </c>
      <c r="D471" s="200">
        <v>0.90111090875978861</v>
      </c>
      <c r="E471" s="200"/>
      <c r="F471" s="202"/>
    </row>
    <row r="472" spans="2:6" x14ac:dyDescent="0.2">
      <c r="B472" s="199">
        <v>33437</v>
      </c>
      <c r="C472" s="200">
        <v>1.3745875069113722</v>
      </c>
      <c r="D472" s="200">
        <v>0.90606446913130556</v>
      </c>
      <c r="E472" s="200"/>
      <c r="F472" s="202"/>
    </row>
    <row r="473" spans="2:6" x14ac:dyDescent="0.2">
      <c r="B473" s="199">
        <v>33438</v>
      </c>
      <c r="C473" s="200">
        <v>1.4116424584546408</v>
      </c>
      <c r="D473" s="200">
        <v>0.9073210708431978</v>
      </c>
      <c r="E473" s="200"/>
      <c r="F473" s="202"/>
    </row>
    <row r="474" spans="2:6" x14ac:dyDescent="0.2">
      <c r="B474" s="199">
        <v>33441</v>
      </c>
      <c r="C474" s="200">
        <v>1.4114047823762792</v>
      </c>
      <c r="D474" s="200">
        <v>0.90468038608632295</v>
      </c>
      <c r="E474" s="200"/>
      <c r="F474" s="202"/>
    </row>
    <row r="475" spans="2:6" x14ac:dyDescent="0.2">
      <c r="B475" s="199">
        <v>33442</v>
      </c>
      <c r="C475" s="200">
        <v>1.4104107126029222</v>
      </c>
      <c r="D475" s="200">
        <v>0.90376980513567651</v>
      </c>
      <c r="E475" s="200"/>
      <c r="F475" s="202"/>
    </row>
    <row r="476" spans="2:6" x14ac:dyDescent="0.2">
      <c r="B476" s="199">
        <v>33443</v>
      </c>
      <c r="C476" s="200">
        <v>1.4155169955075073</v>
      </c>
      <c r="D476" s="200">
        <v>0.91043525769440914</v>
      </c>
      <c r="E476" s="200"/>
      <c r="F476" s="202"/>
    </row>
    <row r="477" spans="2:6" x14ac:dyDescent="0.2">
      <c r="B477" s="199">
        <v>33444</v>
      </c>
      <c r="C477" s="200">
        <v>1.409347424883937</v>
      </c>
      <c r="D477" s="200">
        <v>0.90750318703332733</v>
      </c>
      <c r="E477" s="200"/>
      <c r="F477" s="202"/>
    </row>
    <row r="478" spans="2:6" x14ac:dyDescent="0.2">
      <c r="B478" s="199">
        <v>33445</v>
      </c>
      <c r="C478" s="200">
        <v>1.4132428107156072</v>
      </c>
      <c r="D478" s="200">
        <v>0.91345838645055544</v>
      </c>
      <c r="E478" s="200"/>
      <c r="F478" s="202"/>
    </row>
    <row r="479" spans="2:6" x14ac:dyDescent="0.2">
      <c r="B479" s="199">
        <v>33448</v>
      </c>
      <c r="C479" s="200">
        <v>1.3905718486445393</v>
      </c>
      <c r="D479" s="200">
        <v>0.91236568930977968</v>
      </c>
      <c r="E479" s="200"/>
      <c r="F479" s="202"/>
    </row>
    <row r="480" spans="2:6" x14ac:dyDescent="0.2">
      <c r="B480" s="199">
        <v>33449</v>
      </c>
      <c r="C480" s="200">
        <v>1.3985811155097421</v>
      </c>
      <c r="D480" s="200">
        <v>0.91990529958113287</v>
      </c>
      <c r="E480" s="200"/>
      <c r="F480" s="202"/>
    </row>
    <row r="481" spans="2:6" x14ac:dyDescent="0.2">
      <c r="B481" s="199">
        <v>33450</v>
      </c>
      <c r="C481" s="200">
        <v>1.3950935317914706</v>
      </c>
      <c r="D481" s="200">
        <v>0.92292842833727917</v>
      </c>
      <c r="E481" s="200"/>
      <c r="F481" s="202"/>
    </row>
    <row r="482" spans="2:6" x14ac:dyDescent="0.2">
      <c r="B482" s="199">
        <v>33451</v>
      </c>
      <c r="C482" s="200">
        <v>1.3911297619653247</v>
      </c>
      <c r="D482" s="200">
        <v>0.92212711710071016</v>
      </c>
      <c r="E482" s="200"/>
      <c r="F482" s="202"/>
    </row>
    <row r="483" spans="2:6" x14ac:dyDescent="0.2">
      <c r="B483" s="199">
        <v>33452</v>
      </c>
      <c r="C483" s="200">
        <v>1.4140375661636015</v>
      </c>
      <c r="D483" s="200">
        <v>0.92402112547805493</v>
      </c>
      <c r="E483" s="200"/>
      <c r="F483" s="202"/>
    </row>
    <row r="484" spans="2:6" x14ac:dyDescent="0.2">
      <c r="B484" s="199">
        <v>33455</v>
      </c>
      <c r="C484" s="200">
        <v>1.4239399021441739</v>
      </c>
      <c r="D484" s="200">
        <v>0.92087051538881792</v>
      </c>
      <c r="E484" s="200"/>
      <c r="F484" s="202"/>
    </row>
    <row r="485" spans="2:6" x14ac:dyDescent="0.2">
      <c r="B485" s="199">
        <v>33456</v>
      </c>
      <c r="C485" s="200">
        <v>1.4272106585628874</v>
      </c>
      <c r="D485" s="200">
        <v>0.92391185576397727</v>
      </c>
      <c r="E485" s="200"/>
      <c r="F485" s="202"/>
    </row>
    <row r="486" spans="2:6" x14ac:dyDescent="0.2">
      <c r="B486" s="199">
        <v>33457</v>
      </c>
      <c r="C486" s="200">
        <v>1.4328723529348015</v>
      </c>
      <c r="D486" s="200">
        <v>0.92706246585321417</v>
      </c>
      <c r="E486" s="200"/>
      <c r="F486" s="202"/>
    </row>
    <row r="487" spans="2:6" x14ac:dyDescent="0.2">
      <c r="B487" s="199">
        <v>33458</v>
      </c>
      <c r="C487" s="200">
        <v>1.4230884380178337</v>
      </c>
      <c r="D487" s="200">
        <v>0.92405754871608059</v>
      </c>
      <c r="E487" s="200"/>
      <c r="F487" s="202"/>
    </row>
    <row r="488" spans="2:6" x14ac:dyDescent="0.2">
      <c r="B488" s="199">
        <v>33459</v>
      </c>
      <c r="C488" s="200">
        <v>1.4106842485808258</v>
      </c>
      <c r="D488" s="200">
        <v>0.91768348206155503</v>
      </c>
      <c r="E488" s="200"/>
      <c r="F488" s="202"/>
    </row>
    <row r="489" spans="2:6" x14ac:dyDescent="0.2">
      <c r="B489" s="199">
        <v>33462</v>
      </c>
      <c r="C489" s="200">
        <v>1.4123663280547025</v>
      </c>
      <c r="D489" s="200">
        <v>0.91323984702240013</v>
      </c>
      <c r="E489" s="200"/>
      <c r="F489" s="202"/>
    </row>
    <row r="490" spans="2:6" x14ac:dyDescent="0.2">
      <c r="B490" s="199">
        <v>33463</v>
      </c>
      <c r="C490" s="200">
        <v>1.4218041532435297</v>
      </c>
      <c r="D490" s="200">
        <v>0.91471498816244756</v>
      </c>
      <c r="E490" s="200"/>
      <c r="F490" s="202"/>
    </row>
    <row r="491" spans="2:6" x14ac:dyDescent="0.2">
      <c r="B491" s="199">
        <v>33464</v>
      </c>
      <c r="C491" s="200">
        <v>1.4157571734393251</v>
      </c>
      <c r="D491" s="200">
        <v>0.91935895101074483</v>
      </c>
      <c r="E491" s="200"/>
      <c r="F491" s="202"/>
    </row>
    <row r="492" spans="2:6" x14ac:dyDescent="0.2">
      <c r="B492" s="199">
        <v>33465</v>
      </c>
      <c r="C492" s="200">
        <v>1.4157571734393251</v>
      </c>
      <c r="D492" s="200">
        <v>0.91808413767983976</v>
      </c>
      <c r="E492" s="200"/>
      <c r="F492" s="202"/>
    </row>
    <row r="493" spans="2:6" x14ac:dyDescent="0.2">
      <c r="B493" s="199">
        <v>33466</v>
      </c>
      <c r="C493" s="200">
        <v>1.4157571734393251</v>
      </c>
      <c r="D493" s="200">
        <v>0.90617373884538333</v>
      </c>
      <c r="E493" s="200"/>
      <c r="F493" s="202"/>
    </row>
    <row r="494" spans="2:6" x14ac:dyDescent="0.2">
      <c r="B494" s="199">
        <v>33469</v>
      </c>
      <c r="C494" s="200">
        <v>1.287266983623703</v>
      </c>
      <c r="D494" s="200">
        <v>0.8601711892187216</v>
      </c>
      <c r="E494" s="200"/>
      <c r="F494" s="202"/>
    </row>
    <row r="495" spans="2:6" x14ac:dyDescent="0.2">
      <c r="B495" s="199">
        <v>33470</v>
      </c>
      <c r="C495" s="200">
        <v>1.3370613729671414</v>
      </c>
      <c r="D495" s="200">
        <v>0.87543252595155707</v>
      </c>
      <c r="E495" s="200"/>
      <c r="F495" s="202"/>
    </row>
    <row r="496" spans="2:6" x14ac:dyDescent="0.2">
      <c r="B496" s="199">
        <v>33471</v>
      </c>
      <c r="C496" s="200">
        <v>1.4049566720678921</v>
      </c>
      <c r="D496" s="200">
        <v>0.90101985066472401</v>
      </c>
      <c r="E496" s="200"/>
      <c r="F496" s="202"/>
    </row>
    <row r="497" spans="2:6" x14ac:dyDescent="0.2">
      <c r="B497" s="199">
        <v>33472</v>
      </c>
      <c r="C497" s="200">
        <v>1.4417806191420164</v>
      </c>
      <c r="D497" s="200">
        <v>0.91537060644691293</v>
      </c>
      <c r="E497" s="200"/>
      <c r="F497" s="202"/>
    </row>
    <row r="498" spans="2:6" x14ac:dyDescent="0.2">
      <c r="B498" s="199">
        <v>33473</v>
      </c>
      <c r="C498" s="200">
        <v>1.422764031019649</v>
      </c>
      <c r="D498" s="200">
        <v>0.91076306683664154</v>
      </c>
      <c r="E498" s="200"/>
      <c r="F498" s="202"/>
    </row>
    <row r="499" spans="2:6" x14ac:dyDescent="0.2">
      <c r="B499" s="199">
        <v>33476</v>
      </c>
      <c r="C499" s="200">
        <v>1.4421717422323723</v>
      </c>
      <c r="D499" s="200">
        <v>0.90739391731924945</v>
      </c>
      <c r="E499" s="200"/>
      <c r="F499" s="202"/>
    </row>
    <row r="500" spans="2:6" x14ac:dyDescent="0.2">
      <c r="B500" s="199">
        <v>33477</v>
      </c>
      <c r="C500" s="200">
        <v>1.444945463764407</v>
      </c>
      <c r="D500" s="200">
        <v>0.90513567656164606</v>
      </c>
      <c r="E500" s="200"/>
      <c r="F500" s="202"/>
    </row>
    <row r="501" spans="2:6" x14ac:dyDescent="0.2">
      <c r="B501" s="199">
        <v>33478</v>
      </c>
      <c r="C501" s="200">
        <v>1.460908956718771</v>
      </c>
      <c r="D501" s="200">
        <v>0.9091058095064648</v>
      </c>
      <c r="E501" s="200"/>
      <c r="F501" s="202"/>
    </row>
    <row r="502" spans="2:6" x14ac:dyDescent="0.2">
      <c r="B502" s="199">
        <v>33479</v>
      </c>
      <c r="C502" s="200">
        <v>1.4490768577721347</v>
      </c>
      <c r="D502" s="200">
        <v>0.91547987616099047</v>
      </c>
      <c r="E502" s="200"/>
      <c r="F502" s="202"/>
    </row>
    <row r="503" spans="2:6" x14ac:dyDescent="0.2">
      <c r="B503" s="199">
        <v>33480</v>
      </c>
      <c r="C503" s="200">
        <v>1.4524226697945413</v>
      </c>
      <c r="D503" s="200">
        <v>0.91822983063194286</v>
      </c>
      <c r="E503" s="200"/>
      <c r="F503" s="202"/>
    </row>
    <row r="504" spans="2:6" x14ac:dyDescent="0.2">
      <c r="B504" s="199">
        <v>33483</v>
      </c>
      <c r="C504" s="200">
        <v>1.4508740225050076</v>
      </c>
      <c r="D504" s="200">
        <v>0.92209069386268405</v>
      </c>
      <c r="E504" s="200"/>
      <c r="F504" s="202"/>
    </row>
    <row r="505" spans="2:6" x14ac:dyDescent="0.2">
      <c r="B505" s="199">
        <v>33484</v>
      </c>
      <c r="C505" s="200">
        <v>1.4576040083028194</v>
      </c>
      <c r="D505" s="200">
        <v>0.91877617920233079</v>
      </c>
      <c r="E505" s="200"/>
      <c r="F505" s="202"/>
    </row>
    <row r="506" spans="2:6" x14ac:dyDescent="0.2">
      <c r="B506" s="199">
        <v>33485</v>
      </c>
      <c r="C506" s="200">
        <v>1.4543757833928652</v>
      </c>
      <c r="D506" s="200">
        <v>0.9186486978692403</v>
      </c>
      <c r="E506" s="200"/>
      <c r="F506" s="202"/>
    </row>
    <row r="507" spans="2:6" x14ac:dyDescent="0.2">
      <c r="B507" s="199">
        <v>33486</v>
      </c>
      <c r="C507" s="200">
        <v>1.444399225759752</v>
      </c>
      <c r="D507" s="200">
        <v>0.91797486796576189</v>
      </c>
      <c r="E507" s="200"/>
      <c r="F507" s="202"/>
    </row>
    <row r="508" spans="2:6" x14ac:dyDescent="0.2">
      <c r="B508" s="199">
        <v>33487</v>
      </c>
      <c r="C508" s="200">
        <v>1.4612500427399986</v>
      </c>
      <c r="D508" s="200">
        <v>0.91884902567838256</v>
      </c>
      <c r="E508" s="200"/>
      <c r="F508" s="202"/>
    </row>
    <row r="509" spans="2:6" x14ac:dyDescent="0.2">
      <c r="B509" s="199">
        <v>33490</v>
      </c>
      <c r="C509" s="200">
        <v>1.5064293464074654</v>
      </c>
      <c r="D509" s="200">
        <v>0.92320160262247286</v>
      </c>
      <c r="E509" s="200"/>
      <c r="F509" s="202"/>
    </row>
    <row r="510" spans="2:6" x14ac:dyDescent="0.2">
      <c r="B510" s="199">
        <v>33491</v>
      </c>
      <c r="C510" s="200">
        <v>1.4905725992005763</v>
      </c>
      <c r="D510" s="200">
        <v>0.91835731196503334</v>
      </c>
      <c r="E510" s="200"/>
      <c r="F510" s="202"/>
    </row>
    <row r="511" spans="2:6" x14ac:dyDescent="0.2">
      <c r="B511" s="199">
        <v>33492</v>
      </c>
      <c r="C511" s="200">
        <v>1.492831772871738</v>
      </c>
      <c r="D511" s="200">
        <v>0.91741030777636101</v>
      </c>
      <c r="E511" s="200"/>
      <c r="F511" s="202"/>
    </row>
    <row r="512" spans="2:6" x14ac:dyDescent="0.2">
      <c r="B512" s="199">
        <v>33493</v>
      </c>
      <c r="C512" s="200">
        <v>1.5084800322905905</v>
      </c>
      <c r="D512" s="200">
        <v>0.92243671462392973</v>
      </c>
      <c r="E512" s="200"/>
      <c r="F512" s="202"/>
    </row>
    <row r="513" spans="2:6" x14ac:dyDescent="0.2">
      <c r="B513" s="199">
        <v>33494</v>
      </c>
      <c r="C513" s="200">
        <v>1.5279185996959432</v>
      </c>
      <c r="D513" s="200">
        <v>0.92682571480604603</v>
      </c>
      <c r="E513" s="200"/>
      <c r="F513" s="202"/>
    </row>
    <row r="514" spans="2:6" x14ac:dyDescent="0.2">
      <c r="B514" s="199">
        <v>33497</v>
      </c>
      <c r="C514" s="200">
        <v>1.5377016806617587</v>
      </c>
      <c r="D514" s="200">
        <v>0.92866508832635197</v>
      </c>
      <c r="E514" s="200"/>
      <c r="F514" s="202"/>
    </row>
    <row r="515" spans="2:6" x14ac:dyDescent="0.2">
      <c r="B515" s="199">
        <v>33498</v>
      </c>
      <c r="C515" s="200">
        <v>1.557321215467127</v>
      </c>
      <c r="D515" s="200">
        <v>0.93301766527044239</v>
      </c>
      <c r="E515" s="200"/>
      <c r="F515" s="202"/>
    </row>
    <row r="516" spans="2:6" x14ac:dyDescent="0.2">
      <c r="B516" s="199">
        <v>33499</v>
      </c>
      <c r="C516" s="200">
        <v>1.5324803124981776</v>
      </c>
      <c r="D516" s="200">
        <v>0.92820979785102875</v>
      </c>
      <c r="E516" s="200"/>
      <c r="F516" s="202"/>
    </row>
    <row r="517" spans="2:6" x14ac:dyDescent="0.2">
      <c r="B517" s="199">
        <v>33500</v>
      </c>
      <c r="C517" s="200">
        <v>1.543645250523098</v>
      </c>
      <c r="D517" s="200">
        <v>0.92762702604261504</v>
      </c>
      <c r="E517" s="200"/>
      <c r="F517" s="202"/>
    </row>
    <row r="518" spans="2:6" x14ac:dyDescent="0.2">
      <c r="B518" s="199">
        <v>33501</v>
      </c>
      <c r="C518" s="200">
        <v>1.5412009396961601</v>
      </c>
      <c r="D518" s="200">
        <v>0.92598798033145124</v>
      </c>
      <c r="E518" s="200"/>
      <c r="F518" s="202"/>
    </row>
    <row r="519" spans="2:6" x14ac:dyDescent="0.2">
      <c r="B519" s="199">
        <v>33504</v>
      </c>
      <c r="C519" s="200">
        <v>1.5577206780690047</v>
      </c>
      <c r="D519" s="200">
        <v>0.92888362775450717</v>
      </c>
      <c r="E519" s="200"/>
      <c r="F519" s="202"/>
    </row>
    <row r="520" spans="2:6" x14ac:dyDescent="0.2">
      <c r="B520" s="199">
        <v>33505</v>
      </c>
      <c r="C520" s="200">
        <v>1.5500975305872453</v>
      </c>
      <c r="D520" s="200">
        <v>0.93279912584228719</v>
      </c>
      <c r="E520" s="200"/>
      <c r="F520" s="202"/>
    </row>
    <row r="521" spans="2:6" x14ac:dyDescent="0.2">
      <c r="B521" s="199">
        <v>33506</v>
      </c>
      <c r="C521" s="200">
        <v>1.5357519028680433</v>
      </c>
      <c r="D521" s="200">
        <v>0.93338189765070079</v>
      </c>
      <c r="E521" s="200"/>
      <c r="F521" s="202"/>
    </row>
    <row r="522" spans="2:6" x14ac:dyDescent="0.2">
      <c r="B522" s="199">
        <v>33507</v>
      </c>
      <c r="C522" s="200">
        <v>1.5419940272418502</v>
      </c>
      <c r="D522" s="200">
        <v>0.93431069022036017</v>
      </c>
      <c r="E522" s="200"/>
      <c r="F522" s="202"/>
    </row>
    <row r="523" spans="2:6" x14ac:dyDescent="0.2">
      <c r="B523" s="199">
        <v>33508</v>
      </c>
      <c r="C523" s="200">
        <v>1.5568967343306852</v>
      </c>
      <c r="D523" s="200">
        <v>0.93157894736842062</v>
      </c>
      <c r="E523" s="200"/>
      <c r="F523" s="202"/>
    </row>
    <row r="524" spans="2:6" x14ac:dyDescent="0.2">
      <c r="B524" s="199">
        <v>33511</v>
      </c>
      <c r="C524" s="200">
        <v>1.5694068355640158</v>
      </c>
      <c r="D524" s="200">
        <v>0.94050264068475631</v>
      </c>
      <c r="E524" s="200"/>
      <c r="F524" s="202"/>
    </row>
    <row r="525" spans="2:6" x14ac:dyDescent="0.2">
      <c r="B525" s="199">
        <v>33512</v>
      </c>
      <c r="C525" s="200">
        <v>1.5790815028800522</v>
      </c>
      <c r="D525" s="200">
        <v>0.94567474048442857</v>
      </c>
      <c r="E525" s="200"/>
      <c r="F525" s="202"/>
    </row>
    <row r="526" spans="2:6" x14ac:dyDescent="0.2">
      <c r="B526" s="199">
        <v>33513</v>
      </c>
      <c r="C526" s="200">
        <v>1.5900913259906735</v>
      </c>
      <c r="D526" s="200">
        <v>0.94969950828628624</v>
      </c>
      <c r="E526" s="200"/>
      <c r="F526" s="202"/>
    </row>
    <row r="527" spans="2:6" x14ac:dyDescent="0.2">
      <c r="B527" s="199">
        <v>33514</v>
      </c>
      <c r="C527" s="200">
        <v>1.5748275180529594</v>
      </c>
      <c r="D527" s="200">
        <v>0.95113822618830757</v>
      </c>
      <c r="E527" s="200"/>
      <c r="F527" s="202"/>
    </row>
    <row r="528" spans="2:6" x14ac:dyDescent="0.2">
      <c r="B528" s="199">
        <v>33515</v>
      </c>
      <c r="C528" s="200">
        <v>1.5358336300809536</v>
      </c>
      <c r="D528" s="200">
        <v>0.94807867419413538</v>
      </c>
      <c r="E528" s="200"/>
      <c r="F528" s="200"/>
    </row>
    <row r="529" spans="2:6" x14ac:dyDescent="0.2">
      <c r="B529" s="199">
        <v>33518</v>
      </c>
      <c r="C529" s="200">
        <v>1.5279744744231369</v>
      </c>
      <c r="D529" s="200">
        <v>0.94270624658532087</v>
      </c>
      <c r="E529" s="200"/>
      <c r="F529" s="200"/>
    </row>
    <row r="530" spans="2:6" x14ac:dyDescent="0.2">
      <c r="B530" s="199">
        <v>33519</v>
      </c>
      <c r="C530" s="200">
        <v>1.5067037163365211</v>
      </c>
      <c r="D530" s="200">
        <v>0.93809870697504949</v>
      </c>
      <c r="E530" s="200"/>
      <c r="F530" s="200"/>
    </row>
    <row r="531" spans="2:6" x14ac:dyDescent="0.2">
      <c r="B531" s="199">
        <v>33520</v>
      </c>
      <c r="C531" s="200">
        <v>1.5024105358052777</v>
      </c>
      <c r="D531" s="200">
        <v>0.93183391003460148</v>
      </c>
      <c r="E531" s="200"/>
      <c r="F531" s="200"/>
    </row>
    <row r="532" spans="2:6" x14ac:dyDescent="0.2">
      <c r="B532" s="199">
        <v>33521</v>
      </c>
      <c r="C532" s="200">
        <v>1.4968372402554913</v>
      </c>
      <c r="D532" s="200">
        <v>0.9361136405026399</v>
      </c>
      <c r="E532" s="200"/>
      <c r="F532" s="200"/>
    </row>
    <row r="533" spans="2:6" x14ac:dyDescent="0.2">
      <c r="B533" s="199">
        <v>33522</v>
      </c>
      <c r="C533" s="200">
        <v>1.5023321443969759</v>
      </c>
      <c r="D533" s="200">
        <v>0.93607721726461413</v>
      </c>
      <c r="E533" s="200"/>
      <c r="F533" s="200"/>
    </row>
    <row r="534" spans="2:6" x14ac:dyDescent="0.2">
      <c r="B534" s="199">
        <v>33525</v>
      </c>
      <c r="C534" s="200">
        <v>1.4985084783643898</v>
      </c>
      <c r="D534" s="200">
        <v>0.93944636678200621</v>
      </c>
      <c r="E534" s="200"/>
      <c r="F534" s="200"/>
    </row>
    <row r="535" spans="2:6" x14ac:dyDescent="0.2">
      <c r="B535" s="199">
        <v>33526</v>
      </c>
      <c r="C535" s="200">
        <v>1.5117933202180633</v>
      </c>
      <c r="D535" s="200">
        <v>0.94316153706064387</v>
      </c>
      <c r="E535" s="200"/>
      <c r="F535" s="200"/>
    </row>
    <row r="536" spans="2:6" x14ac:dyDescent="0.2">
      <c r="B536" s="199">
        <v>33527</v>
      </c>
      <c r="C536" s="200">
        <v>1.5301994560970604</v>
      </c>
      <c r="D536" s="200">
        <v>0.94560189400837658</v>
      </c>
      <c r="E536" s="200"/>
      <c r="F536" s="200"/>
    </row>
    <row r="537" spans="2:6" x14ac:dyDescent="0.2">
      <c r="B537" s="199">
        <v>33528</v>
      </c>
      <c r="C537" s="200">
        <v>1.5462563515804642</v>
      </c>
      <c r="D537" s="200">
        <v>0.94869786924057464</v>
      </c>
      <c r="E537" s="200"/>
      <c r="F537" s="200"/>
    </row>
    <row r="538" spans="2:6" x14ac:dyDescent="0.2">
      <c r="B538" s="199">
        <v>33529</v>
      </c>
      <c r="C538" s="200">
        <v>1.5822046499448361</v>
      </c>
      <c r="D538" s="200">
        <v>0.95587324713166932</v>
      </c>
      <c r="E538" s="200"/>
      <c r="F538" s="200"/>
    </row>
    <row r="539" spans="2:6" x14ac:dyDescent="0.2">
      <c r="B539" s="199">
        <v>33532</v>
      </c>
      <c r="C539" s="200">
        <v>1.5573912673639072</v>
      </c>
      <c r="D539" s="200">
        <v>0.95119286104534617</v>
      </c>
      <c r="E539" s="200"/>
      <c r="F539" s="200"/>
    </row>
    <row r="540" spans="2:6" x14ac:dyDescent="0.2">
      <c r="B540" s="199">
        <v>33533</v>
      </c>
      <c r="C540" s="200">
        <v>1.5501275528287226</v>
      </c>
      <c r="D540" s="200">
        <v>0.94541977781824738</v>
      </c>
      <c r="E540" s="200"/>
      <c r="F540" s="200"/>
    </row>
    <row r="541" spans="2:6" x14ac:dyDescent="0.2">
      <c r="B541" s="199">
        <v>33534</v>
      </c>
      <c r="C541" s="200">
        <v>1.5447994389176669</v>
      </c>
      <c r="D541" s="200">
        <v>0.94252413039519145</v>
      </c>
      <c r="E541" s="200"/>
      <c r="F541" s="200"/>
    </row>
    <row r="542" spans="2:6" x14ac:dyDescent="0.2">
      <c r="B542" s="199">
        <v>33535</v>
      </c>
      <c r="C542" s="200">
        <v>1.5561620233656455</v>
      </c>
      <c r="D542" s="200">
        <v>0.94130395192132521</v>
      </c>
      <c r="E542" s="200"/>
      <c r="F542" s="200"/>
    </row>
    <row r="543" spans="2:6" x14ac:dyDescent="0.2">
      <c r="B543" s="199">
        <v>33536</v>
      </c>
      <c r="C543" s="200">
        <v>1.5569592806670964</v>
      </c>
      <c r="D543" s="200">
        <v>0.93724276088144165</v>
      </c>
      <c r="E543" s="200"/>
      <c r="F543" s="200"/>
    </row>
    <row r="544" spans="2:6" x14ac:dyDescent="0.2">
      <c r="B544" s="199">
        <v>33539</v>
      </c>
      <c r="C544" s="200">
        <v>1.5522783128501054</v>
      </c>
      <c r="D544" s="200">
        <v>0.94046621744673031</v>
      </c>
      <c r="E544" s="200"/>
      <c r="F544" s="200"/>
    </row>
    <row r="545" spans="2:6" x14ac:dyDescent="0.2">
      <c r="B545" s="199">
        <v>33540</v>
      </c>
      <c r="C545" s="200">
        <v>1.5783668067426642</v>
      </c>
      <c r="D545" s="200">
        <v>0.94614824257876451</v>
      </c>
      <c r="E545" s="200"/>
      <c r="F545" s="200"/>
    </row>
    <row r="546" spans="2:6" x14ac:dyDescent="0.2">
      <c r="B546" s="199">
        <v>33541</v>
      </c>
      <c r="C546" s="200">
        <v>1.6020301706847846</v>
      </c>
      <c r="D546" s="200">
        <v>0.95190311418685047</v>
      </c>
      <c r="E546" s="200"/>
      <c r="F546" s="200"/>
    </row>
    <row r="547" spans="2:6" x14ac:dyDescent="0.2">
      <c r="B547" s="199">
        <v>33542</v>
      </c>
      <c r="C547" s="200">
        <v>1.6019943107852421</v>
      </c>
      <c r="D547" s="200">
        <v>0.9539610271353115</v>
      </c>
      <c r="E547" s="200"/>
      <c r="F547" s="200"/>
    </row>
    <row r="548" spans="2:6" x14ac:dyDescent="0.2">
      <c r="B548" s="199">
        <v>33543</v>
      </c>
      <c r="C548" s="200">
        <v>1.6019943107852421</v>
      </c>
      <c r="D548" s="200">
        <v>0.95545437989437165</v>
      </c>
      <c r="E548" s="200"/>
      <c r="F548" s="200"/>
    </row>
    <row r="549" spans="2:6" x14ac:dyDescent="0.2">
      <c r="B549" s="199">
        <v>33546</v>
      </c>
      <c r="C549" s="200">
        <v>1.6243291905419952</v>
      </c>
      <c r="D549" s="200">
        <v>0.9597341103624103</v>
      </c>
      <c r="E549" s="200"/>
      <c r="F549" s="200"/>
    </row>
    <row r="550" spans="2:6" x14ac:dyDescent="0.2">
      <c r="B550" s="199">
        <v>33547</v>
      </c>
      <c r="C550" s="200">
        <v>1.6232217034119465</v>
      </c>
      <c r="D550" s="200">
        <v>0.95649244217810869</v>
      </c>
      <c r="E550" s="200"/>
      <c r="F550" s="200"/>
    </row>
    <row r="551" spans="2:6" x14ac:dyDescent="0.2">
      <c r="B551" s="199">
        <v>33548</v>
      </c>
      <c r="C551" s="200">
        <v>1.6135512058516703</v>
      </c>
      <c r="D551" s="200">
        <v>0.95503551265707409</v>
      </c>
      <c r="E551" s="200"/>
      <c r="F551" s="200"/>
    </row>
    <row r="552" spans="2:6" x14ac:dyDescent="0.2">
      <c r="B552" s="199">
        <v>33549</v>
      </c>
      <c r="C552" s="200">
        <v>1.6232417182395975</v>
      </c>
      <c r="D552" s="200">
        <v>0.95590967036969476</v>
      </c>
      <c r="E552" s="200"/>
      <c r="F552" s="200"/>
    </row>
    <row r="553" spans="2:6" x14ac:dyDescent="0.2">
      <c r="B553" s="199">
        <v>33550</v>
      </c>
      <c r="C553" s="200">
        <v>1.6333258555713377</v>
      </c>
      <c r="D553" s="200">
        <v>0.95467128027681558</v>
      </c>
      <c r="E553" s="200"/>
      <c r="F553" s="200"/>
    </row>
    <row r="554" spans="2:6" x14ac:dyDescent="0.2">
      <c r="B554" s="199">
        <v>33553</v>
      </c>
      <c r="C554" s="200">
        <v>1.6333258555713377</v>
      </c>
      <c r="D554" s="200">
        <v>0.95434347113458273</v>
      </c>
      <c r="E554" s="200"/>
      <c r="F554" s="200"/>
    </row>
    <row r="555" spans="2:6" x14ac:dyDescent="0.2">
      <c r="B555" s="199">
        <v>33554</v>
      </c>
      <c r="C555" s="200">
        <v>1.6464197226111696</v>
      </c>
      <c r="D555" s="200">
        <v>0.96202877435803946</v>
      </c>
      <c r="E555" s="200"/>
      <c r="F555" s="200"/>
    </row>
    <row r="556" spans="2:6" x14ac:dyDescent="0.2">
      <c r="B556" s="199">
        <v>33555</v>
      </c>
      <c r="C556" s="200">
        <v>1.6265550061670708</v>
      </c>
      <c r="D556" s="200">
        <v>0.95989801493352678</v>
      </c>
      <c r="E556" s="200"/>
      <c r="F556" s="200"/>
    </row>
    <row r="557" spans="2:6" x14ac:dyDescent="0.2">
      <c r="B557" s="199">
        <v>33556</v>
      </c>
      <c r="C557" s="200">
        <v>1.6491784330224664</v>
      </c>
      <c r="D557" s="200">
        <v>0.95760335093789761</v>
      </c>
      <c r="E557" s="200"/>
      <c r="F557" s="200"/>
    </row>
    <row r="558" spans="2:6" x14ac:dyDescent="0.2">
      <c r="B558" s="199">
        <v>33557</v>
      </c>
      <c r="C558" s="200">
        <v>1.6368259485568912</v>
      </c>
      <c r="D558" s="200">
        <v>0.94068475687488529</v>
      </c>
      <c r="E558" s="200"/>
      <c r="F558" s="200"/>
    </row>
    <row r="559" spans="2:6" x14ac:dyDescent="0.2">
      <c r="B559" s="199">
        <v>33560</v>
      </c>
      <c r="C559" s="200">
        <v>1.6411283025508085</v>
      </c>
      <c r="D559" s="200">
        <v>0.93778910945182947</v>
      </c>
      <c r="E559" s="200"/>
      <c r="F559" s="200"/>
    </row>
    <row r="560" spans="2:6" x14ac:dyDescent="0.2">
      <c r="B560" s="199">
        <v>33561</v>
      </c>
      <c r="C560" s="200">
        <v>1.6227863809105265</v>
      </c>
      <c r="D560" s="200">
        <v>0.92933891822982972</v>
      </c>
      <c r="E560" s="200"/>
      <c r="F560" s="200"/>
    </row>
    <row r="561" spans="2:6" x14ac:dyDescent="0.2">
      <c r="B561" s="199">
        <v>33562</v>
      </c>
      <c r="C561" s="200">
        <v>1.618640809733213</v>
      </c>
      <c r="D561" s="200">
        <v>0.92651611728282557</v>
      </c>
      <c r="E561" s="200"/>
      <c r="F561" s="200"/>
    </row>
    <row r="562" spans="2:6" x14ac:dyDescent="0.2">
      <c r="B562" s="199">
        <v>33563</v>
      </c>
      <c r="C562" s="200">
        <v>1.6325202587583656</v>
      </c>
      <c r="D562" s="200">
        <v>0.92902932070660982</v>
      </c>
      <c r="E562" s="200"/>
      <c r="F562" s="200"/>
    </row>
    <row r="563" spans="2:6" x14ac:dyDescent="0.2">
      <c r="B563" s="199">
        <v>33564</v>
      </c>
      <c r="C563" s="200">
        <v>1.6358860856084239</v>
      </c>
      <c r="D563" s="200">
        <v>0.92567838280823067</v>
      </c>
      <c r="E563" s="200"/>
      <c r="F563" s="200"/>
    </row>
    <row r="564" spans="2:6" x14ac:dyDescent="0.2">
      <c r="B564" s="199">
        <v>33567</v>
      </c>
      <c r="C564" s="200">
        <v>1.6370361042472321</v>
      </c>
      <c r="D564" s="200">
        <v>0.92544163176106264</v>
      </c>
      <c r="E564" s="200"/>
      <c r="F564" s="200"/>
    </row>
    <row r="565" spans="2:6" x14ac:dyDescent="0.2">
      <c r="B565" s="199">
        <v>33568</v>
      </c>
      <c r="C565" s="200">
        <v>1.6563545826866759</v>
      </c>
      <c r="D565" s="200">
        <v>0.92729921690038142</v>
      </c>
      <c r="E565" s="200"/>
      <c r="F565" s="200"/>
    </row>
    <row r="566" spans="2:6" x14ac:dyDescent="0.2">
      <c r="B566" s="199">
        <v>33569</v>
      </c>
      <c r="C566" s="200">
        <v>1.6110251678118228</v>
      </c>
      <c r="D566" s="200">
        <v>0.91722819158623103</v>
      </c>
      <c r="E566" s="200"/>
      <c r="F566" s="200"/>
    </row>
    <row r="567" spans="2:6" x14ac:dyDescent="0.2">
      <c r="B567" s="199">
        <v>33570</v>
      </c>
      <c r="C567" s="200">
        <v>1.6084649377747369</v>
      </c>
      <c r="D567" s="200">
        <v>0.91398652340192954</v>
      </c>
      <c r="E567" s="200"/>
      <c r="F567" s="200"/>
    </row>
    <row r="568" spans="2:6" x14ac:dyDescent="0.2">
      <c r="B568" s="199">
        <v>33571</v>
      </c>
      <c r="C568" s="200">
        <v>1.5871825043719912</v>
      </c>
      <c r="D568" s="200">
        <v>0.91056273902749862</v>
      </c>
      <c r="E568" s="200"/>
      <c r="F568" s="200"/>
    </row>
    <row r="569" spans="2:6" x14ac:dyDescent="0.2">
      <c r="B569" s="199">
        <v>33574</v>
      </c>
      <c r="C569" s="200">
        <v>1.5901221821833029</v>
      </c>
      <c r="D569" s="200">
        <v>0.90947004188672276</v>
      </c>
      <c r="E569" s="200"/>
      <c r="F569" s="200"/>
    </row>
    <row r="570" spans="2:6" x14ac:dyDescent="0.2">
      <c r="B570" s="199">
        <v>33575</v>
      </c>
      <c r="C570" s="200">
        <v>1.5985434209176654</v>
      </c>
      <c r="D570" s="200">
        <v>0.91389546530686494</v>
      </c>
      <c r="E570" s="200"/>
      <c r="F570" s="200"/>
    </row>
    <row r="571" spans="2:6" x14ac:dyDescent="0.2">
      <c r="B571" s="199">
        <v>33576</v>
      </c>
      <c r="C571" s="200">
        <v>1.6039874540388694</v>
      </c>
      <c r="D571" s="200">
        <v>0.91580768530322265</v>
      </c>
      <c r="E571" s="200"/>
      <c r="F571" s="200"/>
    </row>
    <row r="572" spans="2:6" x14ac:dyDescent="0.2">
      <c r="B572" s="199">
        <v>33577</v>
      </c>
      <c r="C572" s="200">
        <v>1.6310716856070899</v>
      </c>
      <c r="D572" s="200">
        <v>0.91174649426333909</v>
      </c>
      <c r="E572" s="200"/>
      <c r="F572" s="200"/>
    </row>
    <row r="573" spans="2:6" x14ac:dyDescent="0.2">
      <c r="B573" s="199">
        <v>33578</v>
      </c>
      <c r="C573" s="200">
        <v>1.645807602465496</v>
      </c>
      <c r="D573" s="200">
        <v>0.91482425787652433</v>
      </c>
      <c r="E573" s="200"/>
      <c r="F573" s="200"/>
    </row>
    <row r="574" spans="2:6" x14ac:dyDescent="0.2">
      <c r="B574" s="199">
        <v>33581</v>
      </c>
      <c r="C574" s="200">
        <v>1.6379634579284179</v>
      </c>
      <c r="D574" s="200">
        <v>0.91376798397377446</v>
      </c>
      <c r="E574" s="200"/>
      <c r="F574" s="200"/>
    </row>
    <row r="575" spans="2:6" x14ac:dyDescent="0.2">
      <c r="B575" s="199">
        <v>33582</v>
      </c>
      <c r="C575" s="200">
        <v>1.6159137894656985</v>
      </c>
      <c r="D575" s="200">
        <v>0.90719358951010654</v>
      </c>
      <c r="E575" s="200"/>
      <c r="F575" s="200"/>
    </row>
    <row r="576" spans="2:6" x14ac:dyDescent="0.2">
      <c r="B576" s="199">
        <v>33583</v>
      </c>
      <c r="C576" s="200">
        <v>1.6159846753136307</v>
      </c>
      <c r="D576" s="200">
        <v>0.90060098342742578</v>
      </c>
      <c r="E576" s="200"/>
      <c r="F576" s="200"/>
    </row>
    <row r="577" spans="2:6" x14ac:dyDescent="0.2">
      <c r="B577" s="199">
        <v>33584</v>
      </c>
      <c r="C577" s="200">
        <v>1.6220700168708346</v>
      </c>
      <c r="D577" s="200">
        <v>0.90977963940994255</v>
      </c>
      <c r="E577" s="200"/>
      <c r="F577" s="200"/>
    </row>
    <row r="578" spans="2:6" x14ac:dyDescent="0.2">
      <c r="B578" s="199">
        <v>33585</v>
      </c>
      <c r="C578" s="200">
        <v>1.622893126658002</v>
      </c>
      <c r="D578" s="200">
        <v>0.92234565652886435</v>
      </c>
      <c r="E578" s="200"/>
      <c r="F578" s="200"/>
    </row>
    <row r="579" spans="2:6" x14ac:dyDescent="0.2">
      <c r="B579" s="199">
        <v>33588</v>
      </c>
      <c r="C579" s="200">
        <v>1.6322884203380701</v>
      </c>
      <c r="D579" s="200">
        <v>0.92489528319067471</v>
      </c>
      <c r="E579" s="200"/>
      <c r="F579" s="200"/>
    </row>
    <row r="580" spans="2:6" x14ac:dyDescent="0.2">
      <c r="B580" s="199">
        <v>33589</v>
      </c>
      <c r="C580" s="200">
        <v>1.6760558447049556</v>
      </c>
      <c r="D580" s="200">
        <v>0.92272810052813603</v>
      </c>
      <c r="E580" s="200"/>
      <c r="F580" s="200"/>
    </row>
    <row r="581" spans="2:6" x14ac:dyDescent="0.2">
      <c r="B581" s="199">
        <v>33590</v>
      </c>
      <c r="C581" s="200">
        <v>1.6911645377283704</v>
      </c>
      <c r="D581" s="200">
        <v>0.91968676015297657</v>
      </c>
      <c r="E581" s="200"/>
      <c r="F581" s="200"/>
    </row>
    <row r="582" spans="2:6" x14ac:dyDescent="0.2">
      <c r="B582" s="199">
        <v>33591</v>
      </c>
      <c r="C582" s="200">
        <v>1.6911445229007191</v>
      </c>
      <c r="D582" s="200">
        <v>0.91125478054998987</v>
      </c>
      <c r="E582" s="200"/>
      <c r="F582" s="200"/>
    </row>
    <row r="583" spans="2:6" x14ac:dyDescent="0.2">
      <c r="B583" s="199">
        <v>33592</v>
      </c>
      <c r="C583" s="200">
        <v>1.6993355911170891</v>
      </c>
      <c r="D583" s="200">
        <v>0.91395010016390366</v>
      </c>
      <c r="E583" s="200"/>
      <c r="F583" s="200"/>
    </row>
    <row r="584" spans="2:6" x14ac:dyDescent="0.2">
      <c r="B584" s="199">
        <v>33595</v>
      </c>
      <c r="C584" s="200">
        <v>1.6917216170980036</v>
      </c>
      <c r="D584" s="200">
        <v>0.92720815880531682</v>
      </c>
      <c r="E584" s="200"/>
      <c r="F584" s="200"/>
    </row>
    <row r="585" spans="2:6" x14ac:dyDescent="0.2">
      <c r="B585" s="199">
        <v>33596</v>
      </c>
      <c r="C585" s="200">
        <v>1.7517569265897854</v>
      </c>
      <c r="D585" s="200">
        <v>0.92899289746858404</v>
      </c>
      <c r="E585" s="200"/>
      <c r="F585" s="200"/>
    </row>
    <row r="586" spans="2:6" x14ac:dyDescent="0.2">
      <c r="B586" s="199">
        <v>33597</v>
      </c>
      <c r="C586" s="200">
        <v>1.7517569265897854</v>
      </c>
      <c r="D586" s="200">
        <v>0.92899289746858404</v>
      </c>
      <c r="E586" s="200"/>
      <c r="F586" s="200"/>
    </row>
    <row r="587" spans="2:6" x14ac:dyDescent="0.2">
      <c r="B587" s="199">
        <v>33598</v>
      </c>
      <c r="C587" s="200">
        <v>1.8029556896734367</v>
      </c>
      <c r="D587" s="200">
        <v>0.94656710981606174</v>
      </c>
      <c r="E587" s="200"/>
      <c r="F587" s="200"/>
    </row>
    <row r="588" spans="2:6" x14ac:dyDescent="0.2">
      <c r="B588" s="199">
        <v>33599</v>
      </c>
      <c r="C588" s="200">
        <v>1.7850374152184443</v>
      </c>
      <c r="D588" s="200">
        <v>0.95204880713895368</v>
      </c>
      <c r="E588" s="200"/>
      <c r="F588" s="200"/>
    </row>
    <row r="589" spans="2:6" x14ac:dyDescent="0.2">
      <c r="B589" s="199">
        <v>33602</v>
      </c>
      <c r="C589" s="200">
        <v>1.7928823937066745</v>
      </c>
      <c r="D589" s="200">
        <v>0.96745583682389258</v>
      </c>
      <c r="E589" s="200"/>
      <c r="F589" s="200"/>
    </row>
    <row r="590" spans="2:6" x14ac:dyDescent="0.2">
      <c r="B590" s="199">
        <v>33603</v>
      </c>
      <c r="C590" s="200">
        <v>1.8253981491288163</v>
      </c>
      <c r="D590" s="200">
        <v>0.97497723547623272</v>
      </c>
      <c r="E590" s="200"/>
      <c r="F590" s="200"/>
    </row>
    <row r="591" spans="2:6" x14ac:dyDescent="0.2">
      <c r="B591" s="199">
        <v>33604</v>
      </c>
      <c r="C591" s="200">
        <v>1.8253981491288163</v>
      </c>
      <c r="D591" s="200">
        <v>0.97497723547623272</v>
      </c>
      <c r="E591" s="200"/>
      <c r="F591" s="200"/>
    </row>
    <row r="592" spans="2:6" x14ac:dyDescent="0.2">
      <c r="B592" s="199">
        <v>33605</v>
      </c>
      <c r="C592" s="200">
        <v>1.8161337857796354</v>
      </c>
      <c r="D592" s="200">
        <v>0.97585139318885328</v>
      </c>
      <c r="E592" s="200"/>
      <c r="F592" s="200"/>
    </row>
    <row r="593" spans="2:6" x14ac:dyDescent="0.2">
      <c r="B593" s="199">
        <v>33606</v>
      </c>
      <c r="C593" s="200">
        <v>1.8224759842916998</v>
      </c>
      <c r="D593" s="200">
        <v>0.97657985794937052</v>
      </c>
      <c r="E593" s="200"/>
      <c r="F593" s="200"/>
    </row>
    <row r="594" spans="2:6" x14ac:dyDescent="0.2">
      <c r="B594" s="199">
        <v>33609</v>
      </c>
      <c r="C594" s="200">
        <v>1.8878419095479939</v>
      </c>
      <c r="D594" s="200">
        <v>0.98972864687670625</v>
      </c>
      <c r="E594" s="200"/>
      <c r="F594" s="200"/>
    </row>
    <row r="595" spans="2:6" x14ac:dyDescent="0.2">
      <c r="B595" s="199">
        <v>33610</v>
      </c>
      <c r="C595" s="200">
        <v>1.8664635717627514</v>
      </c>
      <c r="D595" s="200">
        <v>0.98723365507193483</v>
      </c>
      <c r="E595" s="200"/>
      <c r="F595" s="200"/>
    </row>
    <row r="596" spans="2:6" x14ac:dyDescent="0.2">
      <c r="B596" s="199">
        <v>33611</v>
      </c>
      <c r="C596" s="200">
        <v>1.8875250081101786</v>
      </c>
      <c r="D596" s="200">
        <v>0.97490438900018106</v>
      </c>
      <c r="E596" s="200"/>
      <c r="F596" s="200"/>
    </row>
    <row r="597" spans="2:6" x14ac:dyDescent="0.2">
      <c r="B597" s="199">
        <v>33612</v>
      </c>
      <c r="C597" s="200">
        <v>1.9230388179242828</v>
      </c>
      <c r="D597" s="200">
        <v>0.97694409032962926</v>
      </c>
      <c r="E597" s="200"/>
      <c r="F597" s="200"/>
    </row>
    <row r="598" spans="2:6" x14ac:dyDescent="0.2">
      <c r="B598" s="199">
        <v>33613</v>
      </c>
      <c r="C598" s="200">
        <v>1.8782314564706724</v>
      </c>
      <c r="D598" s="200">
        <v>0.95523584046621635</v>
      </c>
      <c r="E598" s="200"/>
      <c r="F598" s="200"/>
    </row>
    <row r="599" spans="2:6" x14ac:dyDescent="0.2">
      <c r="B599" s="199">
        <v>33616</v>
      </c>
      <c r="C599" s="200">
        <v>1.8812762121271545</v>
      </c>
      <c r="D599" s="200">
        <v>0.94724093971953993</v>
      </c>
      <c r="E599" s="200"/>
      <c r="F599" s="200"/>
    </row>
    <row r="600" spans="2:6" x14ac:dyDescent="0.2">
      <c r="B600" s="199">
        <v>33617</v>
      </c>
      <c r="C600" s="200">
        <v>1.885723673621545</v>
      </c>
      <c r="D600" s="200">
        <v>0.95907849207794449</v>
      </c>
      <c r="E600" s="200"/>
      <c r="F600" s="200"/>
    </row>
    <row r="601" spans="2:6" x14ac:dyDescent="0.2">
      <c r="B601" s="199">
        <v>33618</v>
      </c>
      <c r="C601" s="200">
        <v>1.8771956891397079</v>
      </c>
      <c r="D601" s="200">
        <v>0.95144782371152681</v>
      </c>
      <c r="E601" s="200"/>
      <c r="F601" s="200"/>
    </row>
    <row r="602" spans="2:6" x14ac:dyDescent="0.2">
      <c r="B602" s="199">
        <v>33619</v>
      </c>
      <c r="C602" s="200">
        <v>1.8774041769277441</v>
      </c>
      <c r="D602" s="200">
        <v>0.94979056638135007</v>
      </c>
      <c r="E602" s="200"/>
      <c r="F602" s="200"/>
    </row>
    <row r="603" spans="2:6" x14ac:dyDescent="0.2">
      <c r="B603" s="199">
        <v>33620</v>
      </c>
      <c r="C603" s="200">
        <v>1.9378481224840771</v>
      </c>
      <c r="D603" s="200">
        <v>0.9505190311418672</v>
      </c>
      <c r="E603" s="200"/>
      <c r="F603" s="200"/>
    </row>
    <row r="604" spans="2:6" x14ac:dyDescent="0.2">
      <c r="B604" s="199">
        <v>33623</v>
      </c>
      <c r="C604" s="200">
        <v>1.9789802612101837</v>
      </c>
      <c r="D604" s="200">
        <v>0.95665634674922462</v>
      </c>
      <c r="E604" s="200"/>
      <c r="F604" s="200"/>
    </row>
    <row r="605" spans="2:6" x14ac:dyDescent="0.2">
      <c r="B605" s="199">
        <v>33624</v>
      </c>
      <c r="C605" s="200">
        <v>1.9130806072165165</v>
      </c>
      <c r="D605" s="200">
        <v>0.95363321799307832</v>
      </c>
      <c r="E605" s="200"/>
      <c r="F605" s="200"/>
    </row>
    <row r="606" spans="2:6" x14ac:dyDescent="0.2">
      <c r="B606" s="199">
        <v>33625</v>
      </c>
      <c r="C606" s="200">
        <v>1.8857862199579558</v>
      </c>
      <c r="D606" s="200">
        <v>0.96488799854306939</v>
      </c>
      <c r="E606" s="200"/>
      <c r="F606" s="200"/>
    </row>
    <row r="607" spans="2:6" x14ac:dyDescent="0.2">
      <c r="B607" s="199">
        <v>33626</v>
      </c>
      <c r="C607" s="200">
        <v>1.8094713500251469</v>
      </c>
      <c r="D607" s="200">
        <v>0.96106355855035397</v>
      </c>
      <c r="E607" s="200"/>
      <c r="F607" s="200"/>
    </row>
    <row r="608" spans="2:6" x14ac:dyDescent="0.2">
      <c r="B608" s="199">
        <v>33627</v>
      </c>
      <c r="C608" s="200">
        <v>1.8413708155458537</v>
      </c>
      <c r="D608" s="200">
        <v>0.95148424694955269</v>
      </c>
      <c r="E608" s="200"/>
      <c r="F608" s="200"/>
    </row>
    <row r="609" spans="2:6" x14ac:dyDescent="0.2">
      <c r="B609" s="199">
        <v>33630</v>
      </c>
      <c r="C609" s="200">
        <v>1.8261587125795729</v>
      </c>
      <c r="D609" s="200">
        <v>0.95026406847568623</v>
      </c>
      <c r="E609" s="200"/>
      <c r="F609" s="200"/>
    </row>
    <row r="610" spans="2:6" x14ac:dyDescent="0.2">
      <c r="B610" s="199">
        <v>33631</v>
      </c>
      <c r="C610" s="200">
        <v>1.8413007636490735</v>
      </c>
      <c r="D610" s="200">
        <v>0.95193953742487603</v>
      </c>
      <c r="E610" s="200"/>
      <c r="F610" s="200"/>
    </row>
    <row r="611" spans="2:6" x14ac:dyDescent="0.2">
      <c r="B611" s="199">
        <v>33632</v>
      </c>
      <c r="C611" s="200">
        <v>1.8272987238045555</v>
      </c>
      <c r="D611" s="200">
        <v>0.95081041704607439</v>
      </c>
      <c r="E611" s="200"/>
      <c r="F611" s="200"/>
    </row>
    <row r="612" spans="2:6" x14ac:dyDescent="0.2">
      <c r="B612" s="199">
        <v>33633</v>
      </c>
      <c r="C612" s="200">
        <v>1.7998083580252409</v>
      </c>
      <c r="D612" s="200">
        <v>0.95226734656710865</v>
      </c>
      <c r="E612" s="200"/>
      <c r="F612" s="200"/>
    </row>
    <row r="613" spans="2:6" x14ac:dyDescent="0.2">
      <c r="B613" s="199">
        <v>33634</v>
      </c>
      <c r="C613" s="200">
        <v>1.8086582476518054</v>
      </c>
      <c r="D613" s="200">
        <v>0.95510835913312586</v>
      </c>
      <c r="E613" s="200"/>
      <c r="F613" s="200"/>
    </row>
    <row r="614" spans="2:6" x14ac:dyDescent="0.2">
      <c r="B614" s="199">
        <v>33637</v>
      </c>
      <c r="C614" s="200">
        <v>1.8158185522441244</v>
      </c>
      <c r="D614" s="200">
        <v>0.9548169732289189</v>
      </c>
      <c r="E614" s="200"/>
      <c r="F614" s="200"/>
    </row>
    <row r="615" spans="2:6" x14ac:dyDescent="0.2">
      <c r="B615" s="199">
        <v>33638</v>
      </c>
      <c r="C615" s="200">
        <v>1.8166925330515726</v>
      </c>
      <c r="D615" s="200">
        <v>0.95966126388635842</v>
      </c>
      <c r="E615" s="200"/>
      <c r="F615" s="200"/>
    </row>
    <row r="616" spans="2:6" x14ac:dyDescent="0.2">
      <c r="B616" s="199">
        <v>33639</v>
      </c>
      <c r="C616" s="200">
        <v>1.8362328424974874</v>
      </c>
      <c r="D616" s="200">
        <v>0.96109998178837974</v>
      </c>
      <c r="E616" s="200"/>
      <c r="F616" s="200"/>
    </row>
    <row r="617" spans="2:6" x14ac:dyDescent="0.2">
      <c r="B617" s="199">
        <v>33640</v>
      </c>
      <c r="C617" s="200">
        <v>1.8672149617508345</v>
      </c>
      <c r="D617" s="200">
        <v>0.96213804407211667</v>
      </c>
      <c r="E617" s="200"/>
      <c r="F617" s="200"/>
    </row>
    <row r="618" spans="2:6" x14ac:dyDescent="0.2">
      <c r="B618" s="199">
        <v>33641</v>
      </c>
      <c r="C618" s="200">
        <v>1.8916030292441692</v>
      </c>
      <c r="D618" s="200">
        <v>0.96150063740666436</v>
      </c>
      <c r="E618" s="200"/>
      <c r="F618" s="200"/>
    </row>
    <row r="619" spans="2:6" x14ac:dyDescent="0.2">
      <c r="B619" s="199">
        <v>33644</v>
      </c>
      <c r="C619" s="200">
        <v>1.879236367609008</v>
      </c>
      <c r="D619" s="200">
        <v>0.95800400655618168</v>
      </c>
      <c r="E619" s="200"/>
      <c r="F619" s="200"/>
    </row>
    <row r="620" spans="2:6" x14ac:dyDescent="0.2">
      <c r="B620" s="199">
        <v>33645</v>
      </c>
      <c r="C620" s="200">
        <v>1.8549808983488643</v>
      </c>
      <c r="D620" s="200">
        <v>0.95377891094518197</v>
      </c>
      <c r="E620" s="200"/>
      <c r="F620" s="200"/>
    </row>
    <row r="621" spans="2:6" x14ac:dyDescent="0.2">
      <c r="B621" s="199">
        <v>33646</v>
      </c>
      <c r="C621" s="200">
        <v>1.8479098265298253</v>
      </c>
      <c r="D621" s="200">
        <v>0.95008195228555725</v>
      </c>
      <c r="E621" s="200"/>
      <c r="F621" s="200"/>
    </row>
    <row r="622" spans="2:6" x14ac:dyDescent="0.2">
      <c r="B622" s="199">
        <v>33647</v>
      </c>
      <c r="C622" s="200">
        <v>1.8468765610523175</v>
      </c>
      <c r="D622" s="200">
        <v>0.94361682753596687</v>
      </c>
      <c r="E622" s="200"/>
      <c r="F622" s="200"/>
    </row>
    <row r="623" spans="2:6" x14ac:dyDescent="0.2">
      <c r="B623" s="199">
        <v>33648</v>
      </c>
      <c r="C623" s="200">
        <v>1.8213835082823902</v>
      </c>
      <c r="D623" s="200">
        <v>0.93467492260061824</v>
      </c>
      <c r="E623" s="200"/>
      <c r="F623" s="200"/>
    </row>
    <row r="624" spans="2:6" x14ac:dyDescent="0.2">
      <c r="B624" s="199">
        <v>33651</v>
      </c>
      <c r="C624" s="200">
        <v>1.8343914783535513</v>
      </c>
      <c r="D624" s="200">
        <v>0.93948279002003188</v>
      </c>
      <c r="E624" s="200"/>
      <c r="F624" s="200"/>
    </row>
    <row r="625" spans="2:6" x14ac:dyDescent="0.2">
      <c r="B625" s="199">
        <v>33652</v>
      </c>
      <c r="C625" s="200">
        <v>1.8368132724993811</v>
      </c>
      <c r="D625" s="200">
        <v>0.92713531232926516</v>
      </c>
      <c r="E625" s="200"/>
      <c r="F625" s="200"/>
    </row>
    <row r="626" spans="2:6" x14ac:dyDescent="0.2">
      <c r="B626" s="199">
        <v>33653</v>
      </c>
      <c r="C626" s="200">
        <v>1.8247943684946641</v>
      </c>
      <c r="D626" s="200">
        <v>0.92296485157530428</v>
      </c>
      <c r="E626" s="200"/>
      <c r="F626" s="200"/>
    </row>
    <row r="627" spans="2:6" x14ac:dyDescent="0.2">
      <c r="B627" s="199">
        <v>33654</v>
      </c>
      <c r="C627" s="200">
        <v>1.8396011712010025</v>
      </c>
      <c r="D627" s="200">
        <v>0.92802768166089888</v>
      </c>
      <c r="E627" s="200"/>
      <c r="F627" s="200"/>
    </row>
    <row r="628" spans="2:6" x14ac:dyDescent="0.2">
      <c r="B628" s="199">
        <v>33655</v>
      </c>
      <c r="C628" s="200">
        <v>1.8276639944091959</v>
      </c>
      <c r="D628" s="200">
        <v>0.9323802586049893</v>
      </c>
      <c r="E628" s="200"/>
      <c r="F628" s="200"/>
    </row>
    <row r="629" spans="2:6" x14ac:dyDescent="0.2">
      <c r="B629" s="199">
        <v>33658</v>
      </c>
      <c r="C629" s="200">
        <v>1.8381242437105529</v>
      </c>
      <c r="D629" s="200">
        <v>0.93032234565652816</v>
      </c>
      <c r="E629" s="200"/>
      <c r="F629" s="200"/>
    </row>
    <row r="630" spans="2:6" x14ac:dyDescent="0.2">
      <c r="B630" s="199">
        <v>33659</v>
      </c>
      <c r="C630" s="200">
        <v>1.8162688858662834</v>
      </c>
      <c r="D630" s="200">
        <v>0.92711710071025244</v>
      </c>
      <c r="E630" s="200"/>
      <c r="F630" s="200"/>
    </row>
    <row r="631" spans="2:6" x14ac:dyDescent="0.2">
      <c r="B631" s="199">
        <v>33660</v>
      </c>
      <c r="C631" s="200">
        <v>1.8393368086857722</v>
      </c>
      <c r="D631" s="200">
        <v>0.934857038790748</v>
      </c>
      <c r="E631" s="200"/>
      <c r="F631" s="200"/>
    </row>
    <row r="632" spans="2:6" x14ac:dyDescent="0.2">
      <c r="B632" s="199">
        <v>33661</v>
      </c>
      <c r="C632" s="200">
        <v>1.8323749844676642</v>
      </c>
      <c r="D632" s="200">
        <v>0.93789837916590724</v>
      </c>
      <c r="E632" s="200"/>
      <c r="F632" s="200"/>
    </row>
    <row r="633" spans="2:6" x14ac:dyDescent="0.2">
      <c r="B633" s="199">
        <v>33662</v>
      </c>
      <c r="C633" s="200">
        <v>1.8456514868098157</v>
      </c>
      <c r="D633" s="200">
        <v>0.93680568202513137</v>
      </c>
      <c r="E633" s="200"/>
      <c r="F633" s="200"/>
    </row>
    <row r="634" spans="2:6" x14ac:dyDescent="0.2">
      <c r="B634" s="199">
        <v>33665</v>
      </c>
      <c r="C634" s="200">
        <v>1.8476846597187457</v>
      </c>
      <c r="D634" s="200">
        <v>0.93824439992715303</v>
      </c>
      <c r="E634" s="200"/>
      <c r="F634" s="200"/>
    </row>
    <row r="635" spans="2:6" x14ac:dyDescent="0.2">
      <c r="B635" s="199">
        <v>33666</v>
      </c>
      <c r="C635" s="200">
        <v>1.8337601773313772</v>
      </c>
      <c r="D635" s="200">
        <v>0.93041340375159287</v>
      </c>
      <c r="E635" s="200"/>
      <c r="F635" s="200"/>
    </row>
    <row r="636" spans="2:6" x14ac:dyDescent="0.2">
      <c r="B636" s="199">
        <v>33667</v>
      </c>
      <c r="C636" s="200">
        <v>1.8302534127366066</v>
      </c>
      <c r="D636" s="200">
        <v>0.92442178109633888</v>
      </c>
      <c r="E636" s="200"/>
      <c r="F636" s="200"/>
    </row>
    <row r="637" spans="2:6" x14ac:dyDescent="0.2">
      <c r="B637" s="199">
        <v>33668</v>
      </c>
      <c r="C637" s="200">
        <v>1.8341796547609062</v>
      </c>
      <c r="D637" s="200">
        <v>0.91416863959205907</v>
      </c>
      <c r="E637" s="200"/>
      <c r="F637" s="200"/>
    </row>
    <row r="638" spans="2:6" x14ac:dyDescent="0.2">
      <c r="B638" s="199">
        <v>33669</v>
      </c>
      <c r="C638" s="200">
        <v>1.8325117524566157</v>
      </c>
      <c r="D638" s="200">
        <v>0.91130941540702892</v>
      </c>
      <c r="E638" s="200"/>
      <c r="F638" s="200"/>
    </row>
    <row r="639" spans="2:6" x14ac:dyDescent="0.2">
      <c r="B639" s="199">
        <v>33672</v>
      </c>
      <c r="C639" s="200">
        <v>1.8411314715651887</v>
      </c>
      <c r="D639" s="200">
        <v>0.90970679293389101</v>
      </c>
      <c r="E639" s="200"/>
      <c r="F639" s="200"/>
    </row>
    <row r="640" spans="2:6" x14ac:dyDescent="0.2">
      <c r="B640" s="199">
        <v>33673</v>
      </c>
      <c r="C640" s="200">
        <v>1.8308980569772146</v>
      </c>
      <c r="D640" s="200">
        <v>0.91138226188308058</v>
      </c>
      <c r="E640" s="200"/>
      <c r="F640" s="200"/>
    </row>
    <row r="641" spans="2:6" x14ac:dyDescent="0.2">
      <c r="B641" s="199">
        <v>33674</v>
      </c>
      <c r="C641" s="200">
        <v>1.8295937573752594</v>
      </c>
      <c r="D641" s="200">
        <v>0.90120196685485265</v>
      </c>
      <c r="E641" s="200"/>
      <c r="F641" s="200"/>
    </row>
    <row r="642" spans="2:6" x14ac:dyDescent="0.2">
      <c r="B642" s="199">
        <v>33675</v>
      </c>
      <c r="C642" s="200">
        <v>1.7825363957131615</v>
      </c>
      <c r="D642" s="200">
        <v>0.89590238572208991</v>
      </c>
      <c r="E642" s="200"/>
      <c r="F642" s="200"/>
    </row>
    <row r="643" spans="2:6" x14ac:dyDescent="0.2">
      <c r="B643" s="199">
        <v>33676</v>
      </c>
      <c r="C643" s="200">
        <v>1.8098616391643516</v>
      </c>
      <c r="D643" s="200">
        <v>0.8976689127663442</v>
      </c>
      <c r="E643" s="200"/>
      <c r="F643" s="200"/>
    </row>
    <row r="644" spans="2:6" x14ac:dyDescent="0.2">
      <c r="B644" s="199">
        <v>33679</v>
      </c>
      <c r="C644" s="200">
        <v>1.8078951823475933</v>
      </c>
      <c r="D644" s="200">
        <v>0.89278819887087879</v>
      </c>
      <c r="E644" s="200"/>
      <c r="F644" s="200"/>
    </row>
    <row r="645" spans="2:6" x14ac:dyDescent="0.2">
      <c r="B645" s="199">
        <v>33680</v>
      </c>
      <c r="C645" s="200">
        <v>1.8423073426897136</v>
      </c>
      <c r="D645" s="200">
        <v>0.8986523401930423</v>
      </c>
      <c r="E645" s="200"/>
      <c r="F645" s="200"/>
    </row>
    <row r="646" spans="2:6" x14ac:dyDescent="0.2">
      <c r="B646" s="199">
        <v>33681</v>
      </c>
      <c r="C646" s="200">
        <v>1.8125035964143481</v>
      </c>
      <c r="D646" s="200">
        <v>0.89566563467492177</v>
      </c>
      <c r="E646" s="200"/>
      <c r="F646" s="200"/>
    </row>
    <row r="647" spans="2:6" x14ac:dyDescent="0.2">
      <c r="B647" s="199">
        <v>33682</v>
      </c>
      <c r="C647" s="200">
        <v>1.778093103974532</v>
      </c>
      <c r="D647" s="200">
        <v>0.89950828628665014</v>
      </c>
      <c r="E647" s="200"/>
      <c r="F647" s="200"/>
    </row>
    <row r="648" spans="2:6" x14ac:dyDescent="0.2">
      <c r="B648" s="199">
        <v>33683</v>
      </c>
      <c r="C648" s="200">
        <v>1.769426683601439</v>
      </c>
      <c r="D648" s="200">
        <v>0.89701329448187872</v>
      </c>
      <c r="E648" s="200"/>
      <c r="F648" s="200"/>
    </row>
    <row r="649" spans="2:6" x14ac:dyDescent="0.2">
      <c r="B649" s="199">
        <v>33686</v>
      </c>
      <c r="C649" s="200">
        <v>1.751856166776891</v>
      </c>
      <c r="D649" s="200">
        <v>0.89725004552904675</v>
      </c>
      <c r="E649" s="200"/>
      <c r="F649" s="200"/>
    </row>
    <row r="650" spans="2:6" x14ac:dyDescent="0.2">
      <c r="B650" s="199">
        <v>33687</v>
      </c>
      <c r="C650" s="200">
        <v>1.7739441969926095</v>
      </c>
      <c r="D650" s="200">
        <v>0.89604807867419323</v>
      </c>
      <c r="E650" s="200"/>
      <c r="F650" s="200"/>
    </row>
    <row r="651" spans="2:6" x14ac:dyDescent="0.2">
      <c r="B651" s="199">
        <v>33688</v>
      </c>
      <c r="C651" s="200">
        <v>1.8259694056680364</v>
      </c>
      <c r="D651" s="200">
        <v>0.89790566381351222</v>
      </c>
      <c r="E651" s="200"/>
      <c r="F651" s="200"/>
    </row>
    <row r="652" spans="2:6" x14ac:dyDescent="0.2">
      <c r="B652" s="199">
        <v>33689</v>
      </c>
      <c r="C652" s="200">
        <v>1.8232173668659575</v>
      </c>
      <c r="D652" s="200">
        <v>0.8984702240029131</v>
      </c>
      <c r="E652" s="200"/>
      <c r="F652" s="200"/>
    </row>
    <row r="653" spans="2:6" x14ac:dyDescent="0.2">
      <c r="B653" s="199">
        <v>33690</v>
      </c>
      <c r="C653" s="200">
        <v>1.832484232068595</v>
      </c>
      <c r="D653" s="200">
        <v>0.89085776725550825</v>
      </c>
      <c r="E653" s="200"/>
      <c r="F653" s="200"/>
    </row>
    <row r="654" spans="2:6" x14ac:dyDescent="0.2">
      <c r="B654" s="199">
        <v>33693</v>
      </c>
      <c r="C654" s="200">
        <v>1.8475604009970761</v>
      </c>
      <c r="D654" s="200">
        <v>0.89089419049353402</v>
      </c>
      <c r="E654" s="200"/>
      <c r="F654" s="200"/>
    </row>
    <row r="655" spans="2:6" x14ac:dyDescent="0.2">
      <c r="B655" s="199">
        <v>33694</v>
      </c>
      <c r="C655" s="200">
        <v>1.8792430392182251</v>
      </c>
      <c r="D655" s="200">
        <v>0.89087597887452108</v>
      </c>
      <c r="E655" s="200"/>
      <c r="F655" s="200"/>
    </row>
    <row r="656" spans="2:6" x14ac:dyDescent="0.2">
      <c r="B656" s="199">
        <v>33695</v>
      </c>
      <c r="C656" s="200">
        <v>1.8685442798873539</v>
      </c>
      <c r="D656" s="200">
        <v>0.87628847204516402</v>
      </c>
      <c r="E656" s="200"/>
      <c r="F656" s="200"/>
    </row>
    <row r="657" spans="2:6" x14ac:dyDescent="0.2">
      <c r="B657" s="199">
        <v>33696</v>
      </c>
      <c r="C657" s="200">
        <v>1.8791029354246647</v>
      </c>
      <c r="D657" s="200">
        <v>0.8696230194864315</v>
      </c>
      <c r="E657" s="200"/>
      <c r="F657" s="200"/>
    </row>
    <row r="658" spans="2:6" x14ac:dyDescent="0.2">
      <c r="B658" s="199">
        <v>33697</v>
      </c>
      <c r="C658" s="200">
        <v>1.8857370168399799</v>
      </c>
      <c r="D658" s="200">
        <v>0.87217264614824175</v>
      </c>
      <c r="E658" s="200"/>
      <c r="F658" s="200"/>
    </row>
    <row r="659" spans="2:6" x14ac:dyDescent="0.2">
      <c r="B659" s="199">
        <v>33700</v>
      </c>
      <c r="C659" s="200">
        <v>1.9288764759892998</v>
      </c>
      <c r="D659" s="200">
        <v>0.88004006556182768</v>
      </c>
      <c r="E659" s="200"/>
      <c r="F659" s="200"/>
    </row>
    <row r="660" spans="2:6" x14ac:dyDescent="0.2">
      <c r="B660" s="199">
        <v>33701</v>
      </c>
      <c r="C660" s="200">
        <v>1.937223493071121</v>
      </c>
      <c r="D660" s="200">
        <v>0.86559825168457405</v>
      </c>
      <c r="E660" s="200"/>
      <c r="F660" s="200"/>
    </row>
    <row r="661" spans="2:6" x14ac:dyDescent="0.2">
      <c r="B661" s="199">
        <v>33702</v>
      </c>
      <c r="C661" s="200">
        <v>1.8603482079640707</v>
      </c>
      <c r="D661" s="200">
        <v>0.85144782371152716</v>
      </c>
      <c r="E661" s="200"/>
      <c r="F661" s="200"/>
    </row>
    <row r="662" spans="2:6" x14ac:dyDescent="0.2">
      <c r="B662" s="199">
        <v>33703</v>
      </c>
      <c r="C662" s="200">
        <v>1.9012485082698805</v>
      </c>
      <c r="D662" s="200">
        <v>0.8540338736113634</v>
      </c>
      <c r="E662" s="200"/>
      <c r="F662" s="200"/>
    </row>
    <row r="663" spans="2:6" x14ac:dyDescent="0.2">
      <c r="B663" s="199">
        <v>33704</v>
      </c>
      <c r="C663" s="200">
        <v>1.9006981005094647</v>
      </c>
      <c r="D663" s="200">
        <v>0.88273538517574146</v>
      </c>
      <c r="E663" s="200"/>
      <c r="F663" s="200"/>
    </row>
    <row r="664" spans="2:6" x14ac:dyDescent="0.2">
      <c r="B664" s="199">
        <v>33707</v>
      </c>
      <c r="C664" s="200">
        <v>1.8703622933990305</v>
      </c>
      <c r="D664" s="200">
        <v>0.87892915680203909</v>
      </c>
      <c r="E664" s="200"/>
      <c r="F664" s="200"/>
    </row>
    <row r="665" spans="2:6" x14ac:dyDescent="0.2">
      <c r="B665" s="199">
        <v>33708</v>
      </c>
      <c r="C665" s="200">
        <v>1.8689045467850807</v>
      </c>
      <c r="D665" s="200">
        <v>0.88938262611546104</v>
      </c>
      <c r="E665" s="200"/>
      <c r="F665" s="200"/>
    </row>
    <row r="666" spans="2:6" x14ac:dyDescent="0.2">
      <c r="B666" s="199">
        <v>33709</v>
      </c>
      <c r="C666" s="200">
        <v>1.8872448005230582</v>
      </c>
      <c r="D666" s="200">
        <v>0.90043707885630975</v>
      </c>
      <c r="E666" s="200"/>
      <c r="F666" s="200"/>
    </row>
    <row r="667" spans="2:6" x14ac:dyDescent="0.2">
      <c r="B667" s="199">
        <v>33710</v>
      </c>
      <c r="C667" s="200">
        <v>1.8743027125929164</v>
      </c>
      <c r="D667" s="200">
        <v>0.89808778000364176</v>
      </c>
      <c r="E667" s="200"/>
      <c r="F667" s="200"/>
    </row>
    <row r="668" spans="2:6" x14ac:dyDescent="0.2">
      <c r="B668" s="199">
        <v>33711</v>
      </c>
      <c r="C668" s="200">
        <v>1.8743027125929164</v>
      </c>
      <c r="D668" s="200">
        <v>0.89581132762702542</v>
      </c>
      <c r="E668" s="200"/>
      <c r="F668" s="200"/>
    </row>
    <row r="669" spans="2:6" x14ac:dyDescent="0.2">
      <c r="B669" s="199">
        <v>33714</v>
      </c>
      <c r="C669" s="200">
        <v>1.8743027125929164</v>
      </c>
      <c r="D669" s="200">
        <v>0.88553997450373279</v>
      </c>
      <c r="E669" s="200"/>
      <c r="F669" s="200"/>
    </row>
    <row r="670" spans="2:6" x14ac:dyDescent="0.2">
      <c r="B670" s="199">
        <v>33715</v>
      </c>
      <c r="C670" s="200">
        <v>1.8794039917905887</v>
      </c>
      <c r="D670" s="200">
        <v>0.88393735203059498</v>
      </c>
      <c r="E670" s="200"/>
      <c r="F670" s="200"/>
    </row>
    <row r="671" spans="2:6" x14ac:dyDescent="0.2">
      <c r="B671" s="199">
        <v>33716</v>
      </c>
      <c r="C671" s="200">
        <v>1.9008723963002629</v>
      </c>
      <c r="D671" s="200">
        <v>0.88510289564742251</v>
      </c>
      <c r="E671" s="200"/>
      <c r="F671" s="200"/>
    </row>
    <row r="672" spans="2:6" x14ac:dyDescent="0.2">
      <c r="B672" s="199">
        <v>33717</v>
      </c>
      <c r="C672" s="200">
        <v>1.8783190213416476</v>
      </c>
      <c r="D672" s="200">
        <v>0.89193225277727128</v>
      </c>
      <c r="E672" s="200"/>
      <c r="F672" s="200"/>
    </row>
    <row r="673" spans="2:6" x14ac:dyDescent="0.2">
      <c r="B673" s="199">
        <v>33718</v>
      </c>
      <c r="C673" s="200">
        <v>1.910652975412622</v>
      </c>
      <c r="D673" s="200">
        <v>0.89289746858495667</v>
      </c>
      <c r="E673" s="200"/>
      <c r="F673" s="200"/>
    </row>
    <row r="674" spans="2:6" x14ac:dyDescent="0.2">
      <c r="B674" s="199">
        <v>33721</v>
      </c>
      <c r="C674" s="200">
        <v>1.9181201740289302</v>
      </c>
      <c r="D674" s="200">
        <v>0.89411764705882302</v>
      </c>
      <c r="E674" s="200"/>
      <c r="F674" s="200"/>
    </row>
    <row r="675" spans="2:6" x14ac:dyDescent="0.2">
      <c r="B675" s="199">
        <v>33722</v>
      </c>
      <c r="C675" s="200">
        <v>1.8950831074020711</v>
      </c>
      <c r="D675" s="200">
        <v>0.89524676743762466</v>
      </c>
      <c r="E675" s="200"/>
      <c r="F675" s="200"/>
    </row>
    <row r="676" spans="2:6" x14ac:dyDescent="0.2">
      <c r="B676" s="199">
        <v>33723</v>
      </c>
      <c r="C676" s="200">
        <v>1.9277573135431207</v>
      </c>
      <c r="D676" s="200">
        <v>0.89885266800218488</v>
      </c>
      <c r="E676" s="200"/>
      <c r="F676" s="200"/>
    </row>
    <row r="677" spans="2:6" x14ac:dyDescent="0.2">
      <c r="B677" s="199">
        <v>33724</v>
      </c>
      <c r="C677" s="200">
        <v>1.9255114830903937</v>
      </c>
      <c r="D677" s="200">
        <v>0.90145692952103407</v>
      </c>
      <c r="E677" s="200"/>
      <c r="F677" s="200"/>
    </row>
    <row r="678" spans="2:6" x14ac:dyDescent="0.2">
      <c r="B678" s="199">
        <v>33725</v>
      </c>
      <c r="C678" s="200">
        <v>1.9255114830903937</v>
      </c>
      <c r="D678" s="200">
        <v>0.9004552904753228</v>
      </c>
      <c r="E678" s="200"/>
      <c r="F678" s="200"/>
    </row>
    <row r="679" spans="2:6" x14ac:dyDescent="0.2">
      <c r="B679" s="199">
        <v>33728</v>
      </c>
      <c r="C679" s="200">
        <v>1.9725263132437321</v>
      </c>
      <c r="D679" s="200">
        <v>0.90646512474958973</v>
      </c>
      <c r="E679" s="200"/>
      <c r="F679" s="200"/>
    </row>
    <row r="680" spans="2:6" x14ac:dyDescent="0.2">
      <c r="B680" s="199">
        <v>33729</v>
      </c>
      <c r="C680" s="200">
        <v>1.9599561675274473</v>
      </c>
      <c r="D680" s="200">
        <v>0.90682935712984825</v>
      </c>
      <c r="E680" s="200"/>
      <c r="F680" s="200"/>
    </row>
    <row r="681" spans="2:6" x14ac:dyDescent="0.2">
      <c r="B681" s="199">
        <v>33730</v>
      </c>
      <c r="C681" s="200">
        <v>1.9611987547441434</v>
      </c>
      <c r="D681" s="200">
        <v>0.91440539063922721</v>
      </c>
      <c r="E681" s="200"/>
      <c r="F681" s="200"/>
    </row>
    <row r="682" spans="2:6" x14ac:dyDescent="0.2">
      <c r="B682" s="199">
        <v>33731</v>
      </c>
      <c r="C682" s="200">
        <v>1.9624438438142962</v>
      </c>
      <c r="D682" s="200">
        <v>0.92012383900928729</v>
      </c>
      <c r="E682" s="200"/>
      <c r="F682" s="200"/>
    </row>
    <row r="683" spans="2:6" x14ac:dyDescent="0.2">
      <c r="B683" s="199">
        <v>33732</v>
      </c>
      <c r="C683" s="200">
        <v>1.9624438438142962</v>
      </c>
      <c r="D683" s="200">
        <v>0.91797486796576144</v>
      </c>
      <c r="E683" s="200"/>
      <c r="F683" s="200"/>
    </row>
    <row r="684" spans="2:6" x14ac:dyDescent="0.2">
      <c r="B684" s="199">
        <v>33735</v>
      </c>
      <c r="C684" s="200">
        <v>1.9908824120536004</v>
      </c>
      <c r="D684" s="200">
        <v>0.92351120014569221</v>
      </c>
      <c r="E684" s="200"/>
      <c r="F684" s="200"/>
    </row>
    <row r="685" spans="2:6" x14ac:dyDescent="0.2">
      <c r="B685" s="199">
        <v>33736</v>
      </c>
      <c r="C685" s="200">
        <v>1.9947853034456398</v>
      </c>
      <c r="D685" s="200">
        <v>0.92334729557457573</v>
      </c>
      <c r="E685" s="200"/>
      <c r="F685" s="200"/>
    </row>
    <row r="686" spans="2:6" x14ac:dyDescent="0.2">
      <c r="B686" s="199">
        <v>33737</v>
      </c>
      <c r="C686" s="200">
        <v>1.9719200307561224</v>
      </c>
      <c r="D686" s="200">
        <v>0.93114186851210989</v>
      </c>
      <c r="E686" s="200"/>
      <c r="F686" s="200"/>
    </row>
    <row r="687" spans="2:6" x14ac:dyDescent="0.2">
      <c r="B687" s="199">
        <v>33738</v>
      </c>
      <c r="C687" s="200">
        <v>1.9497878011293406</v>
      </c>
      <c r="D687" s="200">
        <v>0.92697140775814879</v>
      </c>
      <c r="E687" s="200"/>
      <c r="F687" s="200"/>
    </row>
    <row r="688" spans="2:6" x14ac:dyDescent="0.2">
      <c r="B688" s="199">
        <v>33739</v>
      </c>
      <c r="C688" s="200">
        <v>1.9592998479707089</v>
      </c>
      <c r="D688" s="200">
        <v>0.91544345292296403</v>
      </c>
      <c r="E688" s="200"/>
      <c r="F688" s="200"/>
    </row>
    <row r="689" spans="2:6" x14ac:dyDescent="0.2">
      <c r="B689" s="199">
        <v>33742</v>
      </c>
      <c r="C689" s="200">
        <v>2.0217702948267546</v>
      </c>
      <c r="D689" s="200">
        <v>0.92757239118557566</v>
      </c>
      <c r="E689" s="200"/>
      <c r="F689" s="200"/>
    </row>
    <row r="690" spans="2:6" x14ac:dyDescent="0.2">
      <c r="B690" s="199">
        <v>33743</v>
      </c>
      <c r="C690" s="200">
        <v>1.9916488131624215</v>
      </c>
      <c r="D690" s="200">
        <v>0.93411036241121759</v>
      </c>
      <c r="E690" s="200"/>
      <c r="F690" s="200"/>
    </row>
    <row r="691" spans="2:6" x14ac:dyDescent="0.2">
      <c r="B691" s="199">
        <v>33744</v>
      </c>
      <c r="C691" s="200">
        <v>1.9779586710488055</v>
      </c>
      <c r="D691" s="200">
        <v>0.93354580222181693</v>
      </c>
      <c r="E691" s="200"/>
      <c r="F691" s="200"/>
    </row>
    <row r="692" spans="2:6" x14ac:dyDescent="0.2">
      <c r="B692" s="199">
        <v>33745</v>
      </c>
      <c r="C692" s="200">
        <v>1.9512638946686371</v>
      </c>
      <c r="D692" s="200">
        <v>0.9267346567109811</v>
      </c>
      <c r="E692" s="200"/>
      <c r="F692" s="200"/>
    </row>
    <row r="693" spans="2:6" x14ac:dyDescent="0.2">
      <c r="B693" s="199">
        <v>33746</v>
      </c>
      <c r="C693" s="200">
        <v>1.9868919557905853</v>
      </c>
      <c r="D693" s="200">
        <v>0.92675286832999393</v>
      </c>
      <c r="E693" s="200"/>
      <c r="F693" s="200"/>
    </row>
    <row r="694" spans="2:6" x14ac:dyDescent="0.2">
      <c r="B694" s="199">
        <v>33749</v>
      </c>
      <c r="C694" s="200">
        <v>1.9809850797799406</v>
      </c>
      <c r="D694" s="200">
        <v>0.93054088508468347</v>
      </c>
      <c r="E694" s="200"/>
      <c r="F694" s="200"/>
    </row>
    <row r="695" spans="2:6" x14ac:dyDescent="0.2">
      <c r="B695" s="199">
        <v>33750</v>
      </c>
      <c r="C695" s="200">
        <v>1.9785249238811125</v>
      </c>
      <c r="D695" s="200">
        <v>0.92689856128209736</v>
      </c>
      <c r="E695" s="200"/>
      <c r="F695" s="200"/>
    </row>
    <row r="696" spans="2:6" x14ac:dyDescent="0.2">
      <c r="B696" s="199">
        <v>33751</v>
      </c>
      <c r="C696" s="200">
        <v>1.9249577395253687</v>
      </c>
      <c r="D696" s="200">
        <v>0.91773811691859342</v>
      </c>
      <c r="E696" s="200"/>
      <c r="F696" s="200"/>
    </row>
    <row r="697" spans="2:6" x14ac:dyDescent="0.2">
      <c r="B697" s="199">
        <v>33752</v>
      </c>
      <c r="C697" s="200">
        <v>1.9249577395253687</v>
      </c>
      <c r="D697" s="200">
        <v>0.92393006738298966</v>
      </c>
      <c r="E697" s="200"/>
      <c r="F697" s="200"/>
    </row>
    <row r="698" spans="2:6" x14ac:dyDescent="0.2">
      <c r="B698" s="199">
        <v>33753</v>
      </c>
      <c r="C698" s="200">
        <v>1.9465770891935812</v>
      </c>
      <c r="D698" s="200">
        <v>0.93547623383718725</v>
      </c>
      <c r="E698" s="200"/>
      <c r="F698" s="200"/>
    </row>
    <row r="699" spans="2:6" x14ac:dyDescent="0.2">
      <c r="B699" s="199">
        <v>33756</v>
      </c>
      <c r="C699" s="200">
        <v>1.9530627273038148</v>
      </c>
      <c r="D699" s="200">
        <v>0.93447459479147621</v>
      </c>
      <c r="E699" s="200"/>
      <c r="F699" s="200"/>
    </row>
    <row r="700" spans="2:6" x14ac:dyDescent="0.2">
      <c r="B700" s="199">
        <v>33757</v>
      </c>
      <c r="C700" s="200">
        <v>1.9691805012213255</v>
      </c>
      <c r="D700" s="200">
        <v>0.92995811327626954</v>
      </c>
      <c r="E700" s="200"/>
      <c r="F700" s="200"/>
    </row>
    <row r="701" spans="2:6" x14ac:dyDescent="0.2">
      <c r="B701" s="199">
        <v>33758</v>
      </c>
      <c r="C701" s="200">
        <v>1.9353537745880114</v>
      </c>
      <c r="D701" s="200">
        <v>0.92952103441995915</v>
      </c>
      <c r="E701" s="200"/>
      <c r="F701" s="200"/>
    </row>
    <row r="702" spans="2:6" x14ac:dyDescent="0.2">
      <c r="B702" s="199">
        <v>33759</v>
      </c>
      <c r="C702" s="200">
        <v>1.9238285696653645</v>
      </c>
      <c r="D702" s="200">
        <v>0.92617009652158</v>
      </c>
      <c r="E702" s="200"/>
      <c r="F702" s="200"/>
    </row>
    <row r="703" spans="2:6" x14ac:dyDescent="0.2">
      <c r="B703" s="199">
        <v>33760</v>
      </c>
      <c r="C703" s="200">
        <v>1.9348175439971822</v>
      </c>
      <c r="D703" s="200">
        <v>0.92678929156801959</v>
      </c>
      <c r="E703" s="200"/>
      <c r="F703" s="200"/>
    </row>
    <row r="704" spans="2:6" x14ac:dyDescent="0.2">
      <c r="B704" s="199">
        <v>33763</v>
      </c>
      <c r="C704" s="200">
        <v>1.9348175439971822</v>
      </c>
      <c r="D704" s="200">
        <v>0.92367510471680858</v>
      </c>
      <c r="E704" s="200"/>
      <c r="F704" s="200"/>
    </row>
    <row r="705" spans="2:6" x14ac:dyDescent="0.2">
      <c r="B705" s="199">
        <v>33764</v>
      </c>
      <c r="C705" s="200">
        <v>1.9275112979532378</v>
      </c>
      <c r="D705" s="200">
        <v>0.92116190129302422</v>
      </c>
      <c r="E705" s="200"/>
      <c r="F705" s="200"/>
    </row>
    <row r="706" spans="2:6" x14ac:dyDescent="0.2">
      <c r="B706" s="199">
        <v>33765</v>
      </c>
      <c r="C706" s="200">
        <v>1.930308370117533</v>
      </c>
      <c r="D706" s="200">
        <v>0.91578947368420982</v>
      </c>
      <c r="E706" s="200"/>
      <c r="F706" s="200"/>
    </row>
    <row r="707" spans="2:6" x14ac:dyDescent="0.2">
      <c r="B707" s="199">
        <v>33766</v>
      </c>
      <c r="C707" s="200">
        <v>1.9159210448407236</v>
      </c>
      <c r="D707" s="200">
        <v>0.91677290111090803</v>
      </c>
      <c r="E707" s="200"/>
      <c r="F707" s="200"/>
    </row>
    <row r="708" spans="2:6" x14ac:dyDescent="0.2">
      <c r="B708" s="199">
        <v>33767</v>
      </c>
      <c r="C708" s="200">
        <v>1.9397186749183397</v>
      </c>
      <c r="D708" s="200">
        <v>0.91708249863412794</v>
      </c>
      <c r="E708" s="200"/>
      <c r="F708" s="200"/>
    </row>
    <row r="709" spans="2:6" x14ac:dyDescent="0.2">
      <c r="B709" s="199">
        <v>33770</v>
      </c>
      <c r="C709" s="200">
        <v>1.9572608374037141</v>
      </c>
      <c r="D709" s="200">
        <v>0.91225641959570147</v>
      </c>
      <c r="E709" s="200"/>
      <c r="F709" s="200"/>
    </row>
    <row r="710" spans="2:6" x14ac:dyDescent="0.2">
      <c r="B710" s="199">
        <v>33771</v>
      </c>
      <c r="C710" s="200">
        <v>1.9646212902725479</v>
      </c>
      <c r="D710" s="200">
        <v>0.9121835731196497</v>
      </c>
      <c r="E710" s="200"/>
      <c r="F710" s="200"/>
    </row>
    <row r="711" spans="2:6" x14ac:dyDescent="0.2">
      <c r="B711" s="199">
        <v>33772</v>
      </c>
      <c r="C711" s="200">
        <v>1.9370191750388457</v>
      </c>
      <c r="D711" s="200">
        <v>0.898816244764159</v>
      </c>
      <c r="E711" s="200"/>
      <c r="F711" s="200"/>
    </row>
    <row r="712" spans="2:6" x14ac:dyDescent="0.2">
      <c r="B712" s="199">
        <v>33773</v>
      </c>
      <c r="C712" s="200">
        <v>1.9299189149294813</v>
      </c>
      <c r="D712" s="200">
        <v>0.89191404115825834</v>
      </c>
      <c r="E712" s="200"/>
      <c r="F712" s="200"/>
    </row>
    <row r="713" spans="2:6" x14ac:dyDescent="0.2">
      <c r="B713" s="199">
        <v>33774</v>
      </c>
      <c r="C713" s="200">
        <v>1.9601654892666363</v>
      </c>
      <c r="D713" s="200">
        <v>0.89841558914587449</v>
      </c>
      <c r="E713" s="200"/>
      <c r="F713" s="200"/>
    </row>
    <row r="714" spans="2:6" x14ac:dyDescent="0.2">
      <c r="B714" s="199">
        <v>33777</v>
      </c>
      <c r="C714" s="200">
        <v>1.94561220771055</v>
      </c>
      <c r="D714" s="200">
        <v>0.89107630668366367</v>
      </c>
      <c r="E714" s="200"/>
      <c r="F714" s="200"/>
    </row>
    <row r="715" spans="2:6" x14ac:dyDescent="0.2">
      <c r="B715" s="199">
        <v>33778</v>
      </c>
      <c r="C715" s="200">
        <v>1.971955056704513</v>
      </c>
      <c r="D715" s="200">
        <v>0.89544709524676702</v>
      </c>
      <c r="E715" s="200"/>
      <c r="F715" s="200"/>
    </row>
    <row r="716" spans="2:6" x14ac:dyDescent="0.2">
      <c r="B716" s="199">
        <v>33779</v>
      </c>
      <c r="C716" s="200">
        <v>1.9793964028351048</v>
      </c>
      <c r="D716" s="200">
        <v>0.89215079220542659</v>
      </c>
      <c r="E716" s="200"/>
      <c r="F716" s="200"/>
    </row>
    <row r="717" spans="2:6" x14ac:dyDescent="0.2">
      <c r="B717" s="199">
        <v>33780</v>
      </c>
      <c r="C717" s="200">
        <v>2.0048585994124024</v>
      </c>
      <c r="D717" s="200">
        <v>0.90071025314150377</v>
      </c>
      <c r="E717" s="200"/>
      <c r="F717" s="200"/>
    </row>
    <row r="718" spans="2:6" x14ac:dyDescent="0.2">
      <c r="B718" s="199">
        <v>33781</v>
      </c>
      <c r="C718" s="200">
        <v>2.0235099169301307</v>
      </c>
      <c r="D718" s="200">
        <v>0.89646694591149101</v>
      </c>
      <c r="E718" s="200"/>
      <c r="F718" s="200"/>
    </row>
    <row r="719" spans="2:6" x14ac:dyDescent="0.2">
      <c r="B719" s="199">
        <v>33784</v>
      </c>
      <c r="C719" s="200">
        <v>2.0532052495557176</v>
      </c>
      <c r="D719" s="200">
        <v>0.9025496266618096</v>
      </c>
      <c r="E719" s="200"/>
      <c r="F719" s="200"/>
    </row>
    <row r="720" spans="2:6" x14ac:dyDescent="0.2">
      <c r="B720" s="199">
        <v>33785</v>
      </c>
      <c r="C720" s="200">
        <v>2.0362310078049539</v>
      </c>
      <c r="D720" s="200">
        <v>0.90224002913858992</v>
      </c>
      <c r="E720" s="200"/>
      <c r="F720" s="200"/>
    </row>
    <row r="721" spans="2:6" x14ac:dyDescent="0.2">
      <c r="B721" s="199">
        <v>33786</v>
      </c>
      <c r="C721" s="200">
        <v>2.0386261155139147</v>
      </c>
      <c r="D721" s="200">
        <v>0.91176470588235237</v>
      </c>
      <c r="E721" s="200"/>
      <c r="F721" s="200"/>
    </row>
    <row r="722" spans="2:6" x14ac:dyDescent="0.2">
      <c r="B722" s="199">
        <v>33787</v>
      </c>
      <c r="C722" s="200">
        <v>2.0502830847186009</v>
      </c>
      <c r="D722" s="200">
        <v>0.91852121653614949</v>
      </c>
      <c r="E722" s="200"/>
      <c r="F722" s="200"/>
    </row>
    <row r="723" spans="2:6" x14ac:dyDescent="0.2">
      <c r="B723" s="199">
        <v>33788</v>
      </c>
      <c r="C723" s="200">
        <v>2.0541100865557955</v>
      </c>
      <c r="D723" s="200">
        <v>0.91735567291932196</v>
      </c>
      <c r="E723" s="200"/>
      <c r="F723" s="200"/>
    </row>
    <row r="724" spans="2:6" x14ac:dyDescent="0.2">
      <c r="B724" s="199">
        <v>33791</v>
      </c>
      <c r="C724" s="200">
        <v>2.0598043050226429</v>
      </c>
      <c r="D724" s="200">
        <v>0.91731924968129608</v>
      </c>
      <c r="E724" s="200"/>
      <c r="F724" s="200"/>
    </row>
    <row r="725" spans="2:6" x14ac:dyDescent="0.2">
      <c r="B725" s="199">
        <v>33792</v>
      </c>
      <c r="C725" s="200">
        <v>2.1007271220095607</v>
      </c>
      <c r="D725" s="200">
        <v>0.91291203788016695</v>
      </c>
      <c r="E725" s="200"/>
      <c r="F725" s="200"/>
    </row>
    <row r="726" spans="2:6" x14ac:dyDescent="0.2">
      <c r="B726" s="199">
        <v>33793</v>
      </c>
      <c r="C726" s="200">
        <v>2.0860512496341093</v>
      </c>
      <c r="D726" s="200">
        <v>0.91203788016754639</v>
      </c>
      <c r="E726" s="200"/>
      <c r="F726" s="200"/>
    </row>
    <row r="727" spans="2:6" x14ac:dyDescent="0.2">
      <c r="B727" s="199">
        <v>33794</v>
      </c>
      <c r="C727" s="200">
        <v>2.0615239122983664</v>
      </c>
      <c r="D727" s="200">
        <v>0.91522491349480928</v>
      </c>
      <c r="E727" s="200"/>
      <c r="F727" s="200"/>
    </row>
    <row r="728" spans="2:6" x14ac:dyDescent="0.2">
      <c r="B728" s="199">
        <v>33795</v>
      </c>
      <c r="C728" s="200">
        <v>2.0781595698813593</v>
      </c>
      <c r="D728" s="200">
        <v>0.91535239482789976</v>
      </c>
      <c r="E728" s="200"/>
      <c r="F728" s="200"/>
    </row>
    <row r="729" spans="2:6" x14ac:dyDescent="0.2">
      <c r="B729" s="199">
        <v>33798</v>
      </c>
      <c r="C729" s="200">
        <v>2.0781595698813593</v>
      </c>
      <c r="D729" s="200">
        <v>0.92260061919504599</v>
      </c>
      <c r="E729" s="200"/>
      <c r="F729" s="200"/>
    </row>
    <row r="730" spans="2:6" x14ac:dyDescent="0.2">
      <c r="B730" s="199">
        <v>33799</v>
      </c>
      <c r="C730" s="200">
        <v>2.0781595698813593</v>
      </c>
      <c r="D730" s="200">
        <v>0.92356583500273126</v>
      </c>
      <c r="E730" s="200"/>
      <c r="F730" s="200"/>
    </row>
    <row r="731" spans="2:6" x14ac:dyDescent="0.2">
      <c r="B731" s="199">
        <v>33800</v>
      </c>
      <c r="C731" s="200">
        <v>2.1456328896991241</v>
      </c>
      <c r="D731" s="200">
        <v>0.92485885995264916</v>
      </c>
      <c r="E731" s="200"/>
      <c r="F731" s="200"/>
    </row>
    <row r="732" spans="2:6" x14ac:dyDescent="0.2">
      <c r="B732" s="199">
        <v>33801</v>
      </c>
      <c r="C732" s="200">
        <v>2.1662231436455897</v>
      </c>
      <c r="D732" s="200">
        <v>0.9240757603350932</v>
      </c>
      <c r="E732" s="200"/>
      <c r="F732" s="200"/>
    </row>
    <row r="733" spans="2:6" x14ac:dyDescent="0.2">
      <c r="B733" s="199">
        <v>33802</v>
      </c>
      <c r="C733" s="200">
        <v>2.159959336541827</v>
      </c>
      <c r="D733" s="200">
        <v>0.91655436168275295</v>
      </c>
      <c r="E733" s="200"/>
      <c r="F733" s="200"/>
    </row>
    <row r="734" spans="2:6" x14ac:dyDescent="0.2">
      <c r="B734" s="199">
        <v>33805</v>
      </c>
      <c r="C734" s="200">
        <v>2.075380010691259</v>
      </c>
      <c r="D734" s="200">
        <v>0.90415224913494763</v>
      </c>
      <c r="E734" s="200"/>
      <c r="F734" s="200"/>
    </row>
    <row r="735" spans="2:6" x14ac:dyDescent="0.2">
      <c r="B735" s="199">
        <v>33806</v>
      </c>
      <c r="C735" s="200">
        <v>2.0597375889304712</v>
      </c>
      <c r="D735" s="200">
        <v>0.89420870515388773</v>
      </c>
      <c r="E735" s="200"/>
      <c r="F735" s="200"/>
    </row>
    <row r="736" spans="2:6" x14ac:dyDescent="0.2">
      <c r="B736" s="199">
        <v>33807</v>
      </c>
      <c r="C736" s="200">
        <v>2.0003619348000363</v>
      </c>
      <c r="D736" s="200">
        <v>0.88486614460025459</v>
      </c>
      <c r="E736" s="200"/>
      <c r="F736" s="200"/>
    </row>
    <row r="737" spans="2:6" x14ac:dyDescent="0.2">
      <c r="B737" s="199">
        <v>33808</v>
      </c>
      <c r="C737" s="200">
        <v>1.9806139715172373</v>
      </c>
      <c r="D737" s="200">
        <v>0.88949189582953891</v>
      </c>
      <c r="E737" s="200"/>
      <c r="F737" s="200"/>
    </row>
    <row r="738" spans="2:6" x14ac:dyDescent="0.2">
      <c r="B738" s="199">
        <v>33809</v>
      </c>
      <c r="C738" s="200">
        <v>1.957680314833244</v>
      </c>
      <c r="D738" s="200">
        <v>0.88007648879985401</v>
      </c>
      <c r="E738" s="200"/>
      <c r="F738" s="200"/>
    </row>
    <row r="739" spans="2:6" x14ac:dyDescent="0.2">
      <c r="B739" s="199">
        <v>33812</v>
      </c>
      <c r="C739" s="200">
        <v>1.9657154341841632</v>
      </c>
      <c r="D739" s="200">
        <v>0.87920233108723334</v>
      </c>
      <c r="E739" s="200"/>
      <c r="F739" s="200"/>
    </row>
    <row r="740" spans="2:6" x14ac:dyDescent="0.2">
      <c r="B740" s="199">
        <v>33813</v>
      </c>
      <c r="C740" s="200">
        <v>1.9466804991364488</v>
      </c>
      <c r="D740" s="200">
        <v>0.88828992897468551</v>
      </c>
      <c r="E740" s="200"/>
      <c r="F740" s="200"/>
    </row>
    <row r="741" spans="2:6" x14ac:dyDescent="0.2">
      <c r="B741" s="199">
        <v>33814</v>
      </c>
      <c r="C741" s="200">
        <v>1.9290849637773366</v>
      </c>
      <c r="D741" s="200">
        <v>0.89327991258422834</v>
      </c>
      <c r="E741" s="200"/>
      <c r="F741" s="200"/>
    </row>
    <row r="742" spans="2:6" x14ac:dyDescent="0.2">
      <c r="B742" s="199">
        <v>33815</v>
      </c>
      <c r="C742" s="200">
        <v>1.924906868505089</v>
      </c>
      <c r="D742" s="200">
        <v>0.89597523219814212</v>
      </c>
      <c r="E742" s="200"/>
      <c r="F742" s="200"/>
    </row>
    <row r="743" spans="2:6" x14ac:dyDescent="0.2">
      <c r="B743" s="199">
        <v>33816</v>
      </c>
      <c r="C743" s="200">
        <v>1.9013952836726589</v>
      </c>
      <c r="D743" s="200">
        <v>0.90264068475687453</v>
      </c>
      <c r="E743" s="200"/>
      <c r="F743" s="200"/>
    </row>
    <row r="744" spans="2:6" x14ac:dyDescent="0.2">
      <c r="B744" s="199">
        <v>33819</v>
      </c>
      <c r="C744" s="200">
        <v>1.9391140603330352</v>
      </c>
      <c r="D744" s="200">
        <v>0.90274995447095208</v>
      </c>
      <c r="E744" s="200"/>
      <c r="F744" s="200"/>
    </row>
    <row r="745" spans="2:6" x14ac:dyDescent="0.2">
      <c r="B745" s="199">
        <v>33820</v>
      </c>
      <c r="C745" s="200">
        <v>1.9488729567154384</v>
      </c>
      <c r="D745" s="200">
        <v>0.90114733199781416</v>
      </c>
      <c r="E745" s="200"/>
      <c r="F745" s="200"/>
    </row>
    <row r="746" spans="2:6" x14ac:dyDescent="0.2">
      <c r="B746" s="199">
        <v>33821</v>
      </c>
      <c r="C746" s="200">
        <v>1.9764225330265555</v>
      </c>
      <c r="D746" s="200">
        <v>0.90085594609360731</v>
      </c>
      <c r="E746" s="200"/>
      <c r="F746" s="200"/>
    </row>
    <row r="747" spans="2:6" x14ac:dyDescent="0.2">
      <c r="B747" s="199">
        <v>33822</v>
      </c>
      <c r="C747" s="200">
        <v>1.9718191226667139</v>
      </c>
      <c r="D747" s="200">
        <v>0.89595702057912907</v>
      </c>
      <c r="E747" s="200"/>
      <c r="F747" s="200"/>
    </row>
    <row r="748" spans="2:6" x14ac:dyDescent="0.2">
      <c r="B748" s="199">
        <v>33823</v>
      </c>
      <c r="C748" s="200">
        <v>1.9762457353823004</v>
      </c>
      <c r="D748" s="200">
        <v>0.89022036059005605</v>
      </c>
      <c r="E748" s="200"/>
      <c r="F748" s="200"/>
    </row>
    <row r="749" spans="2:6" x14ac:dyDescent="0.2">
      <c r="B749" s="199">
        <v>33826</v>
      </c>
      <c r="C749" s="200">
        <v>1.9916488131624226</v>
      </c>
      <c r="D749" s="200">
        <v>0.8818065926060823</v>
      </c>
      <c r="E749" s="200"/>
      <c r="F749" s="200"/>
    </row>
    <row r="750" spans="2:6" x14ac:dyDescent="0.2">
      <c r="B750" s="199">
        <v>33827</v>
      </c>
      <c r="C750" s="200">
        <v>2.0004103039668601</v>
      </c>
      <c r="D750" s="200">
        <v>0.87568748861773771</v>
      </c>
      <c r="E750" s="200"/>
      <c r="F750" s="200"/>
    </row>
    <row r="751" spans="2:6" x14ac:dyDescent="0.2">
      <c r="B751" s="199">
        <v>33828</v>
      </c>
      <c r="C751" s="200">
        <v>1.9979576536284012</v>
      </c>
      <c r="D751" s="200">
        <v>0.8721726461482423</v>
      </c>
      <c r="E751" s="200"/>
      <c r="F751" s="200"/>
    </row>
    <row r="752" spans="2:6" x14ac:dyDescent="0.2">
      <c r="B752" s="199">
        <v>33829</v>
      </c>
      <c r="C752" s="200">
        <v>2.0175396606319227</v>
      </c>
      <c r="D752" s="200">
        <v>0.87377526862138022</v>
      </c>
      <c r="E752" s="200"/>
      <c r="F752" s="200"/>
    </row>
    <row r="753" spans="2:6" x14ac:dyDescent="0.2">
      <c r="B753" s="199">
        <v>33830</v>
      </c>
      <c r="C753" s="200">
        <v>2.0187247052191206</v>
      </c>
      <c r="D753" s="200">
        <v>0.87976689127663421</v>
      </c>
      <c r="E753" s="200"/>
      <c r="F753" s="200"/>
    </row>
    <row r="754" spans="2:6" x14ac:dyDescent="0.2">
      <c r="B754" s="199">
        <v>33833</v>
      </c>
      <c r="C754" s="200">
        <v>2.0473600859303307</v>
      </c>
      <c r="D754" s="200">
        <v>0.88415589145875051</v>
      </c>
      <c r="E754" s="200"/>
      <c r="F754" s="200"/>
    </row>
    <row r="755" spans="2:6" x14ac:dyDescent="0.2">
      <c r="B755" s="199">
        <v>33834</v>
      </c>
      <c r="C755" s="200">
        <v>2.0488878844410605</v>
      </c>
      <c r="D755" s="200">
        <v>0.87716262975778525</v>
      </c>
      <c r="E755" s="200"/>
      <c r="F755" s="200"/>
    </row>
    <row r="756" spans="2:6" x14ac:dyDescent="0.2">
      <c r="B756" s="199">
        <v>33835</v>
      </c>
      <c r="C756" s="200">
        <v>2.0464819353671215</v>
      </c>
      <c r="D756" s="200">
        <v>0.87621562556911292</v>
      </c>
      <c r="E756" s="200"/>
      <c r="F756" s="200"/>
    </row>
    <row r="757" spans="2:6" x14ac:dyDescent="0.2">
      <c r="B757" s="199">
        <v>33836</v>
      </c>
      <c r="C757" s="200">
        <v>2.017041791794091</v>
      </c>
      <c r="D757" s="200">
        <v>0.88413767983973768</v>
      </c>
      <c r="E757" s="200"/>
      <c r="F757" s="200"/>
    </row>
    <row r="758" spans="2:6" x14ac:dyDescent="0.2">
      <c r="B758" s="199">
        <v>33837</v>
      </c>
      <c r="C758" s="200">
        <v>2.0573783411210509</v>
      </c>
      <c r="D758" s="200">
        <v>0.89497359315243108</v>
      </c>
      <c r="E758" s="200"/>
      <c r="F758" s="200"/>
    </row>
    <row r="759" spans="2:6" x14ac:dyDescent="0.2">
      <c r="B759" s="199">
        <v>33840</v>
      </c>
      <c r="C759" s="200">
        <v>2.076343224271985</v>
      </c>
      <c r="D759" s="200">
        <v>0.90360590056456003</v>
      </c>
      <c r="E759" s="200"/>
      <c r="F759" s="200"/>
    </row>
    <row r="760" spans="2:6" x14ac:dyDescent="0.2">
      <c r="B760" s="199">
        <v>33841</v>
      </c>
      <c r="C760" s="200">
        <v>2.0588978001202594</v>
      </c>
      <c r="D760" s="200">
        <v>0.8956474230559095</v>
      </c>
      <c r="E760" s="200"/>
      <c r="F760" s="200"/>
    </row>
    <row r="761" spans="2:6" x14ac:dyDescent="0.2">
      <c r="B761" s="199">
        <v>33842</v>
      </c>
      <c r="C761" s="200">
        <v>2.0394258746688205</v>
      </c>
      <c r="D761" s="200">
        <v>0.89905299581132747</v>
      </c>
      <c r="E761" s="200"/>
      <c r="F761" s="200"/>
    </row>
    <row r="762" spans="2:6" x14ac:dyDescent="0.2">
      <c r="B762" s="199">
        <v>33843</v>
      </c>
      <c r="C762" s="200">
        <v>2.0491113833498349</v>
      </c>
      <c r="D762" s="200">
        <v>0.91110908759788733</v>
      </c>
      <c r="E762" s="200"/>
      <c r="F762" s="200"/>
    </row>
    <row r="763" spans="2:6" x14ac:dyDescent="0.2">
      <c r="B763" s="199">
        <v>33844</v>
      </c>
      <c r="C763" s="200">
        <v>2.0707173897996132</v>
      </c>
      <c r="D763" s="200">
        <v>0.92238207976689113</v>
      </c>
      <c r="E763" s="200"/>
      <c r="F763" s="200"/>
    </row>
    <row r="764" spans="2:6" x14ac:dyDescent="0.2">
      <c r="B764" s="199">
        <v>33847</v>
      </c>
      <c r="C764" s="200">
        <v>2.0645895167336499</v>
      </c>
      <c r="D764" s="200">
        <v>0.92267346567109798</v>
      </c>
      <c r="E764" s="200"/>
      <c r="F764" s="200"/>
    </row>
    <row r="765" spans="2:6" x14ac:dyDescent="0.2">
      <c r="B765" s="199">
        <v>33848</v>
      </c>
      <c r="C765" s="200">
        <v>2.0642334195916838</v>
      </c>
      <c r="D765" s="200">
        <v>0.9225459843380075</v>
      </c>
      <c r="E765" s="200"/>
      <c r="F765" s="200"/>
    </row>
    <row r="766" spans="2:6" x14ac:dyDescent="0.2">
      <c r="B766" s="199">
        <v>33849</v>
      </c>
      <c r="C766" s="200">
        <v>2.0580121439966805</v>
      </c>
      <c r="D766" s="200">
        <v>0.92280094700418847</v>
      </c>
      <c r="E766" s="200"/>
      <c r="F766" s="200"/>
    </row>
    <row r="767" spans="2:6" x14ac:dyDescent="0.2">
      <c r="B767" s="199">
        <v>33850</v>
      </c>
      <c r="C767" s="200">
        <v>2.1055665405454573</v>
      </c>
      <c r="D767" s="200">
        <v>0.93618648697869222</v>
      </c>
      <c r="E767" s="200"/>
      <c r="F767" s="200"/>
    </row>
    <row r="768" spans="2:6" x14ac:dyDescent="0.2">
      <c r="B768" s="199">
        <v>33851</v>
      </c>
      <c r="C768" s="200">
        <v>2.1332011798740931</v>
      </c>
      <c r="D768" s="200">
        <v>0.93715170278637761</v>
      </c>
      <c r="E768" s="200"/>
      <c r="F768" s="200"/>
    </row>
    <row r="769" spans="2:6" x14ac:dyDescent="0.2">
      <c r="B769" s="199">
        <v>33854</v>
      </c>
      <c r="C769" s="200">
        <v>2.1196169495567996</v>
      </c>
      <c r="D769" s="200">
        <v>0.93545802221817498</v>
      </c>
      <c r="E769" s="200"/>
      <c r="F769" s="200"/>
    </row>
    <row r="770" spans="2:6" x14ac:dyDescent="0.2">
      <c r="B770" s="199">
        <v>33855</v>
      </c>
      <c r="C770" s="200">
        <v>2.1223347963616406</v>
      </c>
      <c r="D770" s="200">
        <v>0.93070478965580028</v>
      </c>
      <c r="E770" s="200"/>
      <c r="F770" s="200"/>
    </row>
    <row r="771" spans="2:6" x14ac:dyDescent="0.2">
      <c r="B771" s="199">
        <v>33856</v>
      </c>
      <c r="C771" s="200">
        <v>2.0338175531706435</v>
      </c>
      <c r="D771" s="200">
        <v>0.932544163176106</v>
      </c>
      <c r="E771" s="200"/>
      <c r="F771" s="200"/>
    </row>
    <row r="772" spans="2:6" x14ac:dyDescent="0.2">
      <c r="B772" s="199">
        <v>33857</v>
      </c>
      <c r="C772" s="200">
        <v>2.0537631628765003</v>
      </c>
      <c r="D772" s="200">
        <v>0.9327627026042612</v>
      </c>
      <c r="E772" s="200"/>
      <c r="F772" s="200"/>
    </row>
    <row r="773" spans="2:6" x14ac:dyDescent="0.2">
      <c r="B773" s="199">
        <v>33858</v>
      </c>
      <c r="C773" s="200">
        <v>2.0343462782011033</v>
      </c>
      <c r="D773" s="200">
        <v>0.92101620834092135</v>
      </c>
      <c r="E773" s="200"/>
      <c r="F773" s="200"/>
    </row>
    <row r="774" spans="2:6" x14ac:dyDescent="0.2">
      <c r="B774" s="199">
        <v>33861</v>
      </c>
      <c r="C774" s="200">
        <v>2.0666460402748394</v>
      </c>
      <c r="D774" s="200">
        <v>0.92726279366235642</v>
      </c>
      <c r="E774" s="200"/>
      <c r="F774" s="200"/>
    </row>
    <row r="775" spans="2:6" x14ac:dyDescent="0.2">
      <c r="B775" s="199">
        <v>33862</v>
      </c>
      <c r="C775" s="200">
        <v>2.0634528413132753</v>
      </c>
      <c r="D775" s="200">
        <v>0.92336550719358934</v>
      </c>
      <c r="E775" s="200"/>
      <c r="F775" s="200"/>
    </row>
    <row r="776" spans="2:6" x14ac:dyDescent="0.2">
      <c r="B776" s="199">
        <v>33863</v>
      </c>
      <c r="C776" s="200">
        <v>2.0813294182106601</v>
      </c>
      <c r="D776" s="200">
        <v>0.9071025314150426</v>
      </c>
      <c r="E776" s="200"/>
      <c r="F776" s="200"/>
    </row>
    <row r="777" spans="2:6" x14ac:dyDescent="0.2">
      <c r="B777" s="199">
        <v>33864</v>
      </c>
      <c r="C777" s="200">
        <v>2.056538552310839</v>
      </c>
      <c r="D777" s="200">
        <v>0.91092697140775802</v>
      </c>
      <c r="E777" s="200"/>
      <c r="F777" s="200"/>
    </row>
    <row r="778" spans="2:6" x14ac:dyDescent="0.2">
      <c r="B778" s="199">
        <v>33865</v>
      </c>
      <c r="C778" s="200">
        <v>2.060960161319513</v>
      </c>
      <c r="D778" s="200">
        <v>0.91731924968129663</v>
      </c>
      <c r="E778" s="200"/>
      <c r="F778" s="200"/>
    </row>
    <row r="779" spans="2:6" x14ac:dyDescent="0.2">
      <c r="B779" s="199">
        <v>33868</v>
      </c>
      <c r="C779" s="200">
        <v>2.0475844187902559</v>
      </c>
      <c r="D779" s="200">
        <v>0.91398652340193043</v>
      </c>
      <c r="E779" s="200"/>
      <c r="F779" s="200"/>
    </row>
    <row r="780" spans="2:6" x14ac:dyDescent="0.2">
      <c r="B780" s="199">
        <v>33869</v>
      </c>
      <c r="C780" s="200">
        <v>2.0322305441281103</v>
      </c>
      <c r="D780" s="200">
        <v>0.91792023310872317</v>
      </c>
      <c r="E780" s="200"/>
      <c r="F780" s="200"/>
    </row>
    <row r="781" spans="2:6" x14ac:dyDescent="0.2">
      <c r="B781" s="199">
        <v>33870</v>
      </c>
      <c r="C781" s="200">
        <v>2.046677079936722</v>
      </c>
      <c r="D781" s="200">
        <v>0.91531597158987421</v>
      </c>
      <c r="E781" s="200"/>
      <c r="F781" s="200"/>
    </row>
    <row r="782" spans="2:6" x14ac:dyDescent="0.2">
      <c r="B782" s="199">
        <v>33871</v>
      </c>
      <c r="C782" s="200">
        <v>2.0588352537838466</v>
      </c>
      <c r="D782" s="200">
        <v>0.92139865234019291</v>
      </c>
      <c r="E782" s="200"/>
      <c r="F782" s="200"/>
    </row>
    <row r="783" spans="2:6" x14ac:dyDescent="0.2">
      <c r="B783" s="199">
        <v>33872</v>
      </c>
      <c r="C783" s="200">
        <v>2.1433378561284173</v>
      </c>
      <c r="D783" s="200">
        <v>0.91515206701875773</v>
      </c>
      <c r="E783" s="200"/>
      <c r="F783" s="200"/>
    </row>
    <row r="784" spans="2:6" x14ac:dyDescent="0.2">
      <c r="B784" s="199">
        <v>33875</v>
      </c>
      <c r="C784" s="200">
        <v>2.1491421561473483</v>
      </c>
      <c r="D784" s="200">
        <v>0.91302130759424482</v>
      </c>
      <c r="E784" s="200"/>
      <c r="F784" s="200"/>
    </row>
    <row r="785" spans="2:6" x14ac:dyDescent="0.2">
      <c r="B785" s="199">
        <v>33876</v>
      </c>
      <c r="C785" s="200">
        <v>2.1631375243826492</v>
      </c>
      <c r="D785" s="200">
        <v>0.9138954653068655</v>
      </c>
      <c r="E785" s="200"/>
      <c r="F785" s="200"/>
    </row>
    <row r="786" spans="2:6" x14ac:dyDescent="0.2">
      <c r="B786" s="199">
        <v>33877</v>
      </c>
      <c r="C786" s="200">
        <v>2.1530108555421497</v>
      </c>
      <c r="D786" s="200">
        <v>0.91231105445274052</v>
      </c>
      <c r="E786" s="200"/>
      <c r="F786" s="200"/>
    </row>
    <row r="787" spans="2:6" x14ac:dyDescent="0.2">
      <c r="B787" s="199">
        <v>33878</v>
      </c>
      <c r="C787" s="200">
        <v>2.1437990311155537</v>
      </c>
      <c r="D787" s="200">
        <v>0.90879621198324501</v>
      </c>
      <c r="E787" s="200"/>
      <c r="F787" s="200"/>
    </row>
    <row r="788" spans="2:6" x14ac:dyDescent="0.2">
      <c r="B788" s="199">
        <v>33879</v>
      </c>
      <c r="C788" s="200">
        <v>2.1278322023565814</v>
      </c>
      <c r="D788" s="200">
        <v>0.89967219085776695</v>
      </c>
      <c r="E788" s="200"/>
      <c r="F788" s="200"/>
    </row>
    <row r="789" spans="2:6" x14ac:dyDescent="0.2">
      <c r="B789" s="199">
        <v>33882</v>
      </c>
      <c r="C789" s="200">
        <v>2.0414098444597726</v>
      </c>
      <c r="D789" s="200">
        <v>0.88790748497541405</v>
      </c>
      <c r="E789" s="200"/>
      <c r="F789" s="200"/>
    </row>
    <row r="790" spans="2:6" x14ac:dyDescent="0.2">
      <c r="B790" s="199">
        <v>33883</v>
      </c>
      <c r="C790" s="200">
        <v>2.0091217577021663</v>
      </c>
      <c r="D790" s="200">
        <v>0.88676015297759947</v>
      </c>
      <c r="E790" s="200"/>
      <c r="F790" s="200"/>
    </row>
    <row r="791" spans="2:6" x14ac:dyDescent="0.2">
      <c r="B791" s="199">
        <v>33884</v>
      </c>
      <c r="C791" s="200">
        <v>2.0612478744670031</v>
      </c>
      <c r="D791" s="200">
        <v>0.88643234383536673</v>
      </c>
      <c r="E791" s="200"/>
      <c r="F791" s="200"/>
    </row>
    <row r="792" spans="2:6" x14ac:dyDescent="0.2">
      <c r="B792" s="199">
        <v>33885</v>
      </c>
      <c r="C792" s="200">
        <v>2.0294584904983797</v>
      </c>
      <c r="D792" s="200">
        <v>0.88716080859588387</v>
      </c>
      <c r="E792" s="200"/>
      <c r="F792" s="200"/>
    </row>
    <row r="793" spans="2:6" x14ac:dyDescent="0.2">
      <c r="B793" s="199">
        <v>33886</v>
      </c>
      <c r="C793" s="200">
        <v>2.010517791930857</v>
      </c>
      <c r="D793" s="200">
        <v>0.87914769623019462</v>
      </c>
      <c r="E793" s="200"/>
      <c r="F793" s="200"/>
    </row>
    <row r="794" spans="2:6" x14ac:dyDescent="0.2">
      <c r="B794" s="199">
        <v>33889</v>
      </c>
      <c r="C794" s="200">
        <v>2.0549782297051751</v>
      </c>
      <c r="D794" s="200">
        <v>0.88716080859588387</v>
      </c>
      <c r="E794" s="200"/>
      <c r="F794" s="200"/>
    </row>
    <row r="795" spans="2:6" x14ac:dyDescent="0.2">
      <c r="B795" s="199">
        <v>33890</v>
      </c>
      <c r="C795" s="200">
        <v>2.0865132585723942</v>
      </c>
      <c r="D795" s="200">
        <v>0.89391731924968099</v>
      </c>
      <c r="E795" s="200"/>
      <c r="F795" s="200"/>
    </row>
    <row r="796" spans="2:6" x14ac:dyDescent="0.2">
      <c r="B796" s="199">
        <v>33891</v>
      </c>
      <c r="C796" s="200">
        <v>2.0995212286435554</v>
      </c>
      <c r="D796" s="200">
        <v>0.8945911491531594</v>
      </c>
      <c r="E796" s="200"/>
      <c r="F796" s="200"/>
    </row>
    <row r="797" spans="2:6" x14ac:dyDescent="0.2">
      <c r="B797" s="199">
        <v>33892</v>
      </c>
      <c r="C797" s="200">
        <v>2.0945733964578777</v>
      </c>
      <c r="D797" s="200">
        <v>0.89686760152977574</v>
      </c>
      <c r="E797" s="200"/>
      <c r="F797" s="200"/>
    </row>
    <row r="798" spans="2:6" x14ac:dyDescent="0.2">
      <c r="B798" s="199">
        <v>33893</v>
      </c>
      <c r="C798" s="200">
        <v>2.0403907561518513</v>
      </c>
      <c r="D798" s="200">
        <v>0.89364414496448696</v>
      </c>
      <c r="E798" s="200"/>
      <c r="F798" s="200"/>
    </row>
    <row r="799" spans="2:6" x14ac:dyDescent="0.2">
      <c r="B799" s="199">
        <v>33896</v>
      </c>
      <c r="C799" s="200">
        <v>2.0115952568194291</v>
      </c>
      <c r="D799" s="200">
        <v>0.89076670916044398</v>
      </c>
      <c r="E799" s="200"/>
      <c r="F799" s="200"/>
    </row>
    <row r="800" spans="2:6" x14ac:dyDescent="0.2">
      <c r="B800" s="199">
        <v>33897</v>
      </c>
      <c r="C800" s="200">
        <v>1.9712495340297957</v>
      </c>
      <c r="D800" s="200">
        <v>0.88816244764159491</v>
      </c>
      <c r="E800" s="200"/>
      <c r="F800" s="200"/>
    </row>
    <row r="801" spans="2:6" x14ac:dyDescent="0.2">
      <c r="B801" s="199">
        <v>33898</v>
      </c>
      <c r="C801" s="200">
        <v>1.9545488282569357</v>
      </c>
      <c r="D801" s="200">
        <v>0.89215079220542659</v>
      </c>
      <c r="E801" s="200"/>
      <c r="F801" s="200"/>
    </row>
    <row r="802" spans="2:6" x14ac:dyDescent="0.2">
      <c r="B802" s="199">
        <v>33899</v>
      </c>
      <c r="C802" s="200">
        <v>1.9637014421517294</v>
      </c>
      <c r="D802" s="200">
        <v>0.8940630122017843</v>
      </c>
      <c r="E802" s="200"/>
      <c r="F802" s="200"/>
    </row>
    <row r="803" spans="2:6" x14ac:dyDescent="0.2">
      <c r="B803" s="199">
        <v>33900</v>
      </c>
      <c r="C803" s="200">
        <v>1.960361467787388</v>
      </c>
      <c r="D803" s="200">
        <v>0.89156802039701277</v>
      </c>
      <c r="E803" s="200"/>
      <c r="F803" s="200"/>
    </row>
    <row r="804" spans="2:6" x14ac:dyDescent="0.2">
      <c r="B804" s="199">
        <v>33903</v>
      </c>
      <c r="C804" s="200">
        <v>1.9858044834881865</v>
      </c>
      <c r="D804" s="200">
        <v>0.88980149335275849</v>
      </c>
      <c r="E804" s="200"/>
      <c r="F804" s="200"/>
    </row>
    <row r="805" spans="2:6" x14ac:dyDescent="0.2">
      <c r="B805" s="199">
        <v>33904</v>
      </c>
      <c r="C805" s="200">
        <v>2.0032515755422162</v>
      </c>
      <c r="D805" s="200">
        <v>0.89169550173010315</v>
      </c>
      <c r="E805" s="200"/>
      <c r="F805" s="200"/>
    </row>
    <row r="806" spans="2:6" x14ac:dyDescent="0.2">
      <c r="B806" s="199">
        <v>33905</v>
      </c>
      <c r="C806" s="200">
        <v>1.9873731456053714</v>
      </c>
      <c r="D806" s="200">
        <v>0.89178655982516786</v>
      </c>
      <c r="E806" s="200"/>
      <c r="F806" s="200"/>
    </row>
    <row r="807" spans="2:6" x14ac:dyDescent="0.2">
      <c r="B807" s="199">
        <v>33906</v>
      </c>
      <c r="C807" s="200">
        <v>1.9706816132951848</v>
      </c>
      <c r="D807" s="200">
        <v>0.88776179202331029</v>
      </c>
      <c r="E807" s="200"/>
      <c r="F807" s="200"/>
    </row>
    <row r="808" spans="2:6" x14ac:dyDescent="0.2">
      <c r="B808" s="199">
        <v>33907</v>
      </c>
      <c r="C808" s="200">
        <v>1.9775800572257303</v>
      </c>
      <c r="D808" s="200">
        <v>0.88577672555090081</v>
      </c>
      <c r="E808" s="200"/>
      <c r="F808" s="200"/>
    </row>
    <row r="809" spans="2:6" x14ac:dyDescent="0.2">
      <c r="B809" s="199">
        <v>33910</v>
      </c>
      <c r="C809" s="200">
        <v>1.9775800572257303</v>
      </c>
      <c r="D809" s="200">
        <v>0.8867055181205602</v>
      </c>
      <c r="E809" s="200"/>
      <c r="F809" s="200"/>
    </row>
    <row r="810" spans="2:6" x14ac:dyDescent="0.2">
      <c r="B810" s="199">
        <v>33911</v>
      </c>
      <c r="C810" s="200">
        <v>2.019558656371264</v>
      </c>
      <c r="D810" s="200">
        <v>0.89003824439992663</v>
      </c>
      <c r="E810" s="200"/>
      <c r="F810" s="200"/>
    </row>
    <row r="811" spans="2:6" x14ac:dyDescent="0.2">
      <c r="B811" s="199">
        <v>33912</v>
      </c>
      <c r="C811" s="200">
        <v>2.0206469626248138</v>
      </c>
      <c r="D811" s="200">
        <v>0.88905481697322841</v>
      </c>
      <c r="E811" s="200"/>
      <c r="F811" s="200"/>
    </row>
    <row r="812" spans="2:6" x14ac:dyDescent="0.2">
      <c r="B812" s="199">
        <v>33913</v>
      </c>
      <c r="C812" s="200">
        <v>2.002049017980823</v>
      </c>
      <c r="D812" s="200">
        <v>0.88581314878892681</v>
      </c>
      <c r="E812" s="200"/>
      <c r="F812" s="200"/>
    </row>
    <row r="813" spans="2:6" x14ac:dyDescent="0.2">
      <c r="B813" s="199">
        <v>33914</v>
      </c>
      <c r="C813" s="200">
        <v>1.9417751984595277</v>
      </c>
      <c r="D813" s="200">
        <v>0.88206155527226315</v>
      </c>
      <c r="E813" s="200"/>
      <c r="F813" s="200"/>
    </row>
    <row r="814" spans="2:6" x14ac:dyDescent="0.2">
      <c r="B814" s="199">
        <v>33917</v>
      </c>
      <c r="C814" s="200">
        <v>1.9155007334600405</v>
      </c>
      <c r="D814" s="200">
        <v>0.87650701147331955</v>
      </c>
      <c r="E814" s="200"/>
      <c r="F814" s="200"/>
    </row>
    <row r="815" spans="2:6" x14ac:dyDescent="0.2">
      <c r="B815" s="199">
        <v>33918</v>
      </c>
      <c r="C815" s="200">
        <v>1.9261211013826096</v>
      </c>
      <c r="D815" s="200">
        <v>0.87597887452194456</v>
      </c>
      <c r="E815" s="200"/>
      <c r="F815" s="200"/>
    </row>
    <row r="816" spans="2:6" x14ac:dyDescent="0.2">
      <c r="B816" s="199">
        <v>33919</v>
      </c>
      <c r="C816" s="200">
        <v>1.9261211013826096</v>
      </c>
      <c r="D816" s="200">
        <v>0.87927517756328488</v>
      </c>
      <c r="E816" s="200"/>
      <c r="F816" s="200"/>
    </row>
    <row r="817" spans="2:6" x14ac:dyDescent="0.2">
      <c r="B817" s="199">
        <v>33920</v>
      </c>
      <c r="C817" s="200">
        <v>1.9459924894359262</v>
      </c>
      <c r="D817" s="200">
        <v>0.88184301584410807</v>
      </c>
      <c r="E817" s="200"/>
      <c r="F817" s="200"/>
    </row>
    <row r="818" spans="2:6" x14ac:dyDescent="0.2">
      <c r="B818" s="199">
        <v>33921</v>
      </c>
      <c r="C818" s="200">
        <v>1.9273486774785675</v>
      </c>
      <c r="D818" s="200">
        <v>0.882389364414496</v>
      </c>
      <c r="E818" s="200"/>
      <c r="F818" s="200"/>
    </row>
    <row r="819" spans="2:6" x14ac:dyDescent="0.2">
      <c r="B819" s="199">
        <v>33924</v>
      </c>
      <c r="C819" s="200">
        <v>1.8751867008141885</v>
      </c>
      <c r="D819" s="200">
        <v>0.87344745947914726</v>
      </c>
      <c r="E819" s="200"/>
      <c r="F819" s="200"/>
    </row>
    <row r="820" spans="2:6" x14ac:dyDescent="0.2">
      <c r="B820" s="199">
        <v>33925</v>
      </c>
      <c r="C820" s="200">
        <v>1.8818032692553086</v>
      </c>
      <c r="D820" s="200">
        <v>0.86829357129848794</v>
      </c>
      <c r="E820" s="200"/>
      <c r="F820" s="200"/>
    </row>
    <row r="821" spans="2:6" x14ac:dyDescent="0.2">
      <c r="B821" s="199">
        <v>33926</v>
      </c>
      <c r="C821" s="200">
        <v>1.8742968749348496</v>
      </c>
      <c r="D821" s="200">
        <v>0.88142414860681073</v>
      </c>
      <c r="E821" s="200"/>
      <c r="F821" s="200"/>
    </row>
    <row r="822" spans="2:6" x14ac:dyDescent="0.2">
      <c r="B822" s="199">
        <v>33927</v>
      </c>
      <c r="C822" s="200">
        <v>1.8662042129544323</v>
      </c>
      <c r="D822" s="200">
        <v>0.88614095793115955</v>
      </c>
      <c r="E822" s="200"/>
      <c r="F822" s="200"/>
    </row>
    <row r="823" spans="2:6" x14ac:dyDescent="0.2">
      <c r="B823" s="199">
        <v>33928</v>
      </c>
      <c r="C823" s="200">
        <v>1.8544897011202488</v>
      </c>
      <c r="D823" s="200">
        <v>0.88765252230923275</v>
      </c>
      <c r="E823" s="200"/>
      <c r="F823" s="200"/>
    </row>
    <row r="824" spans="2:6" x14ac:dyDescent="0.2">
      <c r="B824" s="199">
        <v>33931</v>
      </c>
      <c r="C824" s="200">
        <v>1.8119673658235163</v>
      </c>
      <c r="D824" s="200">
        <v>0.88309961755600019</v>
      </c>
      <c r="E824" s="200"/>
      <c r="F824" s="200"/>
    </row>
    <row r="825" spans="2:6" x14ac:dyDescent="0.2">
      <c r="B825" s="199">
        <v>33932</v>
      </c>
      <c r="C825" s="200">
        <v>1.8285029492682516</v>
      </c>
      <c r="D825" s="200">
        <v>0.88575851393188798</v>
      </c>
      <c r="E825" s="200"/>
      <c r="F825" s="200"/>
    </row>
    <row r="826" spans="2:6" x14ac:dyDescent="0.2">
      <c r="B826" s="199">
        <v>33933</v>
      </c>
      <c r="C826" s="200">
        <v>1.8534139041339814</v>
      </c>
      <c r="D826" s="200">
        <v>0.89251502458568499</v>
      </c>
      <c r="E826" s="200"/>
      <c r="F826" s="200"/>
    </row>
    <row r="827" spans="2:6" x14ac:dyDescent="0.2">
      <c r="B827" s="199">
        <v>33934</v>
      </c>
      <c r="C827" s="200">
        <v>1.844194574147016</v>
      </c>
      <c r="D827" s="200">
        <v>0.89419049353487468</v>
      </c>
      <c r="E827" s="200"/>
      <c r="F827" s="200"/>
    </row>
    <row r="828" spans="2:6" x14ac:dyDescent="0.2">
      <c r="B828" s="199">
        <v>33935</v>
      </c>
      <c r="C828" s="200">
        <v>1.8534764504703924</v>
      </c>
      <c r="D828" s="200">
        <v>0.89464578401019801</v>
      </c>
      <c r="E828" s="200"/>
      <c r="F828" s="200"/>
    </row>
    <row r="829" spans="2:6" x14ac:dyDescent="0.2">
      <c r="B829" s="199">
        <v>33938</v>
      </c>
      <c r="C829" s="200">
        <v>1.867572726795103</v>
      </c>
      <c r="D829" s="200">
        <v>0.89985430704789604</v>
      </c>
      <c r="E829" s="200"/>
      <c r="F829" s="200"/>
    </row>
    <row r="830" spans="2:6" x14ac:dyDescent="0.2">
      <c r="B830" s="199">
        <v>33939</v>
      </c>
      <c r="C830" s="200">
        <v>1.9074647801579696</v>
      </c>
      <c r="D830" s="200">
        <v>0.89697687124385306</v>
      </c>
      <c r="E830" s="200"/>
      <c r="F830" s="200"/>
    </row>
    <row r="831" spans="2:6" x14ac:dyDescent="0.2">
      <c r="B831" s="199">
        <v>33940</v>
      </c>
      <c r="C831" s="200">
        <v>1.9005546609112944</v>
      </c>
      <c r="D831" s="200">
        <v>0.89854307047896509</v>
      </c>
      <c r="E831" s="200"/>
      <c r="F831" s="200"/>
    </row>
    <row r="832" spans="2:6" x14ac:dyDescent="0.2">
      <c r="B832" s="199">
        <v>33941</v>
      </c>
      <c r="C832" s="200">
        <v>1.8982587933894386</v>
      </c>
      <c r="D832" s="200">
        <v>0.89775997086140913</v>
      </c>
      <c r="E832" s="200"/>
      <c r="F832" s="200"/>
    </row>
    <row r="833" spans="2:6" x14ac:dyDescent="0.2">
      <c r="B833" s="199">
        <v>33942</v>
      </c>
      <c r="C833" s="200">
        <v>1.8583525628569859</v>
      </c>
      <c r="D833" s="200">
        <v>0.89821526133673246</v>
      </c>
      <c r="E833" s="200"/>
      <c r="F833" s="200"/>
    </row>
    <row r="834" spans="2:6" x14ac:dyDescent="0.2">
      <c r="B834" s="199">
        <v>33945</v>
      </c>
      <c r="C834" s="200">
        <v>1.910561240785885</v>
      </c>
      <c r="D834" s="200">
        <v>0.90315061008923658</v>
      </c>
      <c r="E834" s="200"/>
      <c r="F834" s="200"/>
    </row>
    <row r="835" spans="2:6" x14ac:dyDescent="0.2">
      <c r="B835" s="199">
        <v>33946</v>
      </c>
      <c r="C835" s="200">
        <v>1.9130922825326457</v>
      </c>
      <c r="D835" s="200">
        <v>0.90967036969586568</v>
      </c>
      <c r="E835" s="200"/>
      <c r="F835" s="200"/>
    </row>
    <row r="836" spans="2:6" x14ac:dyDescent="0.2">
      <c r="B836" s="199">
        <v>33947</v>
      </c>
      <c r="C836" s="200">
        <v>1.8861806788529194</v>
      </c>
      <c r="D836" s="200">
        <v>0.90672008741577104</v>
      </c>
      <c r="E836" s="200"/>
      <c r="F836" s="200"/>
    </row>
    <row r="837" spans="2:6" x14ac:dyDescent="0.2">
      <c r="B837" s="199">
        <v>33948</v>
      </c>
      <c r="C837" s="200">
        <v>1.8417410898574054</v>
      </c>
      <c r="D837" s="200">
        <v>0.90708431979602966</v>
      </c>
      <c r="E837" s="200"/>
      <c r="F837" s="200"/>
    </row>
    <row r="838" spans="2:6" x14ac:dyDescent="0.2">
      <c r="B838" s="199">
        <v>33949</v>
      </c>
      <c r="C838" s="200">
        <v>1.8368949997122892</v>
      </c>
      <c r="D838" s="200">
        <v>0.90318703332726269</v>
      </c>
      <c r="E838" s="200"/>
      <c r="F838" s="200"/>
    </row>
    <row r="839" spans="2:6" x14ac:dyDescent="0.2">
      <c r="B839" s="199">
        <v>33952</v>
      </c>
      <c r="C839" s="200">
        <v>1.8293135497881372</v>
      </c>
      <c r="D839" s="200">
        <v>0.90229466399562908</v>
      </c>
      <c r="E839" s="200"/>
      <c r="F839" s="200"/>
    </row>
    <row r="840" spans="2:6" x14ac:dyDescent="0.2">
      <c r="B840" s="199">
        <v>33953</v>
      </c>
      <c r="C840" s="200">
        <v>1.8321614929727132</v>
      </c>
      <c r="D840" s="200">
        <v>0.90395192132580571</v>
      </c>
      <c r="E840" s="200"/>
      <c r="F840" s="200"/>
    </row>
    <row r="841" spans="2:6" x14ac:dyDescent="0.2">
      <c r="B841" s="199">
        <v>33954</v>
      </c>
      <c r="C841" s="200">
        <v>1.8142582296384595</v>
      </c>
      <c r="D841" s="200">
        <v>0.90475323256237461</v>
      </c>
      <c r="E841" s="200"/>
      <c r="F841" s="200"/>
    </row>
    <row r="842" spans="2:6" x14ac:dyDescent="0.2">
      <c r="B842" s="199">
        <v>33955</v>
      </c>
      <c r="C842" s="200">
        <v>1.7734655090312765</v>
      </c>
      <c r="D842" s="200">
        <v>0.91156437807321045</v>
      </c>
      <c r="E842" s="200"/>
      <c r="F842" s="200"/>
    </row>
    <row r="843" spans="2:6" x14ac:dyDescent="0.2">
      <c r="B843" s="199">
        <v>33956</v>
      </c>
      <c r="C843" s="200">
        <v>1.7848139163096686</v>
      </c>
      <c r="D843" s="200">
        <v>0.92001456929521008</v>
      </c>
      <c r="E843" s="200"/>
      <c r="F843" s="200"/>
    </row>
    <row r="844" spans="2:6" x14ac:dyDescent="0.2">
      <c r="B844" s="199">
        <v>33959</v>
      </c>
      <c r="C844" s="200">
        <v>1.7806541679627681</v>
      </c>
      <c r="D844" s="200">
        <v>0.92272810052813659</v>
      </c>
      <c r="E844" s="200"/>
      <c r="F844" s="200"/>
    </row>
    <row r="845" spans="2:6" x14ac:dyDescent="0.2">
      <c r="B845" s="199">
        <v>33960</v>
      </c>
      <c r="C845" s="200">
        <v>1.80835719128588</v>
      </c>
      <c r="D845" s="200">
        <v>0.92269167729011059</v>
      </c>
      <c r="E845" s="200"/>
      <c r="F845" s="200"/>
    </row>
    <row r="846" spans="2:6" x14ac:dyDescent="0.2">
      <c r="B846" s="199">
        <v>33961</v>
      </c>
      <c r="C846" s="200">
        <v>1.7796400833617596</v>
      </c>
      <c r="D846" s="200">
        <v>0.91914041158258919</v>
      </c>
      <c r="E846" s="200"/>
      <c r="F846" s="200"/>
    </row>
    <row r="847" spans="2:6" x14ac:dyDescent="0.2">
      <c r="B847" s="199">
        <v>33962</v>
      </c>
      <c r="C847" s="200">
        <v>1.8085773543900463</v>
      </c>
      <c r="D847" s="200">
        <v>0.91975960662902878</v>
      </c>
      <c r="E847" s="200"/>
      <c r="F847" s="200"/>
    </row>
    <row r="848" spans="2:6" x14ac:dyDescent="0.2">
      <c r="B848" s="199">
        <v>33963</v>
      </c>
      <c r="C848" s="200">
        <v>1.8085773543900463</v>
      </c>
      <c r="D848" s="200">
        <v>0.91975960662902878</v>
      </c>
      <c r="E848" s="200"/>
      <c r="F848" s="200"/>
    </row>
    <row r="849" spans="2:6" x14ac:dyDescent="0.2">
      <c r="B849" s="199">
        <v>33966</v>
      </c>
      <c r="C849" s="200">
        <v>1.8192994643531772</v>
      </c>
      <c r="D849" s="200">
        <v>0.91252959388089538</v>
      </c>
      <c r="E849" s="200"/>
      <c r="F849" s="200"/>
    </row>
    <row r="850" spans="2:6" x14ac:dyDescent="0.2">
      <c r="B850" s="199">
        <v>33967</v>
      </c>
      <c r="C850" s="200">
        <v>1.8261320261427028</v>
      </c>
      <c r="D850" s="200">
        <v>0.90988890912402054</v>
      </c>
      <c r="E850" s="200"/>
      <c r="F850" s="200"/>
    </row>
    <row r="851" spans="2:6" x14ac:dyDescent="0.2">
      <c r="B851" s="199">
        <v>33968</v>
      </c>
      <c r="C851" s="200">
        <v>1.7887835237938794</v>
      </c>
      <c r="D851" s="200">
        <v>0.90832270988890851</v>
      </c>
      <c r="E851" s="200"/>
      <c r="F851" s="200"/>
    </row>
    <row r="852" spans="2:6" x14ac:dyDescent="0.2">
      <c r="B852" s="199">
        <v>33969</v>
      </c>
      <c r="C852" s="200">
        <v>1.8029390106503924</v>
      </c>
      <c r="D852" s="200">
        <v>0.90535421598980081</v>
      </c>
      <c r="E852" s="200"/>
      <c r="F852" s="200"/>
    </row>
    <row r="853" spans="2:6" x14ac:dyDescent="0.2">
      <c r="B853" s="199">
        <v>33970</v>
      </c>
      <c r="C853" s="200">
        <v>1.8029390106503924</v>
      </c>
      <c r="D853" s="200">
        <v>0.90535421598980081</v>
      </c>
      <c r="E853" s="200"/>
      <c r="F853" s="200"/>
    </row>
    <row r="854" spans="2:6" x14ac:dyDescent="0.2">
      <c r="B854" s="199">
        <v>33973</v>
      </c>
      <c r="C854" s="200">
        <v>1.7607352446937794</v>
      </c>
      <c r="D854" s="200">
        <v>0.90122017847386571</v>
      </c>
      <c r="E854" s="200"/>
      <c r="F854" s="200"/>
    </row>
    <row r="855" spans="2:6" x14ac:dyDescent="0.2">
      <c r="B855" s="199">
        <v>33974</v>
      </c>
      <c r="C855" s="200">
        <v>1.7851883603769811</v>
      </c>
      <c r="D855" s="200">
        <v>0.90291385904206822</v>
      </c>
      <c r="E855" s="200"/>
      <c r="F855" s="200"/>
    </row>
    <row r="856" spans="2:6" x14ac:dyDescent="0.2">
      <c r="B856" s="199">
        <v>33975</v>
      </c>
      <c r="C856" s="200">
        <v>1.7733145638727377</v>
      </c>
      <c r="D856" s="200">
        <v>0.90240393370970617</v>
      </c>
      <c r="E856" s="200"/>
      <c r="F856" s="200"/>
    </row>
    <row r="857" spans="2:6" x14ac:dyDescent="0.2">
      <c r="B857" s="199">
        <v>33976</v>
      </c>
      <c r="C857" s="200">
        <v>1.7557557223643203</v>
      </c>
      <c r="D857" s="200">
        <v>0.8980695683846287</v>
      </c>
      <c r="E857" s="200"/>
      <c r="F857" s="200"/>
    </row>
    <row r="858" spans="2:6" x14ac:dyDescent="0.2">
      <c r="B858" s="199">
        <v>33977</v>
      </c>
      <c r="C858" s="200">
        <v>1.7344908019357694</v>
      </c>
      <c r="D858" s="200">
        <v>0.89175013658714197</v>
      </c>
      <c r="E858" s="200"/>
      <c r="F858" s="200"/>
    </row>
    <row r="859" spans="2:6" x14ac:dyDescent="0.2">
      <c r="B859" s="199">
        <v>33980</v>
      </c>
      <c r="C859" s="200">
        <v>1.732083184959526</v>
      </c>
      <c r="D859" s="200">
        <v>0.89318885448916341</v>
      </c>
      <c r="E859" s="200"/>
      <c r="F859" s="200"/>
    </row>
    <row r="860" spans="2:6" x14ac:dyDescent="0.2">
      <c r="B860" s="199">
        <v>33981</v>
      </c>
      <c r="C860" s="200">
        <v>1.7352105017800703</v>
      </c>
      <c r="D860" s="200">
        <v>0.89120378801675404</v>
      </c>
      <c r="E860" s="200"/>
      <c r="F860" s="200"/>
    </row>
    <row r="861" spans="2:6" x14ac:dyDescent="0.2">
      <c r="B861" s="199">
        <v>33982</v>
      </c>
      <c r="C861" s="200">
        <v>1.7262672096244653</v>
      </c>
      <c r="D861" s="200">
        <v>0.88978328173374543</v>
      </c>
      <c r="E861" s="200"/>
      <c r="F861" s="200"/>
    </row>
    <row r="862" spans="2:6" x14ac:dyDescent="0.2">
      <c r="B862" s="199">
        <v>33983</v>
      </c>
      <c r="C862" s="200">
        <v>1.7342231036159306</v>
      </c>
      <c r="D862" s="200">
        <v>0.89477326534328838</v>
      </c>
      <c r="E862" s="200"/>
      <c r="F862" s="200"/>
    </row>
    <row r="863" spans="2:6" x14ac:dyDescent="0.2">
      <c r="B863" s="199">
        <v>33984</v>
      </c>
      <c r="C863" s="200">
        <v>1.7150455629211994</v>
      </c>
      <c r="D863" s="200">
        <v>0.89641231105445207</v>
      </c>
      <c r="E863" s="200"/>
      <c r="F863" s="200"/>
    </row>
    <row r="864" spans="2:6" x14ac:dyDescent="0.2">
      <c r="B864" s="199">
        <v>33987</v>
      </c>
      <c r="C864" s="200">
        <v>1.7373762729221918</v>
      </c>
      <c r="D864" s="200">
        <v>0.89876160990711995</v>
      </c>
      <c r="E864" s="200"/>
      <c r="F864" s="200"/>
    </row>
    <row r="865" spans="2:6" x14ac:dyDescent="0.2">
      <c r="B865" s="199">
        <v>33988</v>
      </c>
      <c r="C865" s="200">
        <v>1.7520654885160776</v>
      </c>
      <c r="D865" s="200">
        <v>0.89918047714441751</v>
      </c>
      <c r="E865" s="200"/>
      <c r="F865" s="200"/>
    </row>
    <row r="866" spans="2:6" x14ac:dyDescent="0.2">
      <c r="B866" s="199">
        <v>33989</v>
      </c>
      <c r="C866" s="200">
        <v>1.7524491060460643</v>
      </c>
      <c r="D866" s="200">
        <v>0.89737752686213734</v>
      </c>
      <c r="E866" s="200"/>
      <c r="F866" s="200"/>
    </row>
    <row r="867" spans="2:6" x14ac:dyDescent="0.2">
      <c r="B867" s="199">
        <v>33990</v>
      </c>
      <c r="C867" s="200">
        <v>1.7667246818684863</v>
      </c>
      <c r="D867" s="200">
        <v>0.89741395010016312</v>
      </c>
      <c r="E867" s="200"/>
      <c r="F867" s="200"/>
    </row>
    <row r="868" spans="2:6" x14ac:dyDescent="0.2">
      <c r="B868" s="199">
        <v>33991</v>
      </c>
      <c r="C868" s="200">
        <v>1.826782508041376</v>
      </c>
      <c r="D868" s="200">
        <v>0.89750500819522772</v>
      </c>
      <c r="E868" s="200"/>
      <c r="F868" s="200"/>
    </row>
    <row r="869" spans="2:6" x14ac:dyDescent="0.2">
      <c r="B869" s="199">
        <v>33994</v>
      </c>
      <c r="C869" s="200">
        <v>1.8159703313538134</v>
      </c>
      <c r="D869" s="200">
        <v>0.90568202513203355</v>
      </c>
      <c r="E869" s="200"/>
      <c r="F869" s="200"/>
    </row>
    <row r="870" spans="2:6" x14ac:dyDescent="0.2">
      <c r="B870" s="199">
        <v>33995</v>
      </c>
      <c r="C870" s="200">
        <v>1.806102187370479</v>
      </c>
      <c r="D870" s="200">
        <v>0.90812238207976614</v>
      </c>
      <c r="E870" s="200"/>
      <c r="F870" s="200"/>
    </row>
    <row r="871" spans="2:6" x14ac:dyDescent="0.2">
      <c r="B871" s="199">
        <v>33996</v>
      </c>
      <c r="C871" s="200">
        <v>1.7765919919006683</v>
      </c>
      <c r="D871" s="200">
        <v>0.90364232380258536</v>
      </c>
      <c r="E871" s="200"/>
      <c r="F871" s="200"/>
    </row>
    <row r="872" spans="2:6" x14ac:dyDescent="0.2">
      <c r="B872" s="199">
        <v>33997</v>
      </c>
      <c r="C872" s="200">
        <v>1.7946737207814809</v>
      </c>
      <c r="D872" s="200">
        <v>0.9088144236022575</v>
      </c>
      <c r="E872" s="200"/>
      <c r="F872" s="200"/>
    </row>
    <row r="873" spans="2:6" x14ac:dyDescent="0.2">
      <c r="B873" s="199">
        <v>33998</v>
      </c>
      <c r="C873" s="200">
        <v>1.7723388410247278</v>
      </c>
      <c r="D873" s="200">
        <v>0.90662902932070588</v>
      </c>
      <c r="E873" s="200"/>
      <c r="F873" s="200"/>
    </row>
    <row r="874" spans="2:6" x14ac:dyDescent="0.2">
      <c r="B874" s="199">
        <v>34001</v>
      </c>
      <c r="C874" s="200">
        <v>1.7349169509745155</v>
      </c>
      <c r="D874" s="200">
        <v>0.90855946093607654</v>
      </c>
      <c r="E874" s="200"/>
      <c r="F874" s="200"/>
    </row>
    <row r="875" spans="2:6" x14ac:dyDescent="0.2">
      <c r="B875" s="199">
        <v>34002</v>
      </c>
      <c r="C875" s="200">
        <v>1.7197223609824295</v>
      </c>
      <c r="D875" s="200">
        <v>0.90835913312693428</v>
      </c>
      <c r="E875" s="200"/>
      <c r="F875" s="200"/>
    </row>
    <row r="876" spans="2:6" x14ac:dyDescent="0.2">
      <c r="B876" s="199">
        <v>34003</v>
      </c>
      <c r="C876" s="200">
        <v>1.7430746611448</v>
      </c>
      <c r="D876" s="200">
        <v>0.9129848843562185</v>
      </c>
      <c r="E876" s="200"/>
      <c r="F876" s="200"/>
    </row>
    <row r="877" spans="2:6" x14ac:dyDescent="0.2">
      <c r="B877" s="199">
        <v>34004</v>
      </c>
      <c r="C877" s="200">
        <v>1.7712205125297011</v>
      </c>
      <c r="D877" s="200">
        <v>0.91509743216171835</v>
      </c>
      <c r="E877" s="200"/>
      <c r="F877" s="200"/>
    </row>
    <row r="878" spans="2:6" x14ac:dyDescent="0.2">
      <c r="B878" s="199">
        <v>34005</v>
      </c>
      <c r="C878" s="200">
        <v>1.7818984230817685</v>
      </c>
      <c r="D878" s="200">
        <v>0.91883081405936884</v>
      </c>
      <c r="E878" s="200"/>
      <c r="F878" s="200"/>
    </row>
    <row r="879" spans="2:6" x14ac:dyDescent="0.2">
      <c r="B879" s="199">
        <v>34008</v>
      </c>
      <c r="C879" s="200">
        <v>1.7710303716670119</v>
      </c>
      <c r="D879" s="200">
        <v>0.91895829539245943</v>
      </c>
      <c r="E879" s="200"/>
      <c r="F879" s="200"/>
    </row>
    <row r="880" spans="2:6" x14ac:dyDescent="0.2">
      <c r="B880" s="199">
        <v>34009</v>
      </c>
      <c r="C880" s="200">
        <v>1.7564303888464059</v>
      </c>
      <c r="D880" s="200">
        <v>0.91615370606446811</v>
      </c>
      <c r="E880" s="200"/>
      <c r="F880" s="200"/>
    </row>
    <row r="881" spans="2:6" x14ac:dyDescent="0.2">
      <c r="B881" s="199">
        <v>34010</v>
      </c>
      <c r="C881" s="200">
        <v>1.7499088908366303</v>
      </c>
      <c r="D881" s="200">
        <v>0.91821161901292914</v>
      </c>
      <c r="E881" s="200"/>
      <c r="F881" s="200"/>
    </row>
    <row r="882" spans="2:6" x14ac:dyDescent="0.2">
      <c r="B882" s="199">
        <v>34011</v>
      </c>
      <c r="C882" s="200">
        <v>1.7422899131106315</v>
      </c>
      <c r="D882" s="200">
        <v>0.92241850300491612</v>
      </c>
      <c r="E882" s="200"/>
      <c r="F882" s="200"/>
    </row>
    <row r="883" spans="2:6" x14ac:dyDescent="0.2">
      <c r="B883" s="199">
        <v>34012</v>
      </c>
      <c r="C883" s="200">
        <v>1.7359368732335891</v>
      </c>
      <c r="D883" s="200">
        <v>0.91843015844108433</v>
      </c>
      <c r="E883" s="200"/>
      <c r="F883" s="200"/>
    </row>
    <row r="884" spans="2:6" x14ac:dyDescent="0.2">
      <c r="B884" s="199">
        <v>34015</v>
      </c>
      <c r="C884" s="200">
        <v>1.7502024416421853</v>
      </c>
      <c r="D884" s="200">
        <v>0.91946822072482137</v>
      </c>
      <c r="E884" s="200"/>
      <c r="F884" s="200"/>
    </row>
    <row r="885" spans="2:6" x14ac:dyDescent="0.2">
      <c r="B885" s="199">
        <v>34016</v>
      </c>
      <c r="C885" s="200">
        <v>1.7723797046311831</v>
      </c>
      <c r="D885" s="200">
        <v>0.91125478054998987</v>
      </c>
      <c r="E885" s="200"/>
      <c r="F885" s="200"/>
    </row>
    <row r="886" spans="2:6" x14ac:dyDescent="0.2">
      <c r="B886" s="199">
        <v>34017</v>
      </c>
      <c r="C886" s="200">
        <v>1.791059376488084</v>
      </c>
      <c r="D886" s="200">
        <v>0.91218357311964937</v>
      </c>
      <c r="E886" s="200"/>
      <c r="F886" s="200"/>
    </row>
    <row r="887" spans="2:6" x14ac:dyDescent="0.2">
      <c r="B887" s="199">
        <v>34018</v>
      </c>
      <c r="C887" s="200">
        <v>1.8013745182889682</v>
      </c>
      <c r="D887" s="200">
        <v>0.91158258969222272</v>
      </c>
      <c r="E887" s="200"/>
      <c r="F887" s="200"/>
    </row>
    <row r="888" spans="2:6" x14ac:dyDescent="0.2">
      <c r="B888" s="199">
        <v>34019</v>
      </c>
      <c r="C888" s="200">
        <v>1.8006581542492754</v>
      </c>
      <c r="D888" s="200">
        <v>0.91733746130030869</v>
      </c>
      <c r="E888" s="200"/>
      <c r="F888" s="200"/>
    </row>
    <row r="889" spans="2:6" x14ac:dyDescent="0.2">
      <c r="B889" s="199">
        <v>34022</v>
      </c>
      <c r="C889" s="200">
        <v>1.8291167373162309</v>
      </c>
      <c r="D889" s="200">
        <v>0.92214532871972243</v>
      </c>
      <c r="E889" s="200"/>
      <c r="F889" s="200"/>
    </row>
    <row r="890" spans="2:6" x14ac:dyDescent="0.2">
      <c r="B890" s="199">
        <v>34023</v>
      </c>
      <c r="C890" s="200">
        <v>1.8480015611565592</v>
      </c>
      <c r="D890" s="200">
        <v>0.91873975596430446</v>
      </c>
      <c r="E890" s="200"/>
      <c r="F890" s="200"/>
    </row>
    <row r="891" spans="2:6" x14ac:dyDescent="0.2">
      <c r="B891" s="199">
        <v>34024</v>
      </c>
      <c r="C891" s="200">
        <v>1.8512372916268827</v>
      </c>
      <c r="D891" s="200">
        <v>0.92201784738663173</v>
      </c>
      <c r="E891" s="200"/>
      <c r="F891" s="200"/>
    </row>
    <row r="892" spans="2:6" x14ac:dyDescent="0.2">
      <c r="B892" s="199">
        <v>34025</v>
      </c>
      <c r="C892" s="200">
        <v>1.8384244661253237</v>
      </c>
      <c r="D892" s="200">
        <v>0.9237843744308859</v>
      </c>
      <c r="E892" s="200"/>
      <c r="F892" s="200"/>
    </row>
    <row r="893" spans="2:6" x14ac:dyDescent="0.2">
      <c r="B893" s="199">
        <v>34026</v>
      </c>
      <c r="C893" s="200">
        <v>1.8668755436319098</v>
      </c>
      <c r="D893" s="200">
        <v>0.92637042433072203</v>
      </c>
      <c r="E893" s="200"/>
      <c r="F893" s="200"/>
    </row>
    <row r="894" spans="2:6" x14ac:dyDescent="0.2">
      <c r="B894" s="199">
        <v>34029</v>
      </c>
      <c r="C894" s="200">
        <v>1.8589821959768555</v>
      </c>
      <c r="D894" s="200">
        <v>0.92726279366235564</v>
      </c>
      <c r="E894" s="200"/>
      <c r="F894" s="200"/>
    </row>
    <row r="895" spans="2:6" x14ac:dyDescent="0.2">
      <c r="B895" s="199">
        <v>34030</v>
      </c>
      <c r="C895" s="200">
        <v>1.8664443908862509</v>
      </c>
      <c r="D895" s="200">
        <v>0.93516663631396735</v>
      </c>
      <c r="E895" s="200"/>
      <c r="F895" s="200"/>
    </row>
    <row r="896" spans="2:6" x14ac:dyDescent="0.2">
      <c r="B896" s="199">
        <v>34031</v>
      </c>
      <c r="C896" s="200">
        <v>1.8518794340140348</v>
      </c>
      <c r="D896" s="200">
        <v>0.93891822983063089</v>
      </c>
      <c r="E896" s="200"/>
      <c r="F896" s="200"/>
    </row>
    <row r="897" spans="2:6" x14ac:dyDescent="0.2">
      <c r="B897" s="199">
        <v>34032</v>
      </c>
      <c r="C897" s="200">
        <v>1.8418611788233143</v>
      </c>
      <c r="D897" s="200">
        <v>0.93560371517027763</v>
      </c>
      <c r="E897" s="200"/>
      <c r="F897" s="200"/>
    </row>
    <row r="898" spans="2:6" x14ac:dyDescent="0.2">
      <c r="B898" s="199">
        <v>34033</v>
      </c>
      <c r="C898" s="200">
        <v>1.811773055205067</v>
      </c>
      <c r="D898" s="200">
        <v>0.93330905117464835</v>
      </c>
      <c r="E898" s="200"/>
      <c r="F898" s="200"/>
    </row>
    <row r="899" spans="2:6" x14ac:dyDescent="0.2">
      <c r="B899" s="199">
        <v>34036</v>
      </c>
      <c r="C899" s="200">
        <v>1.8440628098649778</v>
      </c>
      <c r="D899" s="200">
        <v>0.95241303951921208</v>
      </c>
      <c r="E899" s="200"/>
      <c r="F899" s="200"/>
    </row>
    <row r="900" spans="2:6" x14ac:dyDescent="0.2">
      <c r="B900" s="199">
        <v>34037</v>
      </c>
      <c r="C900" s="200">
        <v>1.8422131062095197</v>
      </c>
      <c r="D900" s="200">
        <v>0.95447095246767322</v>
      </c>
      <c r="E900" s="200"/>
      <c r="F900" s="200"/>
    </row>
    <row r="901" spans="2:6" x14ac:dyDescent="0.2">
      <c r="B901" s="199">
        <v>34038</v>
      </c>
      <c r="C901" s="200">
        <v>1.8142540598826991</v>
      </c>
      <c r="D901" s="200">
        <v>0.95527226370424212</v>
      </c>
      <c r="E901" s="200"/>
      <c r="F901" s="200"/>
    </row>
    <row r="902" spans="2:6" x14ac:dyDescent="0.2">
      <c r="B902" s="199">
        <v>34039</v>
      </c>
      <c r="C902" s="200">
        <v>1.8136886410015445</v>
      </c>
      <c r="D902" s="200">
        <v>0.95354215989801394</v>
      </c>
      <c r="E902" s="200"/>
      <c r="F902" s="200"/>
    </row>
    <row r="903" spans="2:6" x14ac:dyDescent="0.2">
      <c r="B903" s="199">
        <v>34040</v>
      </c>
      <c r="C903" s="200">
        <v>1.7904239057101492</v>
      </c>
      <c r="D903" s="200">
        <v>0.94838827171735463</v>
      </c>
      <c r="E903" s="200"/>
      <c r="F903" s="200"/>
    </row>
    <row r="904" spans="2:6" x14ac:dyDescent="0.2">
      <c r="B904" s="199">
        <v>34043</v>
      </c>
      <c r="C904" s="200">
        <v>1.8287256142258748</v>
      </c>
      <c r="D904" s="200">
        <v>0.94718630486250122</v>
      </c>
      <c r="E904" s="200"/>
      <c r="F904" s="200"/>
    </row>
    <row r="905" spans="2:6" x14ac:dyDescent="0.2">
      <c r="B905" s="199">
        <v>34044</v>
      </c>
      <c r="C905" s="200">
        <v>1.804686972265289</v>
      </c>
      <c r="D905" s="200">
        <v>0.94831542524130286</v>
      </c>
      <c r="E905" s="200"/>
      <c r="F905" s="200"/>
    </row>
    <row r="906" spans="2:6" x14ac:dyDescent="0.2">
      <c r="B906" s="199">
        <v>34045</v>
      </c>
      <c r="C906" s="200">
        <v>1.7984431799891776</v>
      </c>
      <c r="D906" s="200">
        <v>0.94898925514478127</v>
      </c>
      <c r="E906" s="200"/>
      <c r="F906" s="200"/>
    </row>
    <row r="907" spans="2:6" x14ac:dyDescent="0.2">
      <c r="B907" s="199">
        <v>34046</v>
      </c>
      <c r="C907" s="200">
        <v>1.798083747042603</v>
      </c>
      <c r="D907" s="200">
        <v>0.96250227645237552</v>
      </c>
      <c r="E907" s="200"/>
      <c r="F907" s="200"/>
    </row>
    <row r="908" spans="2:6" x14ac:dyDescent="0.2">
      <c r="B908" s="199">
        <v>34047</v>
      </c>
      <c r="C908" s="200">
        <v>1.8265998727390567</v>
      </c>
      <c r="D908" s="200">
        <v>0.96842105263157796</v>
      </c>
      <c r="E908" s="200"/>
      <c r="F908" s="200"/>
    </row>
    <row r="909" spans="2:6" x14ac:dyDescent="0.2">
      <c r="B909" s="199">
        <v>34050</v>
      </c>
      <c r="C909" s="200">
        <v>1.8193536711780669</v>
      </c>
      <c r="D909" s="200">
        <v>0.96488799854306961</v>
      </c>
      <c r="E909" s="200"/>
      <c r="F909" s="200"/>
    </row>
    <row r="910" spans="2:6" x14ac:dyDescent="0.2">
      <c r="B910" s="199">
        <v>34051</v>
      </c>
      <c r="C910" s="200">
        <v>1.8446790997664126</v>
      </c>
      <c r="D910" s="200">
        <v>0.96199235112001358</v>
      </c>
      <c r="E910" s="200"/>
      <c r="F910" s="200"/>
    </row>
    <row r="911" spans="2:6" x14ac:dyDescent="0.2">
      <c r="B911" s="199">
        <v>34052</v>
      </c>
      <c r="C911" s="200">
        <v>1.8326802105893474</v>
      </c>
      <c r="D911" s="200">
        <v>0.95753050446184562</v>
      </c>
      <c r="E911" s="200"/>
      <c r="F911" s="200"/>
    </row>
    <row r="912" spans="2:6" x14ac:dyDescent="0.2">
      <c r="B912" s="199">
        <v>34053</v>
      </c>
      <c r="C912" s="200">
        <v>1.8331730757202651</v>
      </c>
      <c r="D912" s="200">
        <v>0.96303041340375062</v>
      </c>
      <c r="E912" s="200"/>
      <c r="F912" s="200"/>
    </row>
    <row r="913" spans="2:6" x14ac:dyDescent="0.2">
      <c r="B913" s="199">
        <v>34054</v>
      </c>
      <c r="C913" s="200">
        <v>1.8659440201949635</v>
      </c>
      <c r="D913" s="200">
        <v>0.96705518120560829</v>
      </c>
      <c r="E913" s="200"/>
      <c r="F913" s="200"/>
    </row>
    <row r="914" spans="2:6" x14ac:dyDescent="0.2">
      <c r="B914" s="199">
        <v>34057</v>
      </c>
      <c r="C914" s="200">
        <v>1.8824495813982216</v>
      </c>
      <c r="D914" s="200">
        <v>0.97324713167000454</v>
      </c>
      <c r="E914" s="200"/>
      <c r="F914" s="200"/>
    </row>
    <row r="915" spans="2:6" x14ac:dyDescent="0.2">
      <c r="B915" s="199">
        <v>34058</v>
      </c>
      <c r="C915" s="200">
        <v>1.8994938750457653</v>
      </c>
      <c r="D915" s="200">
        <v>0.9755417956656337</v>
      </c>
      <c r="E915" s="200"/>
      <c r="F915" s="200"/>
    </row>
    <row r="916" spans="2:6" x14ac:dyDescent="0.2">
      <c r="B916" s="199">
        <v>34059</v>
      </c>
      <c r="C916" s="200">
        <v>1.9194811823092295</v>
      </c>
      <c r="D916" s="200">
        <v>0.9783281733746122</v>
      </c>
      <c r="E916" s="200"/>
      <c r="F916" s="200"/>
    </row>
    <row r="917" spans="2:6" x14ac:dyDescent="0.2">
      <c r="B917" s="199">
        <v>34060</v>
      </c>
      <c r="C917" s="200">
        <v>1.9256565905908647</v>
      </c>
      <c r="D917" s="200">
        <v>0.98657803678746958</v>
      </c>
      <c r="E917" s="200"/>
      <c r="F917" s="200"/>
    </row>
    <row r="918" spans="2:6" x14ac:dyDescent="0.2">
      <c r="B918" s="199">
        <v>34061</v>
      </c>
      <c r="C918" s="200">
        <v>1.8929023251392092</v>
      </c>
      <c r="D918" s="200">
        <v>0.99124021125477968</v>
      </c>
      <c r="E918" s="200"/>
      <c r="F918" s="200"/>
    </row>
    <row r="919" spans="2:6" x14ac:dyDescent="0.2">
      <c r="B919" s="199">
        <v>34064</v>
      </c>
      <c r="C919" s="200">
        <v>1.9061588126537097</v>
      </c>
      <c r="D919" s="200">
        <v>0.99480968858131402</v>
      </c>
      <c r="E919" s="200"/>
      <c r="F919" s="200"/>
    </row>
    <row r="920" spans="2:6" x14ac:dyDescent="0.2">
      <c r="B920" s="199">
        <v>34065</v>
      </c>
      <c r="C920" s="200">
        <v>1.9061588126537097</v>
      </c>
      <c r="D920" s="200">
        <v>0.98674194135858595</v>
      </c>
      <c r="E920" s="200"/>
      <c r="F920" s="200"/>
    </row>
    <row r="921" spans="2:6" x14ac:dyDescent="0.2">
      <c r="B921" s="199">
        <v>34066</v>
      </c>
      <c r="C921" s="200">
        <v>1.8590238935344621</v>
      </c>
      <c r="D921" s="200">
        <v>0.99437260972500363</v>
      </c>
      <c r="E921" s="200"/>
      <c r="F921" s="200"/>
    </row>
    <row r="922" spans="2:6" x14ac:dyDescent="0.2">
      <c r="B922" s="199">
        <v>34067</v>
      </c>
      <c r="C922" s="200">
        <v>1.8479765426219943</v>
      </c>
      <c r="D922" s="200">
        <v>0.99969040247677909</v>
      </c>
      <c r="E922" s="200"/>
      <c r="F922" s="200"/>
    </row>
    <row r="923" spans="2:6" x14ac:dyDescent="0.2">
      <c r="B923" s="199">
        <v>34068</v>
      </c>
      <c r="C923" s="200">
        <v>1.8479765426219943</v>
      </c>
      <c r="D923" s="200">
        <v>0.99788745219449926</v>
      </c>
      <c r="E923" s="200"/>
      <c r="F923" s="200"/>
    </row>
    <row r="924" spans="2:6" x14ac:dyDescent="0.2">
      <c r="B924" s="199">
        <v>34071</v>
      </c>
      <c r="C924" s="200">
        <v>1.8479765426219943</v>
      </c>
      <c r="D924" s="200">
        <v>1.0050446184665809</v>
      </c>
      <c r="E924" s="200"/>
      <c r="F924" s="200"/>
    </row>
    <row r="925" spans="2:6" x14ac:dyDescent="0.2">
      <c r="B925" s="199">
        <v>34072</v>
      </c>
      <c r="C925" s="200">
        <v>1.9133524752921141</v>
      </c>
      <c r="D925" s="200">
        <v>1.0209251502458561</v>
      </c>
      <c r="E925" s="200"/>
      <c r="F925" s="200"/>
    </row>
    <row r="926" spans="2:6" x14ac:dyDescent="0.2">
      <c r="B926" s="199">
        <v>34073</v>
      </c>
      <c r="C926" s="200">
        <v>1.8920917246193238</v>
      </c>
      <c r="D926" s="200">
        <v>1.0156984155891451</v>
      </c>
      <c r="E926" s="200"/>
      <c r="F926" s="200"/>
    </row>
    <row r="927" spans="2:6" x14ac:dyDescent="0.2">
      <c r="B927" s="199">
        <v>34074</v>
      </c>
      <c r="C927" s="200">
        <v>1.8410806005449054</v>
      </c>
      <c r="D927" s="200">
        <v>1.01547987616099</v>
      </c>
      <c r="E927" s="200"/>
      <c r="F927" s="200"/>
    </row>
    <row r="928" spans="2:6" x14ac:dyDescent="0.2">
      <c r="B928" s="199">
        <v>34075</v>
      </c>
      <c r="C928" s="200">
        <v>1.805857005731748</v>
      </c>
      <c r="D928" s="200">
        <v>1.0075760335093782</v>
      </c>
      <c r="E928" s="200"/>
      <c r="F928" s="200"/>
    </row>
    <row r="929" spans="2:6" x14ac:dyDescent="0.2">
      <c r="B929" s="199">
        <v>34078</v>
      </c>
      <c r="C929" s="200">
        <v>1.8227061548096899</v>
      </c>
      <c r="D929" s="200">
        <v>1.0110726643598607</v>
      </c>
      <c r="E929" s="200"/>
      <c r="F929" s="200"/>
    </row>
    <row r="930" spans="2:6" x14ac:dyDescent="0.2">
      <c r="B930" s="199">
        <v>34079</v>
      </c>
      <c r="C930" s="200">
        <v>1.8023460713812169</v>
      </c>
      <c r="D930" s="200">
        <v>1.0107084319796023</v>
      </c>
      <c r="E930" s="200"/>
      <c r="F930" s="200"/>
    </row>
    <row r="931" spans="2:6" x14ac:dyDescent="0.2">
      <c r="B931" s="199">
        <v>34080</v>
      </c>
      <c r="C931" s="200">
        <v>1.7795666956603702</v>
      </c>
      <c r="D931" s="200">
        <v>1.0049717719905293</v>
      </c>
      <c r="E931" s="200"/>
      <c r="F931" s="200"/>
    </row>
    <row r="932" spans="2:6" x14ac:dyDescent="0.2">
      <c r="B932" s="199">
        <v>34081</v>
      </c>
      <c r="C932" s="200">
        <v>1.8049246483436496</v>
      </c>
      <c r="D932" s="200">
        <v>1.003223456565288</v>
      </c>
      <c r="E932" s="200"/>
      <c r="F932" s="200"/>
    </row>
    <row r="933" spans="2:6" x14ac:dyDescent="0.2">
      <c r="B933" s="199">
        <v>34082</v>
      </c>
      <c r="C933" s="200">
        <v>1.7966985541788894</v>
      </c>
      <c r="D933" s="200">
        <v>1.0043343653250767</v>
      </c>
      <c r="E933" s="200"/>
      <c r="F933" s="200"/>
    </row>
    <row r="934" spans="2:6" x14ac:dyDescent="0.2">
      <c r="B934" s="199">
        <v>34085</v>
      </c>
      <c r="C934" s="200">
        <v>1.793032504914059</v>
      </c>
      <c r="D934" s="200">
        <v>1.0054270624658526</v>
      </c>
      <c r="E934" s="200"/>
      <c r="F934" s="200"/>
    </row>
    <row r="935" spans="2:6" x14ac:dyDescent="0.2">
      <c r="B935" s="199">
        <v>34086</v>
      </c>
      <c r="C935" s="200">
        <v>1.7906173823774463</v>
      </c>
      <c r="D935" s="200">
        <v>1.016262975778546</v>
      </c>
      <c r="E935" s="200"/>
      <c r="F935" s="200"/>
    </row>
    <row r="936" spans="2:6" x14ac:dyDescent="0.2">
      <c r="B936" s="199">
        <v>34087</v>
      </c>
      <c r="C936" s="200">
        <v>1.8093220727689114</v>
      </c>
      <c r="D936" s="200">
        <v>1.0118557639774171</v>
      </c>
      <c r="E936" s="200"/>
      <c r="F936" s="200"/>
    </row>
    <row r="937" spans="2:6" x14ac:dyDescent="0.2">
      <c r="B937" s="199">
        <v>34088</v>
      </c>
      <c r="C937" s="200">
        <v>1.789941881944209</v>
      </c>
      <c r="D937" s="200">
        <v>1.0133491167364772</v>
      </c>
      <c r="E937" s="200"/>
      <c r="F937" s="200"/>
    </row>
    <row r="938" spans="2:6" x14ac:dyDescent="0.2">
      <c r="B938" s="199">
        <v>34089</v>
      </c>
      <c r="C938" s="200">
        <v>1.7781664916759186</v>
      </c>
      <c r="D938" s="200">
        <v>1.0218903660535417</v>
      </c>
      <c r="E938" s="200"/>
      <c r="F938" s="200"/>
    </row>
    <row r="939" spans="2:6" x14ac:dyDescent="0.2">
      <c r="B939" s="199">
        <v>34092</v>
      </c>
      <c r="C939" s="200">
        <v>1.7959988691622399</v>
      </c>
      <c r="D939" s="200">
        <v>1.0224367146239297</v>
      </c>
      <c r="E939" s="200"/>
      <c r="F939" s="200"/>
    </row>
    <row r="940" spans="2:6" x14ac:dyDescent="0.2">
      <c r="B940" s="199">
        <v>34093</v>
      </c>
      <c r="C940" s="200">
        <v>1.7905581718456447</v>
      </c>
      <c r="D940" s="200">
        <v>1.0281915862320157</v>
      </c>
      <c r="E940" s="200"/>
      <c r="F940" s="200"/>
    </row>
    <row r="941" spans="2:6" x14ac:dyDescent="0.2">
      <c r="B941" s="199">
        <v>34094</v>
      </c>
      <c r="C941" s="200">
        <v>1.7878111367504783</v>
      </c>
      <c r="D941" s="200">
        <v>1.0293389182298303</v>
      </c>
      <c r="E941" s="200"/>
      <c r="F941" s="200"/>
    </row>
    <row r="942" spans="2:6" x14ac:dyDescent="0.2">
      <c r="B942" s="199">
        <v>34095</v>
      </c>
      <c r="C942" s="200">
        <v>1.8012444219092332</v>
      </c>
      <c r="D942" s="200">
        <v>1.0242942997632487</v>
      </c>
      <c r="E942" s="200"/>
      <c r="F942" s="200"/>
    </row>
    <row r="943" spans="2:6" x14ac:dyDescent="0.2">
      <c r="B943" s="199">
        <v>34096</v>
      </c>
      <c r="C943" s="200">
        <v>1.7668014053744836</v>
      </c>
      <c r="D943" s="200">
        <v>1.0255509014751407</v>
      </c>
      <c r="E943" s="200"/>
      <c r="F943" s="200"/>
    </row>
    <row r="944" spans="2:6" x14ac:dyDescent="0.2">
      <c r="B944" s="199">
        <v>34099</v>
      </c>
      <c r="C944" s="200">
        <v>1.7347776811321074</v>
      </c>
      <c r="D944" s="200">
        <v>1.0230923329083952</v>
      </c>
      <c r="E944" s="200"/>
      <c r="F944" s="200"/>
    </row>
    <row r="945" spans="2:6" x14ac:dyDescent="0.2">
      <c r="B945" s="199">
        <v>34100</v>
      </c>
      <c r="C945" s="200">
        <v>1.722576975776223</v>
      </c>
      <c r="D945" s="200">
        <v>1.0198688763431065</v>
      </c>
      <c r="E945" s="200"/>
      <c r="F945" s="200"/>
    </row>
    <row r="946" spans="2:6" x14ac:dyDescent="0.2">
      <c r="B946" s="199">
        <v>34101</v>
      </c>
      <c r="C946" s="200">
        <v>1.7458542203349001</v>
      </c>
      <c r="D946" s="200">
        <v>1.0161901293024946</v>
      </c>
      <c r="E946" s="200"/>
      <c r="F946" s="200"/>
    </row>
    <row r="947" spans="2:6" x14ac:dyDescent="0.2">
      <c r="B947" s="199">
        <v>34102</v>
      </c>
      <c r="C947" s="200">
        <v>1.7301859460883959</v>
      </c>
      <c r="D947" s="200">
        <v>1.0107812784556542</v>
      </c>
      <c r="E947" s="200"/>
      <c r="F947" s="200"/>
    </row>
    <row r="948" spans="2:6" x14ac:dyDescent="0.2">
      <c r="B948" s="199">
        <v>34103</v>
      </c>
      <c r="C948" s="200">
        <v>1.7172180056725377</v>
      </c>
      <c r="D948" s="200">
        <v>1.0109087597887447</v>
      </c>
      <c r="E948" s="200"/>
      <c r="F948" s="200"/>
    </row>
    <row r="949" spans="2:6" x14ac:dyDescent="0.2">
      <c r="B949" s="199">
        <v>34106</v>
      </c>
      <c r="C949" s="200">
        <v>1.6778513415355227</v>
      </c>
      <c r="D949" s="200">
        <v>1.014751411400473</v>
      </c>
      <c r="E949" s="200"/>
      <c r="F949" s="200"/>
    </row>
    <row r="950" spans="2:6" x14ac:dyDescent="0.2">
      <c r="B950" s="199">
        <v>34107</v>
      </c>
      <c r="C950" s="200">
        <v>1.6458467981696461</v>
      </c>
      <c r="D950" s="200">
        <v>1.0080677472227273</v>
      </c>
      <c r="E950" s="200"/>
      <c r="F950" s="200"/>
    </row>
    <row r="951" spans="2:6" x14ac:dyDescent="0.2">
      <c r="B951" s="199">
        <v>34108</v>
      </c>
      <c r="C951" s="200">
        <v>1.6495603826501486</v>
      </c>
      <c r="D951" s="200">
        <v>1.0195046439628475</v>
      </c>
      <c r="E951" s="200"/>
      <c r="F951" s="200"/>
    </row>
    <row r="952" spans="2:6" x14ac:dyDescent="0.2">
      <c r="B952" s="199">
        <v>34109</v>
      </c>
      <c r="C952" s="200">
        <v>1.6495603826501486</v>
      </c>
      <c r="D952" s="200">
        <v>1.0219996357676189</v>
      </c>
      <c r="E952" s="200"/>
      <c r="F952" s="200"/>
    </row>
    <row r="953" spans="2:6" x14ac:dyDescent="0.2">
      <c r="B953" s="199">
        <v>34110</v>
      </c>
      <c r="C953" s="200">
        <v>1.6495603826501486</v>
      </c>
      <c r="D953" s="200">
        <v>1.0218175195774897</v>
      </c>
      <c r="E953" s="200"/>
      <c r="F953" s="200"/>
    </row>
    <row r="954" spans="2:6" x14ac:dyDescent="0.2">
      <c r="B954" s="199">
        <v>34113</v>
      </c>
      <c r="C954" s="200">
        <v>1.6459176840175784</v>
      </c>
      <c r="D954" s="200">
        <v>1.0218721544345284</v>
      </c>
      <c r="E954" s="200"/>
      <c r="F954" s="200"/>
    </row>
    <row r="955" spans="2:6" x14ac:dyDescent="0.2">
      <c r="B955" s="199">
        <v>34114</v>
      </c>
      <c r="C955" s="200">
        <v>1.6855562162301929</v>
      </c>
      <c r="D955" s="200">
        <v>1.029266071753778</v>
      </c>
      <c r="E955" s="200"/>
      <c r="F955" s="200"/>
    </row>
    <row r="956" spans="2:6" x14ac:dyDescent="0.2">
      <c r="B956" s="199">
        <v>34115</v>
      </c>
      <c r="C956" s="200">
        <v>1.6931134815709328</v>
      </c>
      <c r="D956" s="200">
        <v>1.0416681843015836</v>
      </c>
      <c r="E956" s="200"/>
      <c r="F956" s="200"/>
    </row>
    <row r="957" spans="2:6" x14ac:dyDescent="0.2">
      <c r="B957" s="199">
        <v>34116</v>
      </c>
      <c r="C957" s="200">
        <v>1.7265574246254127</v>
      </c>
      <c r="D957" s="200">
        <v>1.0449826989619369</v>
      </c>
      <c r="E957" s="200"/>
      <c r="F957" s="200"/>
    </row>
    <row r="958" spans="2:6" x14ac:dyDescent="0.2">
      <c r="B958" s="199">
        <v>34117</v>
      </c>
      <c r="C958" s="200">
        <v>1.7402275519113772</v>
      </c>
      <c r="D958" s="200">
        <v>1.0474776907667083</v>
      </c>
      <c r="E958" s="200"/>
      <c r="F958" s="200"/>
    </row>
    <row r="959" spans="2:6" x14ac:dyDescent="0.2">
      <c r="B959" s="199">
        <v>34120</v>
      </c>
      <c r="C959" s="200">
        <v>1.7402275519113772</v>
      </c>
      <c r="D959" s="200">
        <v>1.0436532507739931</v>
      </c>
      <c r="E959" s="200"/>
      <c r="F959" s="200"/>
    </row>
    <row r="960" spans="2:6" x14ac:dyDescent="0.2">
      <c r="B960" s="199">
        <v>34121</v>
      </c>
      <c r="C960" s="200">
        <v>1.7493426380043242</v>
      </c>
      <c r="D960" s="200">
        <v>1.046476051720997</v>
      </c>
      <c r="E960" s="200"/>
      <c r="F960" s="200"/>
    </row>
    <row r="961" spans="2:6" x14ac:dyDescent="0.2">
      <c r="B961" s="199">
        <v>34122</v>
      </c>
      <c r="C961" s="200">
        <v>1.7312525696119905</v>
      </c>
      <c r="D961" s="200">
        <v>1.0452194500091048</v>
      </c>
      <c r="E961" s="200"/>
      <c r="F961" s="200"/>
    </row>
    <row r="962" spans="2:6" x14ac:dyDescent="0.2">
      <c r="B962" s="199">
        <v>34123</v>
      </c>
      <c r="C962" s="200">
        <v>1.7170261969075451</v>
      </c>
      <c r="D962" s="200">
        <v>1.0496084501912211</v>
      </c>
      <c r="E962" s="200"/>
      <c r="F962" s="200"/>
    </row>
    <row r="963" spans="2:6" x14ac:dyDescent="0.2">
      <c r="B963" s="199">
        <v>34124</v>
      </c>
      <c r="C963" s="200">
        <v>1.6778713563631751</v>
      </c>
      <c r="D963" s="200">
        <v>1.0424877071571652</v>
      </c>
      <c r="E963" s="200"/>
      <c r="F963" s="200"/>
    </row>
    <row r="964" spans="2:6" x14ac:dyDescent="0.2">
      <c r="B964" s="199">
        <v>34127</v>
      </c>
      <c r="C964" s="200">
        <v>1.7100026603041778</v>
      </c>
      <c r="D964" s="200">
        <v>1.0401566199235102</v>
      </c>
      <c r="E964" s="200"/>
      <c r="F964" s="200"/>
    </row>
    <row r="965" spans="2:6" x14ac:dyDescent="0.2">
      <c r="B965" s="199">
        <v>34128</v>
      </c>
      <c r="C965" s="200">
        <v>1.7110334239282294</v>
      </c>
      <c r="D965" s="200">
        <v>1.0361318521216527</v>
      </c>
      <c r="E965" s="200"/>
      <c r="F965" s="200"/>
    </row>
    <row r="966" spans="2:6" x14ac:dyDescent="0.2">
      <c r="B966" s="199">
        <v>34129</v>
      </c>
      <c r="C966" s="200">
        <v>1.6979679112275705</v>
      </c>
      <c r="D966" s="200">
        <v>1.0390274995447086</v>
      </c>
      <c r="E966" s="200"/>
      <c r="F966" s="200"/>
    </row>
    <row r="967" spans="2:6" x14ac:dyDescent="0.2">
      <c r="B967" s="199">
        <v>34130</v>
      </c>
      <c r="C967" s="200">
        <v>1.7084515111611878</v>
      </c>
      <c r="D967" s="200">
        <v>1.0383354580222173</v>
      </c>
      <c r="E967" s="200"/>
      <c r="F967" s="200"/>
    </row>
    <row r="968" spans="2:6" x14ac:dyDescent="0.2">
      <c r="B968" s="199">
        <v>34131</v>
      </c>
      <c r="C968" s="200">
        <v>1.7104087945152728</v>
      </c>
      <c r="D968" s="200">
        <v>1.0456565288654152</v>
      </c>
      <c r="E968" s="200"/>
      <c r="F968" s="200"/>
    </row>
    <row r="969" spans="2:6" x14ac:dyDescent="0.2">
      <c r="B969" s="199">
        <v>34134</v>
      </c>
      <c r="C969" s="200">
        <v>1.6967103128901357</v>
      </c>
      <c r="D969" s="200">
        <v>1.0492988526680012</v>
      </c>
      <c r="E969" s="200"/>
      <c r="F969" s="200"/>
    </row>
    <row r="970" spans="2:6" x14ac:dyDescent="0.2">
      <c r="B970" s="199">
        <v>34135</v>
      </c>
      <c r="C970" s="200">
        <v>1.6771091250101144</v>
      </c>
      <c r="D970" s="200">
        <v>1.036332179930795</v>
      </c>
      <c r="E970" s="200"/>
      <c r="F970" s="200"/>
    </row>
    <row r="971" spans="2:6" x14ac:dyDescent="0.2">
      <c r="B971" s="199">
        <v>34136</v>
      </c>
      <c r="C971" s="200">
        <v>1.6722238391608477</v>
      </c>
      <c r="D971" s="200">
        <v>1.0293935530868685</v>
      </c>
      <c r="E971" s="200"/>
      <c r="F971" s="200"/>
    </row>
    <row r="972" spans="2:6" x14ac:dyDescent="0.2">
      <c r="B972" s="199">
        <v>34137</v>
      </c>
      <c r="C972" s="200">
        <v>1.654801765641382</v>
      </c>
      <c r="D972" s="200">
        <v>1.0289382626115453</v>
      </c>
      <c r="E972" s="200"/>
      <c r="F972" s="200"/>
    </row>
    <row r="973" spans="2:6" x14ac:dyDescent="0.2">
      <c r="B973" s="199">
        <v>34138</v>
      </c>
      <c r="C973" s="200">
        <v>1.6589089750656973</v>
      </c>
      <c r="D973" s="200">
        <v>1.0164450919686752</v>
      </c>
      <c r="E973" s="200"/>
      <c r="F973" s="200"/>
    </row>
    <row r="974" spans="2:6" x14ac:dyDescent="0.2">
      <c r="B974" s="199">
        <v>34141</v>
      </c>
      <c r="C974" s="200">
        <v>1.6489791186971043</v>
      </c>
      <c r="D974" s="200">
        <v>1.0021671826625378</v>
      </c>
      <c r="E974" s="200"/>
      <c r="F974" s="200"/>
    </row>
    <row r="975" spans="2:6" x14ac:dyDescent="0.2">
      <c r="B975" s="199">
        <v>34142</v>
      </c>
      <c r="C975" s="200">
        <v>1.641953914191433</v>
      </c>
      <c r="D975" s="200">
        <v>1.0070843197960291</v>
      </c>
      <c r="E975" s="200"/>
      <c r="F975" s="200"/>
    </row>
    <row r="976" spans="2:6" x14ac:dyDescent="0.2">
      <c r="B976" s="199">
        <v>34143</v>
      </c>
      <c r="C976" s="200">
        <v>1.6820127577847286</v>
      </c>
      <c r="D976" s="200">
        <v>1.0081952285558178</v>
      </c>
      <c r="E976" s="200"/>
      <c r="F976" s="200"/>
    </row>
    <row r="977" spans="2:6" x14ac:dyDescent="0.2">
      <c r="B977" s="199">
        <v>34144</v>
      </c>
      <c r="C977" s="200">
        <v>1.6947246751968781</v>
      </c>
      <c r="D977" s="200">
        <v>1.0139318885448907</v>
      </c>
      <c r="E977" s="200"/>
      <c r="F977" s="200"/>
    </row>
    <row r="978" spans="2:6" x14ac:dyDescent="0.2">
      <c r="B978" s="199">
        <v>34145</v>
      </c>
      <c r="C978" s="200">
        <v>1.6772475609013708</v>
      </c>
      <c r="D978" s="200">
        <v>1.0238572209069379</v>
      </c>
      <c r="E978" s="200"/>
      <c r="F978" s="200"/>
    </row>
    <row r="979" spans="2:6" x14ac:dyDescent="0.2">
      <c r="B979" s="199">
        <v>34148</v>
      </c>
      <c r="C979" s="200">
        <v>1.7252881509718481</v>
      </c>
      <c r="D979" s="200">
        <v>1.033491167364778</v>
      </c>
      <c r="E979" s="200"/>
      <c r="F979" s="200"/>
    </row>
    <row r="980" spans="2:6" x14ac:dyDescent="0.2">
      <c r="B980" s="199">
        <v>34149</v>
      </c>
      <c r="C980" s="200">
        <v>1.7259411347239777</v>
      </c>
      <c r="D980" s="200">
        <v>1.0263340010926962</v>
      </c>
      <c r="E980" s="200"/>
      <c r="F980" s="200"/>
    </row>
    <row r="981" spans="2:6" x14ac:dyDescent="0.2">
      <c r="B981" s="199">
        <v>34150</v>
      </c>
      <c r="C981" s="200">
        <v>1.6992830521945037</v>
      </c>
      <c r="D981" s="200">
        <v>1.0331269349845191</v>
      </c>
      <c r="E981" s="200"/>
      <c r="F981" s="200"/>
    </row>
    <row r="982" spans="2:6" x14ac:dyDescent="0.2">
      <c r="B982" s="199">
        <v>34151</v>
      </c>
      <c r="C982" s="200">
        <v>1.6687362554425766</v>
      </c>
      <c r="D982" s="200">
        <v>1.0320706610817694</v>
      </c>
      <c r="E982" s="200"/>
      <c r="F982" s="200"/>
    </row>
    <row r="983" spans="2:6" x14ac:dyDescent="0.2">
      <c r="B983" s="199">
        <v>34152</v>
      </c>
      <c r="C983" s="200">
        <v>1.6540020064864749</v>
      </c>
      <c r="D983" s="200">
        <v>1.0208158805317784</v>
      </c>
      <c r="E983" s="200"/>
      <c r="F983" s="200"/>
    </row>
    <row r="984" spans="2:6" x14ac:dyDescent="0.2">
      <c r="B984" s="199">
        <v>34155</v>
      </c>
      <c r="C984" s="200">
        <v>1.6496070839146695</v>
      </c>
      <c r="D984" s="200">
        <v>1.0191586232016019</v>
      </c>
      <c r="E984" s="200"/>
      <c r="F984" s="200"/>
    </row>
    <row r="985" spans="2:6" x14ac:dyDescent="0.2">
      <c r="B985" s="199">
        <v>34156</v>
      </c>
      <c r="C985" s="200">
        <v>1.6411116235277663</v>
      </c>
      <c r="D985" s="200">
        <v>1.0190857767255501</v>
      </c>
      <c r="E985" s="200"/>
      <c r="F985" s="200"/>
    </row>
    <row r="986" spans="2:6" x14ac:dyDescent="0.2">
      <c r="B986" s="199">
        <v>34157</v>
      </c>
      <c r="C986" s="200">
        <v>1.658965683744043</v>
      </c>
      <c r="D986" s="200">
        <v>1.0213075942451273</v>
      </c>
      <c r="E986" s="200"/>
      <c r="F986" s="200"/>
    </row>
    <row r="987" spans="2:6" x14ac:dyDescent="0.2">
      <c r="B987" s="199">
        <v>34158</v>
      </c>
      <c r="C987" s="200">
        <v>1.6740727088651535</v>
      </c>
      <c r="D987" s="200">
        <v>1.0249681296667263</v>
      </c>
      <c r="E987" s="200"/>
      <c r="F987" s="200"/>
    </row>
    <row r="988" spans="2:6" x14ac:dyDescent="0.2">
      <c r="B988" s="199">
        <v>34159</v>
      </c>
      <c r="C988" s="200">
        <v>1.6368709819191076</v>
      </c>
      <c r="D988" s="200">
        <v>1.022436714623929</v>
      </c>
      <c r="E988" s="200"/>
      <c r="F988" s="200"/>
    </row>
    <row r="989" spans="2:6" x14ac:dyDescent="0.2">
      <c r="B989" s="199">
        <v>34162</v>
      </c>
      <c r="C989" s="200">
        <v>1.615631080025121</v>
      </c>
      <c r="D989" s="200">
        <v>1.0228555818612264</v>
      </c>
      <c r="E989" s="200"/>
      <c r="F989" s="200"/>
    </row>
    <row r="990" spans="2:6" x14ac:dyDescent="0.2">
      <c r="B990" s="199">
        <v>34163</v>
      </c>
      <c r="C990" s="200">
        <v>1.6178919215985867</v>
      </c>
      <c r="D990" s="200">
        <v>1.0325077399380795</v>
      </c>
      <c r="E990" s="200"/>
      <c r="F990" s="200"/>
    </row>
    <row r="991" spans="2:6" x14ac:dyDescent="0.2">
      <c r="B991" s="199">
        <v>34164</v>
      </c>
      <c r="C991" s="200">
        <v>1.6178919215985867</v>
      </c>
      <c r="D991" s="200">
        <v>1.0344381715534501</v>
      </c>
      <c r="E991" s="200"/>
      <c r="F991" s="200"/>
    </row>
    <row r="992" spans="2:6" x14ac:dyDescent="0.2">
      <c r="B992" s="199">
        <v>34165</v>
      </c>
      <c r="C992" s="200">
        <v>1.5705726992747149</v>
      </c>
      <c r="D992" s="200">
        <v>1.0356947732653425</v>
      </c>
      <c r="E992" s="200"/>
      <c r="F992" s="200"/>
    </row>
    <row r="993" spans="2:6" x14ac:dyDescent="0.2">
      <c r="B993" s="199">
        <v>34166</v>
      </c>
      <c r="C993" s="200">
        <v>1.5844446427394987</v>
      </c>
      <c r="D993" s="200">
        <v>1.0312147149881616</v>
      </c>
      <c r="E993" s="200"/>
      <c r="F993" s="200"/>
    </row>
    <row r="994" spans="2:6" x14ac:dyDescent="0.2">
      <c r="B994" s="199">
        <v>34169</v>
      </c>
      <c r="C994" s="200">
        <v>1.5690732551031581</v>
      </c>
      <c r="D994" s="200">
        <v>1.0336368603168815</v>
      </c>
      <c r="E994" s="200"/>
      <c r="F994" s="200"/>
    </row>
    <row r="995" spans="2:6" x14ac:dyDescent="0.2">
      <c r="B995" s="199">
        <v>34170</v>
      </c>
      <c r="C995" s="200">
        <v>1.5547985132318884</v>
      </c>
      <c r="D995" s="200">
        <v>1.032179930795847</v>
      </c>
      <c r="E995" s="200"/>
      <c r="F995" s="200"/>
    </row>
    <row r="996" spans="2:6" x14ac:dyDescent="0.2">
      <c r="B996" s="199">
        <v>34171</v>
      </c>
      <c r="C996" s="200">
        <v>1.5385773293715117</v>
      </c>
      <c r="D996" s="200">
        <v>1.0318885448916402</v>
      </c>
      <c r="E996" s="200"/>
      <c r="F996" s="200"/>
    </row>
    <row r="997" spans="2:6" x14ac:dyDescent="0.2">
      <c r="B997" s="199">
        <v>34172</v>
      </c>
      <c r="C997" s="200">
        <v>1.5674103565057802</v>
      </c>
      <c r="D997" s="200">
        <v>1.031906756510653</v>
      </c>
      <c r="E997" s="200"/>
      <c r="F997" s="200"/>
    </row>
    <row r="998" spans="2:6" x14ac:dyDescent="0.2">
      <c r="B998" s="199">
        <v>34173</v>
      </c>
      <c r="C998" s="200">
        <v>1.5857355991230195</v>
      </c>
      <c r="D998" s="200">
        <v>1.0304498269896187</v>
      </c>
      <c r="E998" s="200"/>
      <c r="F998" s="200"/>
    </row>
    <row r="999" spans="2:6" x14ac:dyDescent="0.2">
      <c r="B999" s="199">
        <v>34176</v>
      </c>
      <c r="C999" s="200">
        <v>1.5882324488725423</v>
      </c>
      <c r="D999" s="200">
        <v>1.0369149517392089</v>
      </c>
      <c r="E999" s="200"/>
      <c r="F999" s="200"/>
    </row>
    <row r="1000" spans="2:6" x14ac:dyDescent="0.2">
      <c r="B1000" s="199">
        <v>34177</v>
      </c>
      <c r="C1000" s="200">
        <v>1.57784808912603</v>
      </c>
      <c r="D1000" s="200">
        <v>1.0406301220178464</v>
      </c>
      <c r="E1000" s="200"/>
      <c r="F1000" s="200"/>
    </row>
    <row r="1001" spans="2:6" x14ac:dyDescent="0.2">
      <c r="B1001" s="199">
        <v>34178</v>
      </c>
      <c r="C1001" s="200">
        <v>1.5729594674721548</v>
      </c>
      <c r="D1001" s="200">
        <v>1.0411946822072475</v>
      </c>
      <c r="E1001" s="200"/>
      <c r="F1001" s="200"/>
    </row>
    <row r="1002" spans="2:6" x14ac:dyDescent="0.2">
      <c r="B1002" s="199">
        <v>34179</v>
      </c>
      <c r="C1002" s="200">
        <v>1.5661494223637371</v>
      </c>
      <c r="D1002" s="200">
        <v>1.0514478237115272</v>
      </c>
      <c r="E1002" s="200"/>
      <c r="F1002" s="200"/>
    </row>
    <row r="1003" spans="2:6" x14ac:dyDescent="0.2">
      <c r="B1003" s="199">
        <v>34180</v>
      </c>
      <c r="C1003" s="200">
        <v>1.5690957717842664</v>
      </c>
      <c r="D1003" s="200">
        <v>1.0526680021853936</v>
      </c>
      <c r="E1003" s="200"/>
      <c r="F1003" s="200"/>
    </row>
    <row r="1004" spans="2:6" x14ac:dyDescent="0.2">
      <c r="B1004" s="199">
        <v>34183</v>
      </c>
      <c r="C1004" s="200">
        <v>1.5847740534445964</v>
      </c>
      <c r="D1004" s="200">
        <v>1.0548716080859581</v>
      </c>
      <c r="E1004" s="200"/>
      <c r="F1004" s="200"/>
    </row>
    <row r="1005" spans="2:6" x14ac:dyDescent="0.2">
      <c r="B1005" s="199">
        <v>34184</v>
      </c>
      <c r="C1005" s="200">
        <v>1.5815032970258829</v>
      </c>
      <c r="D1005" s="200">
        <v>1.0605718448370052</v>
      </c>
      <c r="E1005" s="200"/>
      <c r="F1005" s="200"/>
    </row>
    <row r="1006" spans="2:6" x14ac:dyDescent="0.2">
      <c r="B1006" s="199">
        <v>34185</v>
      </c>
      <c r="C1006" s="200">
        <v>1.596147479257553</v>
      </c>
      <c r="D1006" s="200">
        <v>1.0640502640684748</v>
      </c>
      <c r="E1006" s="200"/>
      <c r="F1006" s="200"/>
    </row>
    <row r="1007" spans="2:6" x14ac:dyDescent="0.2">
      <c r="B1007" s="199">
        <v>34186</v>
      </c>
      <c r="C1007" s="200">
        <v>1.595572052962573</v>
      </c>
      <c r="D1007" s="200">
        <v>1.0617373884538328</v>
      </c>
      <c r="E1007" s="200"/>
      <c r="F1007" s="200"/>
    </row>
    <row r="1008" spans="2:6" x14ac:dyDescent="0.2">
      <c r="B1008" s="199">
        <v>34187</v>
      </c>
      <c r="C1008" s="200">
        <v>1.6081038369258591</v>
      </c>
      <c r="D1008" s="200">
        <v>1.0625751229284277</v>
      </c>
      <c r="E1008" s="200"/>
      <c r="F1008" s="200"/>
    </row>
    <row r="1009" spans="2:6" x14ac:dyDescent="0.2">
      <c r="B1009" s="199">
        <v>34190</v>
      </c>
      <c r="C1009" s="200">
        <v>1.5779081336089853</v>
      </c>
      <c r="D1009" s="200">
        <v>1.0661081770169363</v>
      </c>
      <c r="E1009" s="200"/>
      <c r="F1009" s="200"/>
    </row>
    <row r="1010" spans="2:6" x14ac:dyDescent="0.2">
      <c r="B1010" s="199">
        <v>34191</v>
      </c>
      <c r="C1010" s="200">
        <v>1.5733697714390109</v>
      </c>
      <c r="D1010" s="200">
        <v>1.0630122017847383</v>
      </c>
      <c r="E1010" s="200"/>
      <c r="F1010" s="200"/>
    </row>
    <row r="1011" spans="2:6" x14ac:dyDescent="0.2">
      <c r="B1011" s="199">
        <v>34192</v>
      </c>
      <c r="C1011" s="200">
        <v>1.6000845626468305</v>
      </c>
      <c r="D1011" s="200">
        <v>1.0709888909124019</v>
      </c>
      <c r="E1011" s="200"/>
      <c r="F1011" s="200"/>
    </row>
    <row r="1012" spans="2:6" x14ac:dyDescent="0.2">
      <c r="B1012" s="199">
        <v>34193</v>
      </c>
      <c r="C1012" s="200">
        <v>1.6098201083969739</v>
      </c>
      <c r="D1012" s="200">
        <v>1.0728828992897468</v>
      </c>
      <c r="E1012" s="200"/>
      <c r="F1012" s="200"/>
    </row>
    <row r="1013" spans="2:6" x14ac:dyDescent="0.2">
      <c r="B1013" s="199">
        <v>34194</v>
      </c>
      <c r="C1013" s="200">
        <v>1.5944345435910467</v>
      </c>
      <c r="D1013" s="200">
        <v>1.0751411400473503</v>
      </c>
      <c r="E1013" s="200"/>
      <c r="F1013" s="200"/>
    </row>
    <row r="1014" spans="2:6" x14ac:dyDescent="0.2">
      <c r="B1014" s="199">
        <v>34197</v>
      </c>
      <c r="C1014" s="200">
        <v>1.5944345435910467</v>
      </c>
      <c r="D1014" s="200">
        <v>1.0846293935530871</v>
      </c>
      <c r="E1014" s="200"/>
      <c r="F1014" s="200"/>
    </row>
    <row r="1015" spans="2:6" x14ac:dyDescent="0.2">
      <c r="B1015" s="199">
        <v>34198</v>
      </c>
      <c r="C1015" s="200">
        <v>1.6172756316971522</v>
      </c>
      <c r="D1015" s="200">
        <v>1.086978692405755</v>
      </c>
      <c r="E1015" s="200"/>
      <c r="F1015" s="200"/>
    </row>
    <row r="1016" spans="2:6" x14ac:dyDescent="0.2">
      <c r="B1016" s="199">
        <v>34199</v>
      </c>
      <c r="C1016" s="200">
        <v>1.6475697412499795</v>
      </c>
      <c r="D1016" s="200">
        <v>1.0937716262975781</v>
      </c>
      <c r="E1016" s="200"/>
      <c r="F1016" s="200"/>
    </row>
    <row r="1017" spans="2:6" x14ac:dyDescent="0.2">
      <c r="B1017" s="199">
        <v>34200</v>
      </c>
      <c r="C1017" s="200">
        <v>1.6358252071743182</v>
      </c>
      <c r="D1017" s="200">
        <v>1.096339464578401</v>
      </c>
      <c r="E1017" s="200"/>
      <c r="F1017" s="200"/>
    </row>
    <row r="1018" spans="2:6" x14ac:dyDescent="0.2">
      <c r="B1018" s="199">
        <v>34201</v>
      </c>
      <c r="C1018" s="200">
        <v>1.632462716128869</v>
      </c>
      <c r="D1018" s="200">
        <v>1.0827718084137681</v>
      </c>
      <c r="E1018" s="200"/>
      <c r="F1018" s="200"/>
    </row>
    <row r="1019" spans="2:6" x14ac:dyDescent="0.2">
      <c r="B1019" s="199">
        <v>34204</v>
      </c>
      <c r="C1019" s="200">
        <v>1.6091129178199548</v>
      </c>
      <c r="D1019" s="200">
        <v>1.0810599162265528</v>
      </c>
      <c r="E1019" s="200"/>
      <c r="F1019" s="200"/>
    </row>
    <row r="1020" spans="2:6" x14ac:dyDescent="0.2">
      <c r="B1020" s="199">
        <v>34205</v>
      </c>
      <c r="C1020" s="200">
        <v>1.6343124197843268</v>
      </c>
      <c r="D1020" s="200">
        <v>1.0831542524130398</v>
      </c>
      <c r="E1020" s="200"/>
      <c r="F1020" s="200"/>
    </row>
    <row r="1021" spans="2:6" x14ac:dyDescent="0.2">
      <c r="B1021" s="199">
        <v>34206</v>
      </c>
      <c r="C1021" s="200">
        <v>1.6705284164685372</v>
      </c>
      <c r="D1021" s="200">
        <v>1.0802586049899838</v>
      </c>
      <c r="E1021" s="200"/>
      <c r="F1021" s="200"/>
    </row>
    <row r="1022" spans="2:6" x14ac:dyDescent="0.2">
      <c r="B1022" s="199">
        <v>34207</v>
      </c>
      <c r="C1022" s="200">
        <v>1.7034753246363381</v>
      </c>
      <c r="D1022" s="200">
        <v>1.0857949371699149</v>
      </c>
      <c r="E1022" s="200"/>
      <c r="F1022" s="200"/>
    </row>
    <row r="1023" spans="2:6" x14ac:dyDescent="0.2">
      <c r="B1023" s="199">
        <v>34208</v>
      </c>
      <c r="C1023" s="200">
        <v>1.6772650738755661</v>
      </c>
      <c r="D1023" s="200">
        <v>1.0924786013476602</v>
      </c>
      <c r="E1023" s="200"/>
      <c r="F1023" s="200"/>
    </row>
    <row r="1024" spans="2:6" x14ac:dyDescent="0.2">
      <c r="B1024" s="199">
        <v>34211</v>
      </c>
      <c r="C1024" s="200">
        <v>1.698730142580632</v>
      </c>
      <c r="D1024" s="200">
        <v>1.0955199417228194</v>
      </c>
      <c r="E1024" s="200"/>
      <c r="F1024" s="200"/>
    </row>
    <row r="1025" spans="2:6" x14ac:dyDescent="0.2">
      <c r="B1025" s="199">
        <v>34212</v>
      </c>
      <c r="C1025" s="200">
        <v>1.7418620961695823</v>
      </c>
      <c r="D1025" s="200">
        <v>1.0991804771444185</v>
      </c>
      <c r="E1025" s="200"/>
      <c r="F1025" s="200"/>
    </row>
    <row r="1026" spans="2:6" x14ac:dyDescent="0.2">
      <c r="B1026" s="199">
        <v>34213</v>
      </c>
      <c r="C1026" s="200">
        <v>1.7186799220422497</v>
      </c>
      <c r="D1026" s="200">
        <v>1.0963758878164274</v>
      </c>
      <c r="E1026" s="200"/>
      <c r="F1026" s="200"/>
    </row>
    <row r="1027" spans="2:6" x14ac:dyDescent="0.2">
      <c r="B1027" s="199">
        <v>34214</v>
      </c>
      <c r="C1027" s="200">
        <v>1.7293586665454694</v>
      </c>
      <c r="D1027" s="200">
        <v>1.0931160080131128</v>
      </c>
      <c r="E1027" s="200"/>
      <c r="F1027" s="200"/>
    </row>
    <row r="1028" spans="2:6" x14ac:dyDescent="0.2">
      <c r="B1028" s="199">
        <v>34215</v>
      </c>
      <c r="C1028" s="200">
        <v>1.7533139133908409</v>
      </c>
      <c r="D1028" s="200">
        <v>1.094081223820798</v>
      </c>
      <c r="E1028" s="200"/>
      <c r="F1028" s="200"/>
    </row>
    <row r="1029" spans="2:6" x14ac:dyDescent="0.2">
      <c r="B1029" s="199">
        <v>34218</v>
      </c>
      <c r="C1029" s="200">
        <v>1.7343498641910584</v>
      </c>
      <c r="D1029" s="200">
        <v>1.1021853942815518</v>
      </c>
      <c r="E1029" s="200"/>
      <c r="F1029" s="200"/>
    </row>
    <row r="1030" spans="2:6" x14ac:dyDescent="0.2">
      <c r="B1030" s="199">
        <v>34219</v>
      </c>
      <c r="C1030" s="200">
        <v>1.7221049594241105</v>
      </c>
      <c r="D1030" s="200">
        <v>1.0963576761974141</v>
      </c>
      <c r="E1030" s="200"/>
      <c r="F1030" s="200"/>
    </row>
    <row r="1031" spans="2:6" x14ac:dyDescent="0.2">
      <c r="B1031" s="199">
        <v>34220</v>
      </c>
      <c r="C1031" s="200">
        <v>1.7173472681011219</v>
      </c>
      <c r="D1031" s="200">
        <v>1.0872154434529231</v>
      </c>
      <c r="E1031" s="200"/>
      <c r="F1031" s="200"/>
    </row>
    <row r="1032" spans="2:6" x14ac:dyDescent="0.2">
      <c r="B1032" s="199">
        <v>34221</v>
      </c>
      <c r="C1032" s="200">
        <v>1.7058220631784748</v>
      </c>
      <c r="D1032" s="200">
        <v>1.092751775632854</v>
      </c>
      <c r="E1032" s="200"/>
      <c r="F1032" s="200"/>
    </row>
    <row r="1033" spans="2:6" x14ac:dyDescent="0.2">
      <c r="B1033" s="199">
        <v>34222</v>
      </c>
      <c r="C1033" s="200">
        <v>1.7128756220233194</v>
      </c>
      <c r="D1033" s="200">
        <v>1.0894554725915138</v>
      </c>
      <c r="E1033" s="200"/>
      <c r="F1033" s="200"/>
    </row>
    <row r="1034" spans="2:6" x14ac:dyDescent="0.2">
      <c r="B1034" s="199">
        <v>34225</v>
      </c>
      <c r="C1034" s="200">
        <v>1.7215220275687608</v>
      </c>
      <c r="D1034" s="200">
        <v>1.0939537424877077</v>
      </c>
      <c r="E1034" s="200"/>
      <c r="F1034" s="200"/>
    </row>
    <row r="1035" spans="2:6" x14ac:dyDescent="0.2">
      <c r="B1035" s="199">
        <v>34226</v>
      </c>
      <c r="C1035" s="200">
        <v>1.7399231597408453</v>
      </c>
      <c r="D1035" s="200">
        <v>1.0907302859224188</v>
      </c>
      <c r="E1035" s="200"/>
      <c r="F1035" s="200"/>
    </row>
    <row r="1036" spans="2:6" x14ac:dyDescent="0.2">
      <c r="B1036" s="199">
        <v>34227</v>
      </c>
      <c r="C1036" s="200">
        <v>1.6991646311309001</v>
      </c>
      <c r="D1036" s="200">
        <v>1.0919322527772723</v>
      </c>
      <c r="E1036" s="200"/>
      <c r="F1036" s="200"/>
    </row>
    <row r="1037" spans="2:6" x14ac:dyDescent="0.2">
      <c r="B1037" s="199">
        <v>34228</v>
      </c>
      <c r="C1037" s="200">
        <v>1.6865336069805086</v>
      </c>
      <c r="D1037" s="200">
        <v>1.0828628665088331</v>
      </c>
      <c r="E1037" s="200"/>
      <c r="F1037" s="200"/>
    </row>
    <row r="1038" spans="2:6" x14ac:dyDescent="0.2">
      <c r="B1038" s="199">
        <v>34229</v>
      </c>
      <c r="C1038" s="200">
        <v>1.6889679103936206</v>
      </c>
      <c r="D1038" s="200">
        <v>1.0852303769805141</v>
      </c>
      <c r="E1038" s="200"/>
      <c r="F1038" s="200"/>
    </row>
    <row r="1039" spans="2:6" x14ac:dyDescent="0.2">
      <c r="B1039" s="199">
        <v>34232</v>
      </c>
      <c r="C1039" s="200">
        <v>1.6953910021674428</v>
      </c>
      <c r="D1039" s="200">
        <v>1.080586414132217</v>
      </c>
      <c r="E1039" s="200"/>
      <c r="F1039" s="200"/>
    </row>
    <row r="1040" spans="2:6" x14ac:dyDescent="0.2">
      <c r="B1040" s="199">
        <v>34233</v>
      </c>
      <c r="C1040" s="200">
        <v>1.6619787492567448</v>
      </c>
      <c r="D1040" s="200">
        <v>1.0765070114733206</v>
      </c>
      <c r="E1040" s="200"/>
      <c r="F1040" s="200"/>
    </row>
    <row r="1041" spans="2:6" x14ac:dyDescent="0.2">
      <c r="B1041" s="199">
        <v>34234</v>
      </c>
      <c r="C1041" s="200">
        <v>1.6494136072473731</v>
      </c>
      <c r="D1041" s="200">
        <v>1.0682207248224371</v>
      </c>
      <c r="E1041" s="200"/>
      <c r="F1041" s="200"/>
    </row>
    <row r="1042" spans="2:6" x14ac:dyDescent="0.2">
      <c r="B1042" s="199">
        <v>34235</v>
      </c>
      <c r="C1042" s="200">
        <v>1.6069096188759877</v>
      </c>
      <c r="D1042" s="200">
        <v>1.0693498452012389</v>
      </c>
      <c r="E1042" s="200"/>
      <c r="F1042" s="200"/>
    </row>
    <row r="1043" spans="2:6" x14ac:dyDescent="0.2">
      <c r="B1043" s="199">
        <v>34236</v>
      </c>
      <c r="C1043" s="200">
        <v>1.6317880496467836</v>
      </c>
      <c r="D1043" s="200">
        <v>1.0706792933891829</v>
      </c>
      <c r="E1043" s="200"/>
      <c r="F1043" s="200"/>
    </row>
    <row r="1044" spans="2:6" x14ac:dyDescent="0.2">
      <c r="B1044" s="199">
        <v>34239</v>
      </c>
      <c r="C1044" s="200">
        <v>1.6594343642915499</v>
      </c>
      <c r="D1044" s="200">
        <v>1.0768348206155534</v>
      </c>
      <c r="E1044" s="200"/>
      <c r="F1044" s="200"/>
    </row>
    <row r="1045" spans="2:6" x14ac:dyDescent="0.2">
      <c r="B1045" s="199">
        <v>34240</v>
      </c>
      <c r="C1045" s="200">
        <v>1.7067294020320094</v>
      </c>
      <c r="D1045" s="200">
        <v>1.0783828082316524</v>
      </c>
      <c r="E1045" s="200"/>
      <c r="F1045" s="200"/>
    </row>
    <row r="1046" spans="2:6" x14ac:dyDescent="0.2">
      <c r="B1046" s="199">
        <v>34241</v>
      </c>
      <c r="C1046" s="200">
        <v>1.7071839054099287</v>
      </c>
      <c r="D1046" s="200">
        <v>1.0780549990894197</v>
      </c>
      <c r="E1046" s="200"/>
      <c r="F1046" s="200"/>
    </row>
    <row r="1047" spans="2:6" x14ac:dyDescent="0.2">
      <c r="B1047" s="199">
        <v>34242</v>
      </c>
      <c r="C1047" s="200">
        <v>1.6812371832132347</v>
      </c>
      <c r="D1047" s="200">
        <v>1.0771079949007474</v>
      </c>
      <c r="E1047" s="200"/>
      <c r="F1047" s="200"/>
    </row>
    <row r="1048" spans="2:6" x14ac:dyDescent="0.2">
      <c r="B1048" s="199">
        <v>34243</v>
      </c>
      <c r="C1048" s="200">
        <v>1.6676554547493976</v>
      </c>
      <c r="D1048" s="200">
        <v>1.0790748497541438</v>
      </c>
      <c r="E1048" s="200"/>
      <c r="F1048" s="200"/>
    </row>
    <row r="1049" spans="2:6" x14ac:dyDescent="0.2">
      <c r="B1049" s="199">
        <v>34246</v>
      </c>
      <c r="C1049" s="200">
        <v>1.658727173714531</v>
      </c>
      <c r="D1049" s="200">
        <v>1.0835913312693506</v>
      </c>
      <c r="E1049" s="200"/>
      <c r="F1049" s="200"/>
    </row>
    <row r="1050" spans="2:6" x14ac:dyDescent="0.2">
      <c r="B1050" s="199">
        <v>34247</v>
      </c>
      <c r="C1050" s="200">
        <v>1.6879012868700272</v>
      </c>
      <c r="D1050" s="200">
        <v>1.0881624476415961</v>
      </c>
      <c r="E1050" s="200"/>
      <c r="F1050" s="200"/>
    </row>
    <row r="1051" spans="2:6" x14ac:dyDescent="0.2">
      <c r="B1051" s="199">
        <v>34248</v>
      </c>
      <c r="C1051" s="200">
        <v>1.6980896680957853</v>
      </c>
      <c r="D1051" s="200">
        <v>1.0951374977235484</v>
      </c>
      <c r="E1051" s="200"/>
      <c r="F1051" s="200"/>
    </row>
    <row r="1052" spans="2:6" x14ac:dyDescent="0.2">
      <c r="B1052" s="199">
        <v>34249</v>
      </c>
      <c r="C1052" s="200">
        <v>1.6759824570035677</v>
      </c>
      <c r="D1052" s="200">
        <v>1.0925150245856865</v>
      </c>
      <c r="E1052" s="200"/>
      <c r="F1052" s="200"/>
    </row>
    <row r="1053" spans="2:6" x14ac:dyDescent="0.2">
      <c r="B1053" s="199">
        <v>34250</v>
      </c>
      <c r="C1053" s="200">
        <v>1.6404903299194193</v>
      </c>
      <c r="D1053" s="200">
        <v>1.0992351120014578</v>
      </c>
      <c r="E1053" s="200"/>
      <c r="F1053" s="200"/>
    </row>
    <row r="1054" spans="2:6" x14ac:dyDescent="0.2">
      <c r="B1054" s="199">
        <v>34253</v>
      </c>
      <c r="C1054" s="200">
        <v>1.6222101206643964</v>
      </c>
      <c r="D1054" s="200">
        <v>1.0986523401930441</v>
      </c>
      <c r="E1054" s="200"/>
      <c r="F1054" s="200"/>
    </row>
    <row r="1055" spans="2:6" x14ac:dyDescent="0.2">
      <c r="B1055" s="199">
        <v>34254</v>
      </c>
      <c r="C1055" s="200">
        <v>1.633259139479168</v>
      </c>
      <c r="D1055" s="200">
        <v>1.1007466763795311</v>
      </c>
      <c r="E1055" s="200"/>
      <c r="F1055" s="200"/>
    </row>
    <row r="1056" spans="2:6" x14ac:dyDescent="0.2">
      <c r="B1056" s="199">
        <v>34255</v>
      </c>
      <c r="C1056" s="200">
        <v>1.648834011196632</v>
      </c>
      <c r="D1056" s="200">
        <v>1.0971407758149712</v>
      </c>
      <c r="E1056" s="200"/>
      <c r="F1056" s="200"/>
    </row>
    <row r="1057" spans="2:6" x14ac:dyDescent="0.2">
      <c r="B1057" s="199">
        <v>34256</v>
      </c>
      <c r="C1057" s="200">
        <v>1.6026389550258522</v>
      </c>
      <c r="D1057" s="200">
        <v>1.0973957384811521</v>
      </c>
      <c r="E1057" s="200"/>
      <c r="F1057" s="200"/>
    </row>
    <row r="1058" spans="2:6" x14ac:dyDescent="0.2">
      <c r="B1058" s="199">
        <v>34257</v>
      </c>
      <c r="C1058" s="200">
        <v>1.6055552822049037</v>
      </c>
      <c r="D1058" s="200">
        <v>1.1056273902749965</v>
      </c>
      <c r="E1058" s="200"/>
      <c r="F1058" s="200"/>
    </row>
    <row r="1059" spans="2:6" x14ac:dyDescent="0.2">
      <c r="B1059" s="199">
        <v>34260</v>
      </c>
      <c r="C1059" s="200">
        <v>1.5970464785995662</v>
      </c>
      <c r="D1059" s="200">
        <v>1.1036969586596257</v>
      </c>
      <c r="E1059" s="200"/>
      <c r="F1059" s="200"/>
    </row>
    <row r="1060" spans="2:6" x14ac:dyDescent="0.2">
      <c r="B1060" s="199">
        <v>34261</v>
      </c>
      <c r="C1060" s="200">
        <v>1.6166059689219805</v>
      </c>
      <c r="D1060" s="200">
        <v>1.0989983609542897</v>
      </c>
      <c r="E1060" s="200"/>
      <c r="F1060" s="200"/>
    </row>
    <row r="1061" spans="2:6" x14ac:dyDescent="0.2">
      <c r="B1061" s="199">
        <v>34262</v>
      </c>
      <c r="C1061" s="200">
        <v>1.6372187395495534</v>
      </c>
      <c r="D1061" s="200">
        <v>1.1004188672372983</v>
      </c>
      <c r="E1061" s="200"/>
      <c r="F1061" s="200"/>
    </row>
    <row r="1062" spans="2:6" x14ac:dyDescent="0.2">
      <c r="B1062" s="199">
        <v>34263</v>
      </c>
      <c r="C1062" s="200">
        <v>1.64346836948373</v>
      </c>
      <c r="D1062" s="200">
        <v>1.1000182116190138</v>
      </c>
      <c r="E1062" s="200"/>
      <c r="F1062" s="200"/>
    </row>
    <row r="1063" spans="2:6" x14ac:dyDescent="0.2">
      <c r="B1063" s="199">
        <v>34264</v>
      </c>
      <c r="C1063" s="200">
        <v>1.6488290074897194</v>
      </c>
      <c r="D1063" s="200">
        <v>1.1015661992351129</v>
      </c>
      <c r="E1063" s="200"/>
      <c r="F1063" s="200"/>
    </row>
    <row r="1064" spans="2:6" x14ac:dyDescent="0.2">
      <c r="B1064" s="199">
        <v>34267</v>
      </c>
      <c r="C1064" s="200">
        <v>1.6749341804053213</v>
      </c>
      <c r="D1064" s="200">
        <v>1.104625751229285</v>
      </c>
      <c r="E1064" s="200"/>
      <c r="F1064" s="200"/>
    </row>
    <row r="1065" spans="2:6" x14ac:dyDescent="0.2">
      <c r="B1065" s="199">
        <v>34268</v>
      </c>
      <c r="C1065" s="200">
        <v>1.6526343265969579</v>
      </c>
      <c r="D1065" s="200">
        <v>1.0992897468584966</v>
      </c>
      <c r="E1065" s="200"/>
      <c r="F1065" s="200"/>
    </row>
    <row r="1066" spans="2:6" x14ac:dyDescent="0.2">
      <c r="B1066" s="199">
        <v>34269</v>
      </c>
      <c r="C1066" s="200">
        <v>1.6328304885869656</v>
      </c>
      <c r="D1066" s="200">
        <v>1.0940083773447469</v>
      </c>
      <c r="E1066" s="200"/>
      <c r="F1066" s="200"/>
    </row>
    <row r="1067" spans="2:6" x14ac:dyDescent="0.2">
      <c r="B1067" s="199">
        <v>34270</v>
      </c>
      <c r="C1067" s="200">
        <v>1.6128198306912411</v>
      </c>
      <c r="D1067" s="200">
        <v>1.0911127299216909</v>
      </c>
      <c r="E1067" s="200"/>
      <c r="F1067" s="200"/>
    </row>
    <row r="1068" spans="2:6" x14ac:dyDescent="0.2">
      <c r="B1068" s="199">
        <v>34271</v>
      </c>
      <c r="C1068" s="200">
        <v>1.5842695129975497</v>
      </c>
      <c r="D1068" s="200">
        <v>1.1050264068475697</v>
      </c>
      <c r="E1068" s="200"/>
      <c r="F1068" s="200"/>
    </row>
    <row r="1069" spans="2:6" x14ac:dyDescent="0.2">
      <c r="B1069" s="199">
        <v>34274</v>
      </c>
      <c r="C1069" s="200">
        <v>1.5842695129975497</v>
      </c>
      <c r="D1069" s="200">
        <v>1.1000364232380269</v>
      </c>
      <c r="E1069" s="200"/>
      <c r="F1069" s="200"/>
    </row>
    <row r="1070" spans="2:6" x14ac:dyDescent="0.2">
      <c r="B1070" s="199">
        <v>34275</v>
      </c>
      <c r="C1070" s="200">
        <v>1.5706427511714967</v>
      </c>
      <c r="D1070" s="200">
        <v>1.1022946639956301</v>
      </c>
      <c r="E1070" s="200"/>
      <c r="F1070" s="200"/>
    </row>
    <row r="1071" spans="2:6" x14ac:dyDescent="0.2">
      <c r="B1071" s="199">
        <v>34276</v>
      </c>
      <c r="C1071" s="200">
        <v>1.5828467923319898</v>
      </c>
      <c r="D1071" s="200">
        <v>1.1002549626661819</v>
      </c>
      <c r="E1071" s="200"/>
      <c r="F1071" s="200"/>
    </row>
    <row r="1072" spans="2:6" x14ac:dyDescent="0.2">
      <c r="B1072" s="199">
        <v>34277</v>
      </c>
      <c r="C1072" s="200">
        <v>1.5690165464248136</v>
      </c>
      <c r="D1072" s="200">
        <v>1.086887634310691</v>
      </c>
      <c r="E1072" s="200"/>
      <c r="F1072" s="200"/>
    </row>
    <row r="1073" spans="2:6" x14ac:dyDescent="0.2">
      <c r="B1073" s="199">
        <v>34278</v>
      </c>
      <c r="C1073" s="200">
        <v>1.5447010326817154</v>
      </c>
      <c r="D1073" s="200">
        <v>1.0758149699508297</v>
      </c>
      <c r="E1073" s="200"/>
      <c r="F1073" s="200"/>
    </row>
    <row r="1074" spans="2:6" x14ac:dyDescent="0.2">
      <c r="B1074" s="199">
        <v>34281</v>
      </c>
      <c r="C1074" s="200">
        <v>1.5511291281624509</v>
      </c>
      <c r="D1074" s="200">
        <v>1.0804407211801139</v>
      </c>
      <c r="E1074" s="200"/>
      <c r="F1074" s="200"/>
    </row>
    <row r="1075" spans="2:6" x14ac:dyDescent="0.2">
      <c r="B1075" s="199">
        <v>34282</v>
      </c>
      <c r="C1075" s="200">
        <v>1.5602458821577023</v>
      </c>
      <c r="D1075" s="200">
        <v>1.0733017665270455</v>
      </c>
      <c r="E1075" s="200"/>
      <c r="F1075" s="200"/>
    </row>
    <row r="1076" spans="2:6" x14ac:dyDescent="0.2">
      <c r="B1076" s="199">
        <v>34283</v>
      </c>
      <c r="C1076" s="200">
        <v>1.5331357981037657</v>
      </c>
      <c r="D1076" s="200">
        <v>1.0765980695683857</v>
      </c>
      <c r="E1076" s="200"/>
      <c r="F1076" s="200"/>
    </row>
    <row r="1077" spans="2:6" x14ac:dyDescent="0.2">
      <c r="B1077" s="199">
        <v>34284</v>
      </c>
      <c r="C1077" s="200">
        <v>1.5291611869126416</v>
      </c>
      <c r="D1077" s="200">
        <v>1.0802768166089975</v>
      </c>
      <c r="E1077" s="200"/>
      <c r="F1077" s="200"/>
    </row>
    <row r="1078" spans="2:6" x14ac:dyDescent="0.2">
      <c r="B1078" s="199">
        <v>34285</v>
      </c>
      <c r="C1078" s="200">
        <v>1.5555732538522329</v>
      </c>
      <c r="D1078" s="200">
        <v>1.0878346384993638</v>
      </c>
      <c r="E1078" s="200"/>
      <c r="F1078" s="200"/>
    </row>
    <row r="1079" spans="2:6" x14ac:dyDescent="0.2">
      <c r="B1079" s="199">
        <v>34288</v>
      </c>
      <c r="C1079" s="200">
        <v>1.5522674714851294</v>
      </c>
      <c r="D1079" s="200">
        <v>1.0858677836459671</v>
      </c>
      <c r="E1079" s="200"/>
      <c r="F1079" s="200"/>
    </row>
    <row r="1080" spans="2:6" x14ac:dyDescent="0.2">
      <c r="B1080" s="199">
        <v>34289</v>
      </c>
      <c r="C1080" s="200">
        <v>1.5504611332895828</v>
      </c>
      <c r="D1080" s="200">
        <v>1.0884174103077773</v>
      </c>
      <c r="E1080" s="200"/>
      <c r="F1080" s="200"/>
    </row>
    <row r="1081" spans="2:6" x14ac:dyDescent="0.2">
      <c r="B1081" s="199">
        <v>34290</v>
      </c>
      <c r="C1081" s="200">
        <v>1.5714108201826227</v>
      </c>
      <c r="D1081" s="200">
        <v>1.0835913312693508</v>
      </c>
      <c r="E1081" s="200"/>
      <c r="F1081" s="200"/>
    </row>
    <row r="1082" spans="2:6" x14ac:dyDescent="0.2">
      <c r="B1082" s="199">
        <v>34291</v>
      </c>
      <c r="C1082" s="200">
        <v>1.560335948882134</v>
      </c>
      <c r="D1082" s="200">
        <v>1.0842287379348035</v>
      </c>
      <c r="E1082" s="200"/>
      <c r="F1082" s="200"/>
    </row>
    <row r="1083" spans="2:6" x14ac:dyDescent="0.2">
      <c r="B1083" s="199">
        <v>34292</v>
      </c>
      <c r="C1083" s="200">
        <v>1.5453506806292368</v>
      </c>
      <c r="D1083" s="200">
        <v>1.0755964305226744</v>
      </c>
      <c r="E1083" s="200"/>
      <c r="F1083" s="200"/>
    </row>
    <row r="1084" spans="2:6" x14ac:dyDescent="0.2">
      <c r="B1084" s="199">
        <v>34295</v>
      </c>
      <c r="C1084" s="200">
        <v>1.5123178754927646</v>
      </c>
      <c r="D1084" s="200">
        <v>1.0595337825532698</v>
      </c>
      <c r="E1084" s="200"/>
      <c r="F1084" s="200"/>
    </row>
    <row r="1085" spans="2:6" x14ac:dyDescent="0.2">
      <c r="B1085" s="199">
        <v>34296</v>
      </c>
      <c r="C1085" s="200">
        <v>1.5095666706418374</v>
      </c>
      <c r="D1085" s="200">
        <v>1.0577854671280287</v>
      </c>
      <c r="E1085" s="200"/>
      <c r="F1085" s="200"/>
    </row>
    <row r="1086" spans="2:6" x14ac:dyDescent="0.2">
      <c r="B1086" s="199">
        <v>34297</v>
      </c>
      <c r="C1086" s="200">
        <v>1.5205564789248072</v>
      </c>
      <c r="D1086" s="200">
        <v>1.0592788198870888</v>
      </c>
      <c r="E1086" s="200"/>
      <c r="F1086" s="200"/>
    </row>
    <row r="1087" spans="2:6" x14ac:dyDescent="0.2">
      <c r="B1087" s="199">
        <v>34298</v>
      </c>
      <c r="C1087" s="200">
        <v>1.5403744941043862</v>
      </c>
      <c r="D1087" s="200">
        <v>1.0612092515024594</v>
      </c>
      <c r="E1087" s="200"/>
      <c r="F1087" s="200"/>
    </row>
    <row r="1088" spans="2:6" x14ac:dyDescent="0.2">
      <c r="B1088" s="199">
        <v>34299</v>
      </c>
      <c r="C1088" s="200">
        <v>1.5301502529790858</v>
      </c>
      <c r="D1088" s="200">
        <v>1.0520123839009294</v>
      </c>
      <c r="E1088" s="200"/>
      <c r="F1088" s="200"/>
    </row>
    <row r="1089" spans="2:6" x14ac:dyDescent="0.2">
      <c r="B1089" s="199">
        <v>34302</v>
      </c>
      <c r="C1089" s="200">
        <v>1.5231442293499138</v>
      </c>
      <c r="D1089" s="200">
        <v>1.0338007648879992</v>
      </c>
      <c r="E1089" s="200"/>
      <c r="F1089" s="200"/>
    </row>
    <row r="1090" spans="2:6" x14ac:dyDescent="0.2">
      <c r="B1090" s="199">
        <v>34303</v>
      </c>
      <c r="C1090" s="200">
        <v>1.5008310323231164</v>
      </c>
      <c r="D1090" s="200">
        <v>1.0407758149699515</v>
      </c>
      <c r="E1090" s="200"/>
      <c r="F1090" s="200"/>
    </row>
    <row r="1091" spans="2:6" x14ac:dyDescent="0.2">
      <c r="B1091" s="199">
        <v>34304</v>
      </c>
      <c r="C1091" s="200">
        <v>1.514696304178683</v>
      </c>
      <c r="D1091" s="200">
        <v>1.0599162265525413</v>
      </c>
      <c r="E1091" s="200"/>
      <c r="F1091" s="200"/>
    </row>
    <row r="1092" spans="2:6" x14ac:dyDescent="0.2">
      <c r="B1092" s="199">
        <v>34305</v>
      </c>
      <c r="C1092" s="200">
        <v>1.4979238786067384</v>
      </c>
      <c r="D1092" s="200">
        <v>1.065944272445821</v>
      </c>
      <c r="E1092" s="200"/>
      <c r="F1092" s="200"/>
    </row>
    <row r="1093" spans="2:6" x14ac:dyDescent="0.2">
      <c r="B1093" s="199">
        <v>34306</v>
      </c>
      <c r="C1093" s="200">
        <v>1.5295014389827171</v>
      </c>
      <c r="D1093" s="200">
        <v>1.0682207248224374</v>
      </c>
      <c r="E1093" s="200"/>
      <c r="F1093" s="200"/>
    </row>
    <row r="1094" spans="2:6" x14ac:dyDescent="0.2">
      <c r="B1094" s="199">
        <v>34309</v>
      </c>
      <c r="C1094" s="200">
        <v>1.5479559440285384</v>
      </c>
      <c r="D1094" s="200">
        <v>1.0700783099617563</v>
      </c>
      <c r="E1094" s="200"/>
      <c r="F1094" s="200"/>
    </row>
    <row r="1095" spans="2:6" x14ac:dyDescent="0.2">
      <c r="B1095" s="199">
        <v>34310</v>
      </c>
      <c r="C1095" s="200">
        <v>1.5424118367690769</v>
      </c>
      <c r="D1095" s="200">
        <v>1.073028592241851</v>
      </c>
      <c r="E1095" s="200"/>
      <c r="F1095" s="200"/>
    </row>
    <row r="1096" spans="2:6" x14ac:dyDescent="0.2">
      <c r="B1096" s="199">
        <v>34311</v>
      </c>
      <c r="C1096" s="200">
        <v>1.5740677885533574</v>
      </c>
      <c r="D1096" s="200">
        <v>1.0702786377708986</v>
      </c>
      <c r="E1096" s="200"/>
      <c r="F1096" s="200"/>
    </row>
    <row r="1097" spans="2:6" x14ac:dyDescent="0.2">
      <c r="B1097" s="199">
        <v>34312</v>
      </c>
      <c r="C1097" s="200">
        <v>1.5942769268232924</v>
      </c>
      <c r="D1097" s="200">
        <v>1.0777089783281741</v>
      </c>
      <c r="E1097" s="200"/>
      <c r="F1097" s="200"/>
    </row>
    <row r="1098" spans="2:6" x14ac:dyDescent="0.2">
      <c r="B1098" s="199">
        <v>34313</v>
      </c>
      <c r="C1098" s="200">
        <v>1.6058580064731331</v>
      </c>
      <c r="D1098" s="200">
        <v>1.0814605718448378</v>
      </c>
      <c r="E1098" s="200"/>
      <c r="F1098" s="200"/>
    </row>
    <row r="1099" spans="2:6" x14ac:dyDescent="0.2">
      <c r="B1099" s="199">
        <v>34316</v>
      </c>
      <c r="C1099" s="200">
        <v>1.6131542451032517</v>
      </c>
      <c r="D1099" s="200">
        <v>1.0844472773629583</v>
      </c>
      <c r="E1099" s="200"/>
      <c r="F1099" s="200"/>
    </row>
    <row r="1100" spans="2:6" x14ac:dyDescent="0.2">
      <c r="B1100" s="199">
        <v>34317</v>
      </c>
      <c r="C1100" s="200">
        <v>1.5720546304720793</v>
      </c>
      <c r="D1100" s="200">
        <v>1.0743944636678209</v>
      </c>
      <c r="E1100" s="200"/>
      <c r="F1100" s="200"/>
    </row>
    <row r="1101" spans="2:6" x14ac:dyDescent="0.2">
      <c r="B1101" s="199">
        <v>34318</v>
      </c>
      <c r="C1101" s="200">
        <v>1.6192779484134543</v>
      </c>
      <c r="D1101" s="200">
        <v>1.0717902021489718</v>
      </c>
      <c r="E1101" s="200"/>
      <c r="F1101" s="200"/>
    </row>
    <row r="1102" spans="2:6" x14ac:dyDescent="0.2">
      <c r="B1102" s="199">
        <v>34319</v>
      </c>
      <c r="C1102" s="200">
        <v>1.6423366977702694</v>
      </c>
      <c r="D1102" s="200">
        <v>1.0808960116554371</v>
      </c>
      <c r="E1102" s="200"/>
      <c r="F1102" s="200"/>
    </row>
    <row r="1103" spans="2:6" x14ac:dyDescent="0.2">
      <c r="B1103" s="199">
        <v>34320</v>
      </c>
      <c r="C1103" s="200">
        <v>1.6567131816821008</v>
      </c>
      <c r="D1103" s="200">
        <v>1.0900200327809151</v>
      </c>
      <c r="E1103" s="200"/>
      <c r="F1103" s="200"/>
    </row>
    <row r="1104" spans="2:6" x14ac:dyDescent="0.2">
      <c r="B1104" s="199">
        <v>34323</v>
      </c>
      <c r="C1104" s="200">
        <v>1.6828508786926364</v>
      </c>
      <c r="D1104" s="200">
        <v>1.0811327627026051</v>
      </c>
      <c r="E1104" s="200"/>
      <c r="F1104" s="200"/>
    </row>
    <row r="1105" spans="2:6" x14ac:dyDescent="0.2">
      <c r="B1105" s="199">
        <v>34324</v>
      </c>
      <c r="C1105" s="200">
        <v>1.7042150393082924</v>
      </c>
      <c r="D1105" s="200">
        <v>1.0808049535603723</v>
      </c>
      <c r="E1105" s="200"/>
      <c r="F1105" s="200"/>
    </row>
    <row r="1106" spans="2:6" x14ac:dyDescent="0.2">
      <c r="B1106" s="199">
        <v>34325</v>
      </c>
      <c r="C1106" s="200">
        <v>1.741374234745579</v>
      </c>
      <c r="D1106" s="200">
        <v>1.0867783645966136</v>
      </c>
      <c r="E1106" s="200"/>
      <c r="F1106" s="200"/>
    </row>
    <row r="1107" spans="2:6" x14ac:dyDescent="0.2">
      <c r="B1107" s="199">
        <v>34326</v>
      </c>
      <c r="C1107" s="200">
        <v>1.7486437869388289</v>
      </c>
      <c r="D1107" s="200">
        <v>1.0937169914405398</v>
      </c>
      <c r="E1107" s="200"/>
      <c r="F1107" s="200"/>
    </row>
    <row r="1108" spans="2:6" x14ac:dyDescent="0.2">
      <c r="B1108" s="199">
        <v>34327</v>
      </c>
      <c r="C1108" s="200">
        <v>1.741867933827649</v>
      </c>
      <c r="D1108" s="200">
        <v>1.0909852485886002</v>
      </c>
      <c r="E1108" s="200"/>
      <c r="F1108" s="200"/>
    </row>
    <row r="1109" spans="2:6" x14ac:dyDescent="0.2">
      <c r="B1109" s="199">
        <v>34330</v>
      </c>
      <c r="C1109" s="200">
        <v>1.7423958249069571</v>
      </c>
      <c r="D1109" s="200">
        <v>1.0891822983063204</v>
      </c>
      <c r="E1109" s="200"/>
      <c r="F1109" s="200"/>
    </row>
    <row r="1110" spans="2:6" x14ac:dyDescent="0.2">
      <c r="B1110" s="199">
        <v>34331</v>
      </c>
      <c r="C1110" s="200">
        <v>1.7432080933291461</v>
      </c>
      <c r="D1110" s="200">
        <v>1.0951374977235486</v>
      </c>
      <c r="E1110" s="200"/>
      <c r="F1110" s="200"/>
    </row>
    <row r="1111" spans="2:6" x14ac:dyDescent="0.2">
      <c r="B1111" s="199">
        <v>34332</v>
      </c>
      <c r="C1111" s="200">
        <v>1.7394861693371222</v>
      </c>
      <c r="D1111" s="200">
        <v>1.0944818794390831</v>
      </c>
      <c r="E1111" s="200"/>
      <c r="F1111" s="200"/>
    </row>
    <row r="1112" spans="2:6" x14ac:dyDescent="0.2">
      <c r="B1112" s="199">
        <v>34333</v>
      </c>
      <c r="C1112" s="200">
        <v>1.7431814068922777</v>
      </c>
      <c r="D1112" s="200">
        <v>1.0903842651611739</v>
      </c>
      <c r="E1112" s="200"/>
      <c r="F1112" s="200"/>
    </row>
    <row r="1113" spans="2:6" x14ac:dyDescent="0.2">
      <c r="B1113" s="199">
        <v>34334</v>
      </c>
      <c r="C1113" s="200">
        <v>1.6922653532492036</v>
      </c>
      <c r="D1113" s="200">
        <v>1.0899653979238766</v>
      </c>
      <c r="E1113" s="200"/>
      <c r="F1113" s="200"/>
    </row>
    <row r="1114" spans="2:6" x14ac:dyDescent="0.2">
      <c r="B1114" s="199">
        <v>34337</v>
      </c>
      <c r="C1114" s="200">
        <v>1.7210650223373862</v>
      </c>
      <c r="D1114" s="200">
        <v>1.0906574394463679</v>
      </c>
      <c r="E1114" s="200"/>
      <c r="F1114" s="200"/>
    </row>
    <row r="1115" spans="2:6" x14ac:dyDescent="0.2">
      <c r="B1115" s="199">
        <v>34338</v>
      </c>
      <c r="C1115" s="200">
        <v>1.7188909116837434</v>
      </c>
      <c r="D1115" s="200">
        <v>1.0936623565835013</v>
      </c>
      <c r="E1115" s="200"/>
      <c r="F1115" s="200"/>
    </row>
    <row r="1116" spans="2:6" x14ac:dyDescent="0.2">
      <c r="B1116" s="199">
        <v>34339</v>
      </c>
      <c r="C1116" s="200">
        <v>1.6838616274890357</v>
      </c>
      <c r="D1116" s="200">
        <v>1.0974503733381908</v>
      </c>
      <c r="E1116" s="200"/>
      <c r="F1116" s="200"/>
    </row>
    <row r="1117" spans="2:6" x14ac:dyDescent="0.2">
      <c r="B1117" s="199">
        <v>34340</v>
      </c>
      <c r="C1117" s="200">
        <v>1.7092095727584895</v>
      </c>
      <c r="D1117" s="200">
        <v>1.0962848297213634</v>
      </c>
      <c r="E1117" s="200"/>
      <c r="F1117" s="200"/>
    </row>
    <row r="1118" spans="2:6" x14ac:dyDescent="0.2">
      <c r="B1118" s="199">
        <v>34341</v>
      </c>
      <c r="C1118" s="200">
        <v>1.741716154717958</v>
      </c>
      <c r="D1118" s="200">
        <v>1.1034602076124578</v>
      </c>
      <c r="E1118" s="200"/>
      <c r="F1118" s="200"/>
    </row>
    <row r="1119" spans="2:6" x14ac:dyDescent="0.2">
      <c r="B1119" s="199">
        <v>34344</v>
      </c>
      <c r="C1119" s="200">
        <v>1.7689938629534758</v>
      </c>
      <c r="D1119" s="200">
        <v>1.113075942451285</v>
      </c>
      <c r="E1119" s="200"/>
      <c r="F1119" s="200"/>
    </row>
    <row r="1120" spans="2:6" x14ac:dyDescent="0.2">
      <c r="B1120" s="199">
        <v>34345</v>
      </c>
      <c r="C1120" s="200">
        <v>1.7957336726958602</v>
      </c>
      <c r="D1120" s="200">
        <v>1.1074667637953024</v>
      </c>
      <c r="E1120" s="200"/>
      <c r="F1120" s="200"/>
    </row>
    <row r="1121" spans="2:6" x14ac:dyDescent="0.2">
      <c r="B1121" s="199">
        <v>34346</v>
      </c>
      <c r="C1121" s="200">
        <v>1.75307623731248</v>
      </c>
      <c r="D1121" s="200">
        <v>1.1037333818976516</v>
      </c>
      <c r="E1121" s="200"/>
      <c r="F1121" s="200"/>
    </row>
    <row r="1122" spans="2:6" x14ac:dyDescent="0.2">
      <c r="B1122" s="199">
        <v>34347</v>
      </c>
      <c r="C1122" s="200">
        <v>1.75307623731248</v>
      </c>
      <c r="D1122" s="200">
        <v>1.095319613913678</v>
      </c>
      <c r="E1122" s="200"/>
      <c r="F1122" s="200"/>
    </row>
    <row r="1123" spans="2:6" x14ac:dyDescent="0.2">
      <c r="B1123" s="199">
        <v>34348</v>
      </c>
      <c r="C1123" s="200">
        <v>1.7496136721287732</v>
      </c>
      <c r="D1123" s="200">
        <v>1.10968858131488</v>
      </c>
      <c r="E1123" s="200"/>
      <c r="F1123" s="200"/>
    </row>
    <row r="1124" spans="2:6" x14ac:dyDescent="0.2">
      <c r="B1124" s="199">
        <v>34351</v>
      </c>
      <c r="C1124" s="200">
        <v>1.7318096489816248</v>
      </c>
      <c r="D1124" s="200">
        <v>1.108104170460755</v>
      </c>
      <c r="E1124" s="200"/>
      <c r="F1124" s="200"/>
    </row>
    <row r="1125" spans="2:6" x14ac:dyDescent="0.2">
      <c r="B1125" s="199">
        <v>34352</v>
      </c>
      <c r="C1125" s="200">
        <v>1.7573318900418768</v>
      </c>
      <c r="D1125" s="200">
        <v>1.1120196685485351</v>
      </c>
      <c r="E1125" s="200"/>
      <c r="F1125" s="200"/>
    </row>
    <row r="1126" spans="2:6" x14ac:dyDescent="0.2">
      <c r="B1126" s="199">
        <v>34353</v>
      </c>
      <c r="C1126" s="200">
        <v>1.7438077042075379</v>
      </c>
      <c r="D1126" s="200">
        <v>1.121416863959207</v>
      </c>
      <c r="E1126" s="200"/>
      <c r="F1126" s="200"/>
    </row>
    <row r="1127" spans="2:6" x14ac:dyDescent="0.2">
      <c r="B1127" s="199">
        <v>34354</v>
      </c>
      <c r="C1127" s="200">
        <v>1.7218280876415988</v>
      </c>
      <c r="D1127" s="200">
        <v>1.1224913494809698</v>
      </c>
      <c r="E1127" s="200"/>
      <c r="F1127" s="200"/>
    </row>
    <row r="1128" spans="2:6" x14ac:dyDescent="0.2">
      <c r="B1128" s="199">
        <v>34355</v>
      </c>
      <c r="C1128" s="200">
        <v>1.7069729157684359</v>
      </c>
      <c r="D1128" s="200">
        <v>1.1244217810963404</v>
      </c>
      <c r="E1128" s="200"/>
      <c r="F1128" s="200"/>
    </row>
    <row r="1129" spans="2:6" x14ac:dyDescent="0.2">
      <c r="B1129" s="199">
        <v>34358</v>
      </c>
      <c r="C1129" s="200">
        <v>1.7217755487190138</v>
      </c>
      <c r="D1129" s="200">
        <v>1.1075396102713539</v>
      </c>
      <c r="E1129" s="200"/>
      <c r="F1129" s="200"/>
    </row>
    <row r="1130" spans="2:6" x14ac:dyDescent="0.2">
      <c r="B1130" s="199">
        <v>34359</v>
      </c>
      <c r="C1130" s="200">
        <v>1.7199842216442058</v>
      </c>
      <c r="D1130" s="200">
        <v>1.1109633946457849</v>
      </c>
      <c r="E1130" s="200"/>
      <c r="F1130" s="200"/>
    </row>
    <row r="1131" spans="2:6" x14ac:dyDescent="0.2">
      <c r="B1131" s="199">
        <v>34360</v>
      </c>
      <c r="C1131" s="200">
        <v>1.7290759571048928</v>
      </c>
      <c r="D1131" s="200">
        <v>1.1209069386268449</v>
      </c>
      <c r="E1131" s="200"/>
      <c r="F1131" s="200"/>
    </row>
    <row r="1132" spans="2:6" x14ac:dyDescent="0.2">
      <c r="B1132" s="199">
        <v>34361</v>
      </c>
      <c r="C1132" s="200">
        <v>1.7337218989734937</v>
      </c>
      <c r="D1132" s="200">
        <v>1.1270260426151895</v>
      </c>
      <c r="E1132" s="200"/>
      <c r="F1132" s="200"/>
    </row>
    <row r="1133" spans="2:6" x14ac:dyDescent="0.2">
      <c r="B1133" s="199">
        <v>34362</v>
      </c>
      <c r="C1133" s="200">
        <v>1.7454897836814149</v>
      </c>
      <c r="D1133" s="200">
        <v>1.1324166818430168</v>
      </c>
      <c r="E1133" s="200"/>
      <c r="F1133" s="200"/>
    </row>
    <row r="1134" spans="2:6" x14ac:dyDescent="0.2">
      <c r="B1134" s="199">
        <v>34365</v>
      </c>
      <c r="C1134" s="200">
        <v>1.7822862103675186</v>
      </c>
      <c r="D1134" s="200">
        <v>1.160098342742671</v>
      </c>
      <c r="E1134" s="200"/>
      <c r="F1134" s="200"/>
    </row>
    <row r="1135" spans="2:6" x14ac:dyDescent="0.2">
      <c r="B1135" s="199">
        <v>34366</v>
      </c>
      <c r="C1135" s="200">
        <v>1.7331965097476423</v>
      </c>
      <c r="D1135" s="200">
        <v>1.167401201966856</v>
      </c>
      <c r="E1135" s="200"/>
      <c r="F1135" s="200"/>
    </row>
    <row r="1136" spans="2:6" x14ac:dyDescent="0.2">
      <c r="B1136" s="199">
        <v>34367</v>
      </c>
      <c r="C1136" s="200">
        <v>1.7350186930150795</v>
      </c>
      <c r="D1136" s="200">
        <v>1.1655071935895114</v>
      </c>
      <c r="E1136" s="200"/>
      <c r="F1136" s="200"/>
    </row>
    <row r="1137" spans="2:6" x14ac:dyDescent="0.2">
      <c r="B1137" s="199">
        <v>34368</v>
      </c>
      <c r="C1137" s="200">
        <v>1.7209466012737811</v>
      </c>
      <c r="D1137" s="200">
        <v>1.1613549444545632</v>
      </c>
      <c r="E1137" s="200"/>
      <c r="F1137" s="200"/>
    </row>
    <row r="1138" spans="2:6" x14ac:dyDescent="0.2">
      <c r="B1138" s="199">
        <v>34369</v>
      </c>
      <c r="C1138" s="200">
        <v>1.7065250839997337</v>
      </c>
      <c r="D1138" s="200">
        <v>1.1492806410489904</v>
      </c>
      <c r="E1138" s="200"/>
      <c r="F1138" s="200"/>
    </row>
    <row r="1139" spans="2:6" x14ac:dyDescent="0.2">
      <c r="B1139" s="199">
        <v>34372</v>
      </c>
      <c r="C1139" s="200">
        <v>1.6981755650644559</v>
      </c>
      <c r="D1139" s="200">
        <v>1.1331633582225471</v>
      </c>
      <c r="E1139" s="200"/>
      <c r="F1139" s="200"/>
    </row>
    <row r="1140" spans="2:6" x14ac:dyDescent="0.2">
      <c r="B1140" s="199">
        <v>34373</v>
      </c>
      <c r="C1140" s="200">
        <v>1.7024212103800276</v>
      </c>
      <c r="D1140" s="200">
        <v>1.1368603168821718</v>
      </c>
      <c r="E1140" s="200"/>
      <c r="F1140" s="200"/>
    </row>
    <row r="1141" spans="2:6" x14ac:dyDescent="0.2">
      <c r="B1141" s="199">
        <v>34374</v>
      </c>
      <c r="C1141" s="200">
        <v>1.714995525852073</v>
      </c>
      <c r="D1141" s="200">
        <v>1.1360590056456028</v>
      </c>
      <c r="E1141" s="200"/>
      <c r="F1141" s="200"/>
    </row>
    <row r="1142" spans="2:6" x14ac:dyDescent="0.2">
      <c r="B1142" s="199">
        <v>34375</v>
      </c>
      <c r="C1142" s="200">
        <v>1.7221941921973907</v>
      </c>
      <c r="D1142" s="200">
        <v>1.1315789473684221</v>
      </c>
      <c r="E1142" s="200"/>
      <c r="F1142" s="200"/>
    </row>
    <row r="1143" spans="2:6" x14ac:dyDescent="0.2">
      <c r="B1143" s="199">
        <v>34376</v>
      </c>
      <c r="C1143" s="200">
        <v>1.7120174862877628</v>
      </c>
      <c r="D1143" s="200">
        <v>1.1312329266071763</v>
      </c>
      <c r="E1143" s="200"/>
      <c r="F1143" s="200"/>
    </row>
    <row r="1144" spans="2:6" x14ac:dyDescent="0.2">
      <c r="B1144" s="199">
        <v>34379</v>
      </c>
      <c r="C1144" s="200">
        <v>1.7051423929894776</v>
      </c>
      <c r="D1144" s="200">
        <v>1.1350755782189048</v>
      </c>
      <c r="E1144" s="200"/>
      <c r="F1144" s="200"/>
    </row>
    <row r="1145" spans="2:6" x14ac:dyDescent="0.2">
      <c r="B1145" s="199">
        <v>34380</v>
      </c>
      <c r="C1145" s="200">
        <v>1.7036537901828983</v>
      </c>
      <c r="D1145" s="200">
        <v>1.1387725368785295</v>
      </c>
      <c r="E1145" s="200"/>
      <c r="F1145" s="200"/>
    </row>
    <row r="1146" spans="2:6" x14ac:dyDescent="0.2">
      <c r="B1146" s="199">
        <v>34381</v>
      </c>
      <c r="C1146" s="200">
        <v>1.7026230265588471</v>
      </c>
      <c r="D1146" s="200">
        <v>1.1398288107812795</v>
      </c>
      <c r="E1146" s="200"/>
      <c r="F1146" s="200"/>
    </row>
    <row r="1147" spans="2:6" x14ac:dyDescent="0.2">
      <c r="B1147" s="199">
        <v>34382</v>
      </c>
      <c r="C1147" s="200">
        <v>1.7192503446303182</v>
      </c>
      <c r="D1147" s="200">
        <v>1.136313968311784</v>
      </c>
      <c r="E1147" s="200"/>
      <c r="F1147" s="200"/>
    </row>
    <row r="1148" spans="2:6" x14ac:dyDescent="0.2">
      <c r="B1148" s="199">
        <v>34383</v>
      </c>
      <c r="C1148" s="200">
        <v>1.6943694120060657</v>
      </c>
      <c r="D1148" s="200">
        <v>1.1341285740302323</v>
      </c>
      <c r="E1148" s="200"/>
      <c r="F1148" s="200"/>
    </row>
    <row r="1149" spans="2:6" x14ac:dyDescent="0.2">
      <c r="B1149" s="199">
        <v>34386</v>
      </c>
      <c r="C1149" s="200">
        <v>1.6553354943787566</v>
      </c>
      <c r="D1149" s="200">
        <v>1.1254416317610645</v>
      </c>
      <c r="E1149" s="200"/>
      <c r="F1149" s="200"/>
    </row>
    <row r="1150" spans="2:6" x14ac:dyDescent="0.2">
      <c r="B1150" s="199">
        <v>34387</v>
      </c>
      <c r="C1150" s="200">
        <v>1.670337441654697</v>
      </c>
      <c r="D1150" s="200">
        <v>1.1312511382261892</v>
      </c>
      <c r="E1150" s="200"/>
      <c r="F1150" s="200"/>
    </row>
    <row r="1151" spans="2:6" x14ac:dyDescent="0.2">
      <c r="B1151" s="199">
        <v>34388</v>
      </c>
      <c r="C1151" s="200">
        <v>1.702301955365271</v>
      </c>
      <c r="D1151" s="200">
        <v>1.1350937898379176</v>
      </c>
      <c r="E1151" s="200"/>
      <c r="F1151" s="200"/>
    </row>
    <row r="1152" spans="2:6" x14ac:dyDescent="0.2">
      <c r="B1152" s="199">
        <v>34389</v>
      </c>
      <c r="C1152" s="200">
        <v>1.6842927802346952</v>
      </c>
      <c r="D1152" s="200">
        <v>1.1277909306137326</v>
      </c>
      <c r="E1152" s="200"/>
      <c r="F1152" s="200"/>
    </row>
    <row r="1153" spans="2:6" x14ac:dyDescent="0.2">
      <c r="B1153" s="199">
        <v>34390</v>
      </c>
      <c r="C1153" s="200">
        <v>1.6762084577657994</v>
      </c>
      <c r="D1153" s="200">
        <v>1.1327809142232756</v>
      </c>
      <c r="E1153" s="200"/>
      <c r="F1153" s="200"/>
    </row>
    <row r="1154" spans="2:6" x14ac:dyDescent="0.2">
      <c r="B1154" s="199">
        <v>34393</v>
      </c>
      <c r="C1154" s="200">
        <v>1.744757574569832</v>
      </c>
      <c r="D1154" s="200">
        <v>1.1433072300127494</v>
      </c>
      <c r="E1154" s="200"/>
      <c r="F1154" s="200"/>
    </row>
    <row r="1155" spans="2:6" x14ac:dyDescent="0.2">
      <c r="B1155" s="199">
        <v>34394</v>
      </c>
      <c r="C1155" s="200">
        <v>1.6714866263423533</v>
      </c>
      <c r="D1155" s="200">
        <v>1.1365871425969782</v>
      </c>
      <c r="E1155" s="200"/>
      <c r="F1155" s="200"/>
    </row>
    <row r="1156" spans="2:6" x14ac:dyDescent="0.2">
      <c r="B1156" s="199">
        <v>34395</v>
      </c>
      <c r="C1156" s="200">
        <v>1.6614692051027851</v>
      </c>
      <c r="D1156" s="200">
        <v>1.1269349845201251</v>
      </c>
      <c r="E1156" s="200"/>
      <c r="F1156" s="200"/>
    </row>
    <row r="1157" spans="2:6" x14ac:dyDescent="0.2">
      <c r="B1157" s="199">
        <v>34396</v>
      </c>
      <c r="C1157" s="200">
        <v>1.6491133848326014</v>
      </c>
      <c r="D1157" s="200">
        <v>1.1228920050992548</v>
      </c>
      <c r="E1157" s="200"/>
      <c r="F1157" s="200"/>
    </row>
    <row r="1158" spans="2:6" x14ac:dyDescent="0.2">
      <c r="B1158" s="199">
        <v>34397</v>
      </c>
      <c r="C1158" s="200">
        <v>1.6668565295456428</v>
      </c>
      <c r="D1158" s="200">
        <v>1.1253687852850132</v>
      </c>
      <c r="E1158" s="200"/>
      <c r="F1158" s="200"/>
    </row>
    <row r="1159" spans="2:6" x14ac:dyDescent="0.2">
      <c r="B1159" s="199">
        <v>34400</v>
      </c>
      <c r="C1159" s="200">
        <v>1.6890346264857927</v>
      </c>
      <c r="D1159" s="200">
        <v>1.129029320706612</v>
      </c>
      <c r="E1159" s="200"/>
      <c r="F1159" s="200"/>
    </row>
    <row r="1160" spans="2:6" x14ac:dyDescent="0.2">
      <c r="B1160" s="199">
        <v>34401</v>
      </c>
      <c r="C1160" s="200">
        <v>1.668900543819551</v>
      </c>
      <c r="D1160" s="200">
        <v>1.1315971589874352</v>
      </c>
      <c r="E1160" s="200"/>
      <c r="F1160" s="200"/>
    </row>
    <row r="1161" spans="2:6" x14ac:dyDescent="0.2">
      <c r="B1161" s="199">
        <v>34402</v>
      </c>
      <c r="C1161" s="200">
        <v>1.6809069385569855</v>
      </c>
      <c r="D1161" s="200">
        <v>1.1268257148060474</v>
      </c>
      <c r="E1161" s="200"/>
      <c r="F1161" s="200"/>
    </row>
    <row r="1162" spans="2:6" x14ac:dyDescent="0.2">
      <c r="B1162" s="199">
        <v>34403</v>
      </c>
      <c r="C1162" s="200">
        <v>1.6758506927215291</v>
      </c>
      <c r="D1162" s="200">
        <v>1.1285740302312888</v>
      </c>
      <c r="E1162" s="200"/>
      <c r="F1162" s="200"/>
    </row>
    <row r="1163" spans="2:6" x14ac:dyDescent="0.2">
      <c r="B1163" s="199">
        <v>34404</v>
      </c>
      <c r="C1163" s="200">
        <v>1.7035236938031637</v>
      </c>
      <c r="D1163" s="200">
        <v>1.1295210344199611</v>
      </c>
      <c r="E1163" s="200"/>
      <c r="F1163" s="200"/>
    </row>
    <row r="1164" spans="2:6" x14ac:dyDescent="0.2">
      <c r="B1164" s="199">
        <v>34407</v>
      </c>
      <c r="C1164" s="200">
        <v>1.7084506772100376</v>
      </c>
      <c r="D1164" s="200">
        <v>1.1355855035512668</v>
      </c>
      <c r="E1164" s="200"/>
      <c r="F1164" s="200"/>
    </row>
    <row r="1165" spans="2:6" x14ac:dyDescent="0.2">
      <c r="B1165" s="199">
        <v>34408</v>
      </c>
      <c r="C1165" s="200">
        <v>1.7187241214533144</v>
      </c>
      <c r="D1165" s="200">
        <v>1.1368056820251333</v>
      </c>
      <c r="E1165" s="200"/>
      <c r="F1165" s="200"/>
    </row>
    <row r="1166" spans="2:6" x14ac:dyDescent="0.2">
      <c r="B1166" s="199">
        <v>34409</v>
      </c>
      <c r="C1166" s="200">
        <v>1.7231940996288129</v>
      </c>
      <c r="D1166" s="200">
        <v>1.1409579311600815</v>
      </c>
      <c r="E1166" s="200"/>
      <c r="F1166" s="200"/>
    </row>
    <row r="1167" spans="2:6" x14ac:dyDescent="0.2">
      <c r="B1167" s="199">
        <v>34410</v>
      </c>
      <c r="C1167" s="200">
        <v>1.6952317174973839</v>
      </c>
      <c r="D1167" s="200">
        <v>1.142159898014935</v>
      </c>
      <c r="E1167" s="200"/>
      <c r="F1167" s="200"/>
    </row>
    <row r="1168" spans="2:6" x14ac:dyDescent="0.2">
      <c r="B1168" s="199">
        <v>34411</v>
      </c>
      <c r="C1168" s="200">
        <v>1.668337626791853</v>
      </c>
      <c r="D1168" s="200">
        <v>1.1335822254598451</v>
      </c>
      <c r="E1168" s="200"/>
      <c r="F1168" s="200"/>
    </row>
    <row r="1169" spans="2:6" x14ac:dyDescent="0.2">
      <c r="B1169" s="199">
        <v>34414</v>
      </c>
      <c r="C1169" s="200">
        <v>1.6674127749641237</v>
      </c>
      <c r="D1169" s="200">
        <v>1.1253505736660003</v>
      </c>
      <c r="E1169" s="200"/>
      <c r="F1169" s="200"/>
    </row>
    <row r="1170" spans="2:6" x14ac:dyDescent="0.2">
      <c r="B1170" s="199">
        <v>34415</v>
      </c>
      <c r="C1170" s="200">
        <v>1.6585286933403207</v>
      </c>
      <c r="D1170" s="200">
        <v>1.1255691130941554</v>
      </c>
      <c r="E1170" s="200"/>
      <c r="F1170" s="200"/>
    </row>
    <row r="1171" spans="2:6" x14ac:dyDescent="0.2">
      <c r="B1171" s="199">
        <v>34416</v>
      </c>
      <c r="C1171" s="200">
        <v>1.6568507836222048</v>
      </c>
      <c r="D1171" s="200">
        <v>1.1240575487160824</v>
      </c>
      <c r="E1171" s="200"/>
      <c r="F1171" s="200"/>
    </row>
    <row r="1172" spans="2:6" x14ac:dyDescent="0.2">
      <c r="B1172" s="199">
        <v>34417</v>
      </c>
      <c r="C1172" s="200">
        <v>1.6343532833907832</v>
      </c>
      <c r="D1172" s="200">
        <v>1.1177016936805697</v>
      </c>
      <c r="E1172" s="200"/>
      <c r="F1172" s="200"/>
    </row>
    <row r="1173" spans="2:6" x14ac:dyDescent="0.2">
      <c r="B1173" s="199">
        <v>34418</v>
      </c>
      <c r="C1173" s="200">
        <v>1.6033644925282193</v>
      </c>
      <c r="D1173" s="200">
        <v>1.1159351666363155</v>
      </c>
      <c r="E1173" s="200"/>
      <c r="F1173" s="200"/>
    </row>
    <row r="1174" spans="2:6" x14ac:dyDescent="0.2">
      <c r="B1174" s="199">
        <v>34421</v>
      </c>
      <c r="C1174" s="200">
        <v>1.6201002242494695</v>
      </c>
      <c r="D1174" s="200">
        <v>1.1169550173010396</v>
      </c>
      <c r="E1174" s="200"/>
      <c r="F1174" s="200"/>
    </row>
    <row r="1175" spans="2:6" x14ac:dyDescent="0.2">
      <c r="B1175" s="199">
        <v>34422</v>
      </c>
      <c r="C1175" s="200">
        <v>1.6024880098673149</v>
      </c>
      <c r="D1175" s="200">
        <v>1.1086323074121305</v>
      </c>
      <c r="E1175" s="200"/>
      <c r="F1175" s="200"/>
    </row>
    <row r="1176" spans="2:6" x14ac:dyDescent="0.2">
      <c r="B1176" s="199">
        <v>34423</v>
      </c>
      <c r="C1176" s="200">
        <v>1.5657733103941214</v>
      </c>
      <c r="D1176" s="200">
        <v>1.0953378255326915</v>
      </c>
      <c r="E1176" s="200"/>
      <c r="F1176" s="200"/>
    </row>
    <row r="1177" spans="2:6" x14ac:dyDescent="0.2">
      <c r="B1177" s="199">
        <v>34424</v>
      </c>
      <c r="C1177" s="200">
        <v>1.5639703080031835</v>
      </c>
      <c r="D1177" s="200">
        <v>1.0922236386814803</v>
      </c>
      <c r="E1177" s="200"/>
      <c r="F1177" s="200"/>
    </row>
    <row r="1178" spans="2:6" x14ac:dyDescent="0.2">
      <c r="B1178" s="199">
        <v>34425</v>
      </c>
      <c r="C1178" s="200">
        <v>1.5639703080031835</v>
      </c>
      <c r="D1178" s="200">
        <v>1.0888362775450753</v>
      </c>
      <c r="E1178" s="200"/>
      <c r="F1178" s="200"/>
    </row>
    <row r="1179" spans="2:6" x14ac:dyDescent="0.2">
      <c r="B1179" s="199">
        <v>34428</v>
      </c>
      <c r="C1179" s="200">
        <v>1.5639703080031835</v>
      </c>
      <c r="D1179" s="200">
        <v>1.0787834638499378</v>
      </c>
      <c r="E1179" s="200"/>
      <c r="F1179" s="200"/>
    </row>
    <row r="1180" spans="2:6" x14ac:dyDescent="0.2">
      <c r="B1180" s="199">
        <v>34429</v>
      </c>
      <c r="C1180" s="200">
        <v>1.5385998460526216</v>
      </c>
      <c r="D1180" s="200">
        <v>1.0938262611546183</v>
      </c>
      <c r="E1180" s="200"/>
      <c r="F1180" s="200"/>
    </row>
    <row r="1181" spans="2:6" x14ac:dyDescent="0.2">
      <c r="B1181" s="199">
        <v>34430</v>
      </c>
      <c r="C1181" s="200">
        <v>1.5521598917865029</v>
      </c>
      <c r="D1181" s="200">
        <v>1.0973228920051008</v>
      </c>
      <c r="E1181" s="200"/>
      <c r="F1181" s="200"/>
    </row>
    <row r="1182" spans="2:6" x14ac:dyDescent="0.2">
      <c r="B1182" s="199">
        <v>34431</v>
      </c>
      <c r="C1182" s="200">
        <v>1.5371771253870619</v>
      </c>
      <c r="D1182" s="200">
        <v>1.1025132034237859</v>
      </c>
      <c r="E1182" s="200"/>
      <c r="F1182" s="200"/>
    </row>
    <row r="1183" spans="2:6" x14ac:dyDescent="0.2">
      <c r="B1183" s="199">
        <v>34432</v>
      </c>
      <c r="C1183" s="200">
        <v>1.5421232896704351</v>
      </c>
      <c r="D1183" s="200">
        <v>1.1004735020943377</v>
      </c>
      <c r="E1183" s="200"/>
      <c r="F1183" s="200"/>
    </row>
    <row r="1184" spans="2:6" x14ac:dyDescent="0.2">
      <c r="B1184" s="199">
        <v>34435</v>
      </c>
      <c r="C1184" s="200">
        <v>1.5547801663065433</v>
      </c>
      <c r="D1184" s="200">
        <v>1.1122017847386649</v>
      </c>
      <c r="E1184" s="200"/>
      <c r="F1184" s="200"/>
    </row>
    <row r="1185" spans="2:6" x14ac:dyDescent="0.2">
      <c r="B1185" s="199">
        <v>34436</v>
      </c>
      <c r="C1185" s="200">
        <v>1.5558117638817466</v>
      </c>
      <c r="D1185" s="200">
        <v>1.1091968676015314</v>
      </c>
      <c r="E1185" s="200"/>
      <c r="F1185" s="200"/>
    </row>
    <row r="1186" spans="2:6" x14ac:dyDescent="0.2">
      <c r="B1186" s="199">
        <v>34437</v>
      </c>
      <c r="C1186" s="200">
        <v>1.5685954010929808</v>
      </c>
      <c r="D1186" s="200">
        <v>1.1092150792205446</v>
      </c>
      <c r="E1186" s="200"/>
      <c r="F1186" s="200"/>
    </row>
    <row r="1187" spans="2:6" x14ac:dyDescent="0.2">
      <c r="B1187" s="199">
        <v>34438</v>
      </c>
      <c r="C1187" s="200">
        <v>1.5426770332354596</v>
      </c>
      <c r="D1187" s="200">
        <v>1.1076488799854325</v>
      </c>
      <c r="E1187" s="200"/>
      <c r="F1187" s="200"/>
    </row>
    <row r="1188" spans="2:6" x14ac:dyDescent="0.2">
      <c r="B1188" s="199">
        <v>34439</v>
      </c>
      <c r="C1188" s="200">
        <v>1.5531122640022526</v>
      </c>
      <c r="D1188" s="200">
        <v>1.1116372245492643</v>
      </c>
      <c r="E1188" s="200"/>
      <c r="F1188" s="200"/>
    </row>
    <row r="1189" spans="2:6" x14ac:dyDescent="0.2">
      <c r="B1189" s="199">
        <v>34442</v>
      </c>
      <c r="C1189" s="200">
        <v>1.5631246815349082</v>
      </c>
      <c r="D1189" s="200">
        <v>1.1074667637953033</v>
      </c>
      <c r="E1189" s="200"/>
      <c r="F1189" s="200"/>
    </row>
    <row r="1190" spans="2:6" x14ac:dyDescent="0.2">
      <c r="B1190" s="199">
        <v>34443</v>
      </c>
      <c r="C1190" s="200">
        <v>1.5476840759529396</v>
      </c>
      <c r="D1190" s="200">
        <v>1.106191950464398</v>
      </c>
      <c r="E1190" s="200"/>
      <c r="F1190" s="200"/>
    </row>
    <row r="1191" spans="2:6" x14ac:dyDescent="0.2">
      <c r="B1191" s="199">
        <v>34444</v>
      </c>
      <c r="C1191" s="200">
        <v>1.5425102430050306</v>
      </c>
      <c r="D1191" s="200">
        <v>1.0994172281915882</v>
      </c>
      <c r="E1191" s="200"/>
      <c r="F1191" s="200"/>
    </row>
    <row r="1192" spans="2:6" x14ac:dyDescent="0.2">
      <c r="B1192" s="199">
        <v>34445</v>
      </c>
      <c r="C1192" s="200">
        <v>1.5570518492449865</v>
      </c>
      <c r="D1192" s="200">
        <v>1.1041704607539629</v>
      </c>
      <c r="E1192" s="200"/>
      <c r="F1192" s="200"/>
    </row>
    <row r="1193" spans="2:6" x14ac:dyDescent="0.2">
      <c r="B1193" s="199">
        <v>34446</v>
      </c>
      <c r="C1193" s="200">
        <v>1.5776654538237118</v>
      </c>
      <c r="D1193" s="200">
        <v>1.1085048260790404</v>
      </c>
      <c r="E1193" s="200"/>
      <c r="F1193" s="200"/>
    </row>
    <row r="1194" spans="2:6" x14ac:dyDescent="0.2">
      <c r="B1194" s="199">
        <v>34449</v>
      </c>
      <c r="C1194" s="200">
        <v>1.5925122861853529</v>
      </c>
      <c r="D1194" s="200">
        <v>1.1126024403569497</v>
      </c>
      <c r="E1194" s="200"/>
      <c r="F1194" s="200"/>
    </row>
    <row r="1195" spans="2:6" x14ac:dyDescent="0.2">
      <c r="B1195" s="199">
        <v>34450</v>
      </c>
      <c r="C1195" s="200">
        <v>1.5882191056541093</v>
      </c>
      <c r="D1195" s="200">
        <v>1.1160990712074323</v>
      </c>
      <c r="E1195" s="200"/>
      <c r="F1195" s="200"/>
    </row>
    <row r="1196" spans="2:6" x14ac:dyDescent="0.2">
      <c r="B1196" s="199">
        <v>34451</v>
      </c>
      <c r="C1196" s="200">
        <v>1.6001429392274817</v>
      </c>
      <c r="D1196" s="200">
        <v>1.1199417228191606</v>
      </c>
      <c r="E1196" s="200"/>
      <c r="F1196" s="200"/>
    </row>
    <row r="1197" spans="2:6" x14ac:dyDescent="0.2">
      <c r="B1197" s="199">
        <v>34452</v>
      </c>
      <c r="C1197" s="200">
        <v>1.6227680339851813</v>
      </c>
      <c r="D1197" s="200">
        <v>1.1199781460571863</v>
      </c>
      <c r="E1197" s="200"/>
      <c r="F1197" s="200"/>
    </row>
    <row r="1198" spans="2:6" x14ac:dyDescent="0.2">
      <c r="B1198" s="199">
        <v>34453</v>
      </c>
      <c r="C1198" s="200">
        <v>1.6402476501341448</v>
      </c>
      <c r="D1198" s="200">
        <v>1.124203241668186</v>
      </c>
      <c r="E1198" s="200"/>
      <c r="F1198" s="200"/>
    </row>
    <row r="1199" spans="2:6" x14ac:dyDescent="0.2">
      <c r="B1199" s="199">
        <v>34456</v>
      </c>
      <c r="C1199" s="200">
        <v>1.6304086944411356</v>
      </c>
      <c r="D1199" s="200">
        <v>1.1245128391914059</v>
      </c>
      <c r="E1199" s="200"/>
      <c r="F1199" s="200"/>
    </row>
    <row r="1200" spans="2:6" x14ac:dyDescent="0.2">
      <c r="B1200" s="199">
        <v>34457</v>
      </c>
      <c r="C1200" s="200">
        <v>1.6231875114147101</v>
      </c>
      <c r="D1200" s="200">
        <v>1.1232562374795136</v>
      </c>
      <c r="E1200" s="200"/>
      <c r="F1200" s="200"/>
    </row>
    <row r="1201" spans="2:6" x14ac:dyDescent="0.2">
      <c r="B1201" s="199">
        <v>34458</v>
      </c>
      <c r="C1201" s="200">
        <v>1.5782066881214536</v>
      </c>
      <c r="D1201" s="200">
        <v>1.1122564195957039</v>
      </c>
      <c r="E1201" s="200"/>
      <c r="F1201" s="200"/>
    </row>
    <row r="1202" spans="2:6" x14ac:dyDescent="0.2">
      <c r="B1202" s="199">
        <v>34459</v>
      </c>
      <c r="C1202" s="200">
        <v>1.5794275926081942</v>
      </c>
      <c r="D1202" s="200">
        <v>1.1097614277909325</v>
      </c>
      <c r="E1202" s="200"/>
      <c r="F1202" s="200"/>
    </row>
    <row r="1203" spans="2:6" x14ac:dyDescent="0.2">
      <c r="B1203" s="199">
        <v>34460</v>
      </c>
      <c r="C1203" s="200">
        <v>1.5948423457044467</v>
      </c>
      <c r="D1203" s="200">
        <v>1.1116008013112384</v>
      </c>
      <c r="E1203" s="200"/>
      <c r="F1203" s="200"/>
    </row>
    <row r="1204" spans="2:6" x14ac:dyDescent="0.2">
      <c r="B1204" s="199">
        <v>34463</v>
      </c>
      <c r="C1204" s="200">
        <v>1.6032835992664605</v>
      </c>
      <c r="D1204" s="200">
        <v>1.1027681660899671</v>
      </c>
      <c r="E1204" s="200"/>
      <c r="F1204" s="200"/>
    </row>
    <row r="1205" spans="2:6" x14ac:dyDescent="0.2">
      <c r="B1205" s="199">
        <v>34464</v>
      </c>
      <c r="C1205" s="200">
        <v>1.6247845278710686</v>
      </c>
      <c r="D1205" s="200">
        <v>1.1066108177016953</v>
      </c>
      <c r="E1205" s="200"/>
      <c r="F1205" s="200"/>
    </row>
    <row r="1206" spans="2:6" x14ac:dyDescent="0.2">
      <c r="B1206" s="199">
        <v>34465</v>
      </c>
      <c r="C1206" s="200">
        <v>1.6565789155466051</v>
      </c>
      <c r="D1206" s="200">
        <v>1.1050628300855962</v>
      </c>
      <c r="E1206" s="200"/>
      <c r="F1206" s="200"/>
    </row>
    <row r="1207" spans="2:6" x14ac:dyDescent="0.2">
      <c r="B1207" s="199">
        <v>34466</v>
      </c>
      <c r="C1207" s="200">
        <v>1.6565789155466051</v>
      </c>
      <c r="D1207" s="200">
        <v>1.110107448552178</v>
      </c>
      <c r="E1207" s="200"/>
      <c r="F1207" s="200"/>
    </row>
    <row r="1208" spans="2:6" x14ac:dyDescent="0.2">
      <c r="B1208" s="199">
        <v>34467</v>
      </c>
      <c r="C1208" s="200">
        <v>1.65384021996296</v>
      </c>
      <c r="D1208" s="200">
        <v>1.1118011291203806</v>
      </c>
      <c r="E1208" s="200"/>
      <c r="F1208" s="200"/>
    </row>
    <row r="1209" spans="2:6" x14ac:dyDescent="0.2">
      <c r="B1209" s="199">
        <v>34470</v>
      </c>
      <c r="C1209" s="200">
        <v>1.6886593484673271</v>
      </c>
      <c r="D1209" s="200">
        <v>1.1121835731196523</v>
      </c>
      <c r="E1209" s="200"/>
      <c r="F1209" s="200"/>
    </row>
    <row r="1210" spans="2:6" x14ac:dyDescent="0.2">
      <c r="B1210" s="199">
        <v>34471</v>
      </c>
      <c r="C1210" s="200">
        <v>1.7163915600807644</v>
      </c>
      <c r="D1210" s="200">
        <v>1.1182844654889839</v>
      </c>
      <c r="E1210" s="200"/>
      <c r="F1210" s="200"/>
    </row>
    <row r="1211" spans="2:6" x14ac:dyDescent="0.2">
      <c r="B1211" s="199">
        <v>34472</v>
      </c>
      <c r="C1211" s="200">
        <v>1.7205479726230561</v>
      </c>
      <c r="D1211" s="200">
        <v>1.1275541795665656</v>
      </c>
      <c r="E1211" s="200"/>
      <c r="F1211" s="200"/>
    </row>
    <row r="1212" spans="2:6" x14ac:dyDescent="0.2">
      <c r="B1212" s="199">
        <v>34473</v>
      </c>
      <c r="C1212" s="200">
        <v>1.7235518646730832</v>
      </c>
      <c r="D1212" s="200">
        <v>1.1281733746130054</v>
      </c>
      <c r="E1212" s="200"/>
      <c r="F1212" s="200"/>
    </row>
    <row r="1213" spans="2:6" x14ac:dyDescent="0.2">
      <c r="B1213" s="199">
        <v>34474</v>
      </c>
      <c r="C1213" s="200">
        <v>1.7383228074798789</v>
      </c>
      <c r="D1213" s="200">
        <v>1.1309597523219836</v>
      </c>
      <c r="E1213" s="200"/>
      <c r="F1213" s="200"/>
    </row>
    <row r="1214" spans="2:6" x14ac:dyDescent="0.2">
      <c r="B1214" s="199">
        <v>34477</v>
      </c>
      <c r="C1214" s="200">
        <v>1.7383228074798789</v>
      </c>
      <c r="D1214" s="200">
        <v>1.1292296485157551</v>
      </c>
      <c r="E1214" s="200"/>
      <c r="F1214" s="200"/>
    </row>
    <row r="1215" spans="2:6" x14ac:dyDescent="0.2">
      <c r="B1215" s="199">
        <v>34478</v>
      </c>
      <c r="C1215" s="200">
        <v>1.6956345159038697</v>
      </c>
      <c r="D1215" s="200">
        <v>1.1273356401384105</v>
      </c>
      <c r="E1215" s="200"/>
      <c r="F1215" s="200"/>
    </row>
    <row r="1216" spans="2:6" x14ac:dyDescent="0.2">
      <c r="B1216" s="199">
        <v>34479</v>
      </c>
      <c r="C1216" s="200">
        <v>1.676863943371385</v>
      </c>
      <c r="D1216" s="200">
        <v>1.1244582043343676</v>
      </c>
      <c r="E1216" s="200"/>
      <c r="F1216" s="200"/>
    </row>
    <row r="1217" spans="2:6" x14ac:dyDescent="0.2">
      <c r="B1217" s="199">
        <v>34480</v>
      </c>
      <c r="C1217" s="200">
        <v>1.7031659287588929</v>
      </c>
      <c r="D1217" s="200">
        <v>1.1242760881442382</v>
      </c>
      <c r="E1217" s="200"/>
      <c r="F1217" s="200"/>
    </row>
    <row r="1218" spans="2:6" x14ac:dyDescent="0.2">
      <c r="B1218" s="199">
        <v>34481</v>
      </c>
      <c r="C1218" s="200">
        <v>1.6842735993581952</v>
      </c>
      <c r="D1218" s="200">
        <v>1.1255873247131689</v>
      </c>
      <c r="E1218" s="200"/>
      <c r="F1218" s="200"/>
    </row>
    <row r="1219" spans="2:6" x14ac:dyDescent="0.2">
      <c r="B1219" s="199">
        <v>34484</v>
      </c>
      <c r="C1219" s="200">
        <v>1.6742845324578</v>
      </c>
      <c r="D1219" s="200">
        <v>1.1262065197596087</v>
      </c>
      <c r="E1219" s="200"/>
      <c r="F1219" s="200"/>
    </row>
    <row r="1220" spans="2:6" x14ac:dyDescent="0.2">
      <c r="B1220" s="199">
        <v>34485</v>
      </c>
      <c r="C1220" s="200">
        <v>1.6455932770193957</v>
      </c>
      <c r="D1220" s="200">
        <v>1.1253141504279751</v>
      </c>
      <c r="E1220" s="200"/>
      <c r="F1220" s="200"/>
    </row>
    <row r="1221" spans="2:6" x14ac:dyDescent="0.2">
      <c r="B1221" s="199">
        <v>34486</v>
      </c>
      <c r="C1221" s="200">
        <v>1.5883517038873003</v>
      </c>
      <c r="D1221" s="200">
        <v>1.1262975778546735</v>
      </c>
      <c r="E1221" s="200"/>
      <c r="F1221" s="200"/>
    </row>
    <row r="1222" spans="2:6" x14ac:dyDescent="0.2">
      <c r="B1222" s="199">
        <v>34487</v>
      </c>
      <c r="C1222" s="200">
        <v>1.6047121575900853</v>
      </c>
      <c r="D1222" s="200">
        <v>1.1234565652886563</v>
      </c>
      <c r="E1222" s="200"/>
      <c r="F1222" s="200"/>
    </row>
    <row r="1223" spans="2:6" x14ac:dyDescent="0.2">
      <c r="B1223" s="199">
        <v>34488</v>
      </c>
      <c r="C1223" s="200">
        <v>1.6065943853404769</v>
      </c>
      <c r="D1223" s="200">
        <v>1.1224185030049194</v>
      </c>
      <c r="E1223" s="200"/>
      <c r="F1223" s="200"/>
    </row>
    <row r="1224" spans="2:6" x14ac:dyDescent="0.2">
      <c r="B1224" s="199">
        <v>34491</v>
      </c>
      <c r="C1224" s="200">
        <v>1.6216588789528281</v>
      </c>
      <c r="D1224" s="200">
        <v>1.1200874157712641</v>
      </c>
      <c r="E1224" s="200"/>
      <c r="F1224" s="200"/>
    </row>
    <row r="1225" spans="2:6" x14ac:dyDescent="0.2">
      <c r="B1225" s="199">
        <v>34492</v>
      </c>
      <c r="C1225" s="200">
        <v>1.6159771697532628</v>
      </c>
      <c r="D1225" s="200">
        <v>1.1224549262429451</v>
      </c>
      <c r="E1225" s="200"/>
      <c r="F1225" s="200"/>
    </row>
    <row r="1226" spans="2:6" x14ac:dyDescent="0.2">
      <c r="B1226" s="199">
        <v>34493</v>
      </c>
      <c r="C1226" s="200">
        <v>1.6397773016843349</v>
      </c>
      <c r="D1226" s="200">
        <v>1.1297031506100914</v>
      </c>
      <c r="E1226" s="200"/>
      <c r="F1226" s="200"/>
    </row>
    <row r="1227" spans="2:6" x14ac:dyDescent="0.2">
      <c r="B1227" s="199">
        <v>34494</v>
      </c>
      <c r="C1227" s="200">
        <v>1.6234969072921559</v>
      </c>
      <c r="D1227" s="200">
        <v>1.1301402294664016</v>
      </c>
      <c r="E1227" s="200"/>
      <c r="F1227" s="200"/>
    </row>
    <row r="1228" spans="2:6" x14ac:dyDescent="0.2">
      <c r="B1228" s="199">
        <v>34495</v>
      </c>
      <c r="C1228" s="200">
        <v>1.619253763830041</v>
      </c>
      <c r="D1228" s="200">
        <v>1.1311965033691516</v>
      </c>
      <c r="E1228" s="200"/>
      <c r="F1228" s="200"/>
    </row>
    <row r="1229" spans="2:6" x14ac:dyDescent="0.2">
      <c r="B1229" s="199">
        <v>34498</v>
      </c>
      <c r="C1229" s="200">
        <v>1.6187817474779271</v>
      </c>
      <c r="D1229" s="200">
        <v>1.1351302130759444</v>
      </c>
      <c r="E1229" s="200"/>
      <c r="F1229" s="200"/>
    </row>
    <row r="1230" spans="2:6" x14ac:dyDescent="0.2">
      <c r="B1230" s="199">
        <v>34499</v>
      </c>
      <c r="C1230" s="200">
        <v>1.6412750779535878</v>
      </c>
      <c r="D1230" s="200">
        <v>1.1369695865962504</v>
      </c>
      <c r="E1230" s="200"/>
      <c r="F1230" s="200"/>
    </row>
    <row r="1231" spans="2:6" x14ac:dyDescent="0.2">
      <c r="B1231" s="199">
        <v>34500</v>
      </c>
      <c r="C1231" s="200">
        <v>1.6447718351345324</v>
      </c>
      <c r="D1231" s="200">
        <v>1.1340193043161557</v>
      </c>
      <c r="E1231" s="200"/>
      <c r="F1231" s="200"/>
    </row>
    <row r="1232" spans="2:6" x14ac:dyDescent="0.2">
      <c r="B1232" s="199">
        <v>34501</v>
      </c>
      <c r="C1232" s="200">
        <v>1.620241161994181</v>
      </c>
      <c r="D1232" s="200">
        <v>1.1301220178473885</v>
      </c>
      <c r="E1232" s="200"/>
      <c r="F1232" s="200"/>
    </row>
    <row r="1233" spans="2:6" x14ac:dyDescent="0.2">
      <c r="B1233" s="199">
        <v>34502</v>
      </c>
      <c r="C1233" s="200">
        <v>1.632410177206284</v>
      </c>
      <c r="D1233" s="200">
        <v>1.1271535239482808</v>
      </c>
      <c r="E1233" s="200"/>
      <c r="F1233" s="200"/>
    </row>
    <row r="1234" spans="2:6" x14ac:dyDescent="0.2">
      <c r="B1234" s="199">
        <v>34505</v>
      </c>
      <c r="C1234" s="200">
        <v>1.6137255016424703</v>
      </c>
      <c r="D1234" s="200">
        <v>1.1214168639592079</v>
      </c>
      <c r="E1234" s="200"/>
      <c r="F1234" s="200"/>
    </row>
    <row r="1235" spans="2:6" x14ac:dyDescent="0.2">
      <c r="B1235" s="199">
        <v>34506</v>
      </c>
      <c r="C1235" s="200">
        <v>1.6018383619197927</v>
      </c>
      <c r="D1235" s="200">
        <v>1.1128391914041178</v>
      </c>
      <c r="E1235" s="200"/>
      <c r="F1235" s="200"/>
    </row>
    <row r="1236" spans="2:6" x14ac:dyDescent="0.2">
      <c r="B1236" s="199">
        <v>34507</v>
      </c>
      <c r="C1236" s="200">
        <v>1.5903548545547528</v>
      </c>
      <c r="D1236" s="200">
        <v>1.1162811873975618</v>
      </c>
      <c r="E1236" s="200"/>
      <c r="F1236" s="200"/>
    </row>
    <row r="1237" spans="2:6" x14ac:dyDescent="0.2">
      <c r="B1237" s="199">
        <v>34508</v>
      </c>
      <c r="C1237" s="200">
        <v>1.6015364716027161</v>
      </c>
      <c r="D1237" s="200">
        <v>1.1201238390092898</v>
      </c>
      <c r="E1237" s="200"/>
      <c r="F1237" s="200"/>
    </row>
    <row r="1238" spans="2:6" x14ac:dyDescent="0.2">
      <c r="B1238" s="199">
        <v>34509</v>
      </c>
      <c r="C1238" s="200">
        <v>1.5993807078744209</v>
      </c>
      <c r="D1238" s="200">
        <v>1.1091968676015316</v>
      </c>
      <c r="E1238" s="200"/>
      <c r="F1238" s="200"/>
    </row>
    <row r="1239" spans="2:6" x14ac:dyDescent="0.2">
      <c r="B1239" s="199">
        <v>34512</v>
      </c>
      <c r="C1239" s="200">
        <v>1.608960304759113</v>
      </c>
      <c r="D1239" s="200">
        <v>1.1134401748315443</v>
      </c>
      <c r="E1239" s="200"/>
      <c r="F1239" s="200"/>
    </row>
    <row r="1240" spans="2:6" x14ac:dyDescent="0.2">
      <c r="B1240" s="199">
        <v>34513</v>
      </c>
      <c r="C1240" s="200">
        <v>1.6198141790042828</v>
      </c>
      <c r="D1240" s="200">
        <v>1.117209979967221</v>
      </c>
      <c r="E1240" s="200"/>
      <c r="F1240" s="200"/>
    </row>
    <row r="1241" spans="2:6" x14ac:dyDescent="0.2">
      <c r="B1241" s="199">
        <v>34514</v>
      </c>
      <c r="C1241" s="200">
        <v>1.6143884928084262</v>
      </c>
      <c r="D1241" s="200">
        <v>1.1254234201420525</v>
      </c>
      <c r="E1241" s="200"/>
      <c r="F1241" s="200"/>
    </row>
    <row r="1242" spans="2:6" x14ac:dyDescent="0.2">
      <c r="B1242" s="199">
        <v>34515</v>
      </c>
      <c r="C1242" s="200">
        <v>1.5869214776613714</v>
      </c>
      <c r="D1242" s="200">
        <v>1.1203605900564579</v>
      </c>
      <c r="E1242" s="200"/>
      <c r="F1242" s="200"/>
    </row>
    <row r="1243" spans="2:6" x14ac:dyDescent="0.2">
      <c r="B1243" s="199">
        <v>34516</v>
      </c>
      <c r="C1243" s="200">
        <v>1.5600682505622954</v>
      </c>
      <c r="D1243" s="200">
        <v>1.1173556729193244</v>
      </c>
      <c r="E1243" s="200"/>
      <c r="F1243" s="200"/>
    </row>
    <row r="1244" spans="2:6" x14ac:dyDescent="0.2">
      <c r="B1244" s="199">
        <v>34519</v>
      </c>
      <c r="C1244" s="200">
        <v>1.5785085784385302</v>
      </c>
      <c r="D1244" s="200">
        <v>1.1219085776725568</v>
      </c>
      <c r="E1244" s="200"/>
      <c r="F1244" s="200"/>
    </row>
    <row r="1245" spans="2:6" x14ac:dyDescent="0.2">
      <c r="B1245" s="199">
        <v>34520</v>
      </c>
      <c r="C1245" s="200">
        <v>1.5692967540119342</v>
      </c>
      <c r="D1245" s="200">
        <v>1.1255144782371169</v>
      </c>
      <c r="E1245" s="200"/>
      <c r="F1245" s="200"/>
    </row>
    <row r="1246" spans="2:6" x14ac:dyDescent="0.2">
      <c r="B1246" s="199">
        <v>34521</v>
      </c>
      <c r="C1246" s="200">
        <v>1.5826316329347363</v>
      </c>
      <c r="D1246" s="200">
        <v>1.125004552904755</v>
      </c>
      <c r="E1246" s="200"/>
      <c r="F1246" s="200"/>
    </row>
    <row r="1247" spans="2:6" x14ac:dyDescent="0.2">
      <c r="B1247" s="199">
        <v>34522</v>
      </c>
      <c r="C1247" s="200">
        <v>1.6148171437006289</v>
      </c>
      <c r="D1247" s="200">
        <v>1.1232198142414878</v>
      </c>
      <c r="E1247" s="200"/>
      <c r="F1247" s="200"/>
    </row>
    <row r="1248" spans="2:6" x14ac:dyDescent="0.2">
      <c r="B1248" s="199">
        <v>34523</v>
      </c>
      <c r="C1248" s="200">
        <v>1.5997101185795184</v>
      </c>
      <c r="D1248" s="200">
        <v>1.1239664906210178</v>
      </c>
      <c r="E1248" s="200"/>
      <c r="F1248" s="200"/>
    </row>
    <row r="1249" spans="2:6" x14ac:dyDescent="0.2">
      <c r="B1249" s="199">
        <v>34526</v>
      </c>
      <c r="C1249" s="200">
        <v>1.6381469271818914</v>
      </c>
      <c r="D1249" s="200">
        <v>1.133290839555638</v>
      </c>
      <c r="E1249" s="200"/>
      <c r="F1249" s="200"/>
    </row>
    <row r="1250" spans="2:6" x14ac:dyDescent="0.2">
      <c r="B1250" s="199">
        <v>34527</v>
      </c>
      <c r="C1250" s="200">
        <v>1.6463805269070211</v>
      </c>
      <c r="D1250" s="200">
        <v>1.135658350027319</v>
      </c>
      <c r="E1250" s="200"/>
      <c r="F1250" s="200"/>
    </row>
    <row r="1251" spans="2:6" x14ac:dyDescent="0.2">
      <c r="B1251" s="199">
        <v>34528</v>
      </c>
      <c r="C1251" s="200">
        <v>1.6369285245486072</v>
      </c>
      <c r="D1251" s="200">
        <v>1.135075578218905</v>
      </c>
      <c r="E1251" s="200"/>
      <c r="F1251" s="200"/>
    </row>
    <row r="1252" spans="2:6" x14ac:dyDescent="0.2">
      <c r="B1252" s="199">
        <v>34529</v>
      </c>
      <c r="C1252" s="200">
        <v>1.6369285245486072</v>
      </c>
      <c r="D1252" s="200">
        <v>1.1432525951557109</v>
      </c>
      <c r="E1252" s="200"/>
      <c r="F1252" s="200"/>
    </row>
    <row r="1253" spans="2:6" x14ac:dyDescent="0.2">
      <c r="B1253" s="199">
        <v>34530</v>
      </c>
      <c r="C1253" s="200">
        <v>1.6369285245486072</v>
      </c>
      <c r="D1253" s="200">
        <v>1.1471498816244781</v>
      </c>
      <c r="E1253" s="200"/>
      <c r="F1253" s="200"/>
    </row>
    <row r="1254" spans="2:6" x14ac:dyDescent="0.2">
      <c r="B1254" s="199">
        <v>34533</v>
      </c>
      <c r="C1254" s="200">
        <v>1.6488573618288924</v>
      </c>
      <c r="D1254" s="200">
        <v>1.1489346202877453</v>
      </c>
      <c r="E1254" s="200"/>
      <c r="F1254" s="200"/>
    </row>
    <row r="1255" spans="2:6" x14ac:dyDescent="0.2">
      <c r="B1255" s="199">
        <v>34534</v>
      </c>
      <c r="C1255" s="200">
        <v>1.6667139238986257</v>
      </c>
      <c r="D1255" s="200">
        <v>1.1454379894372626</v>
      </c>
      <c r="E1255" s="200"/>
      <c r="F1255" s="200"/>
    </row>
    <row r="1256" spans="2:6" x14ac:dyDescent="0.2">
      <c r="B1256" s="199">
        <v>34535</v>
      </c>
      <c r="C1256" s="200">
        <v>1.6843169648181069</v>
      </c>
      <c r="D1256" s="200">
        <v>1.14374430886906</v>
      </c>
      <c r="E1256" s="200"/>
      <c r="F1256" s="200"/>
    </row>
    <row r="1257" spans="2:6" x14ac:dyDescent="0.2">
      <c r="B1257" s="199">
        <v>34536</v>
      </c>
      <c r="C1257" s="200">
        <v>1.6445458343723018</v>
      </c>
      <c r="D1257" s="200">
        <v>1.1399380804953576</v>
      </c>
      <c r="E1257" s="200"/>
      <c r="F1257" s="200"/>
    </row>
    <row r="1258" spans="2:6" x14ac:dyDescent="0.2">
      <c r="B1258" s="199">
        <v>34537</v>
      </c>
      <c r="C1258" s="200">
        <v>1.6161806538343864</v>
      </c>
      <c r="D1258" s="200">
        <v>1.1362411218357324</v>
      </c>
      <c r="E1258" s="200"/>
      <c r="F1258" s="200"/>
    </row>
    <row r="1259" spans="2:6" x14ac:dyDescent="0.2">
      <c r="B1259" s="199">
        <v>34540</v>
      </c>
      <c r="C1259" s="200">
        <v>1.6627534898770882</v>
      </c>
      <c r="D1259" s="200">
        <v>1.1355308686942283</v>
      </c>
      <c r="E1259" s="200"/>
      <c r="F1259" s="200"/>
    </row>
    <row r="1260" spans="2:6" x14ac:dyDescent="0.2">
      <c r="B1260" s="199">
        <v>34541</v>
      </c>
      <c r="C1260" s="200">
        <v>1.6981430409695226</v>
      </c>
      <c r="D1260" s="200">
        <v>1.1378983791659094</v>
      </c>
      <c r="E1260" s="200"/>
      <c r="F1260" s="200"/>
    </row>
    <row r="1261" spans="2:6" x14ac:dyDescent="0.2">
      <c r="B1261" s="199">
        <v>34542</v>
      </c>
      <c r="C1261" s="200">
        <v>1.681042872594785</v>
      </c>
      <c r="D1261" s="200">
        <v>1.1352759060280475</v>
      </c>
      <c r="E1261" s="200"/>
      <c r="F1261" s="200"/>
    </row>
    <row r="1262" spans="2:6" x14ac:dyDescent="0.2">
      <c r="B1262" s="199">
        <v>34543</v>
      </c>
      <c r="C1262" s="200">
        <v>1.6637066960439904</v>
      </c>
      <c r="D1262" s="200">
        <v>1.1350209433618665</v>
      </c>
      <c r="E1262" s="200"/>
      <c r="F1262" s="200"/>
    </row>
    <row r="1263" spans="2:6" x14ac:dyDescent="0.2">
      <c r="B1263" s="199">
        <v>34544</v>
      </c>
      <c r="C1263" s="200">
        <v>1.6628010250927605</v>
      </c>
      <c r="D1263" s="200">
        <v>1.139847022400293</v>
      </c>
      <c r="E1263" s="200"/>
      <c r="F1263" s="200"/>
    </row>
    <row r="1264" spans="2:6" x14ac:dyDescent="0.2">
      <c r="B1264" s="199">
        <v>34547</v>
      </c>
      <c r="C1264" s="200">
        <v>1.7009734711799038</v>
      </c>
      <c r="D1264" s="200">
        <v>1.1495902385722108</v>
      </c>
      <c r="E1264" s="200"/>
      <c r="F1264" s="200"/>
    </row>
    <row r="1265" spans="2:6" x14ac:dyDescent="0.2">
      <c r="B1265" s="199">
        <v>34548</v>
      </c>
      <c r="C1265" s="200">
        <v>1.7608620052689081</v>
      </c>
      <c r="D1265" s="200">
        <v>1.1540156619923527</v>
      </c>
      <c r="E1265" s="200"/>
      <c r="F1265" s="200"/>
    </row>
    <row r="1266" spans="2:6" x14ac:dyDescent="0.2">
      <c r="B1266" s="199">
        <v>34549</v>
      </c>
      <c r="C1266" s="200">
        <v>1.7661751080592252</v>
      </c>
      <c r="D1266" s="200">
        <v>1.1548898197049733</v>
      </c>
      <c r="E1266" s="200"/>
      <c r="F1266" s="200"/>
    </row>
    <row r="1267" spans="2:6" x14ac:dyDescent="0.2">
      <c r="B1267" s="199">
        <v>34550</v>
      </c>
      <c r="C1267" s="200">
        <v>1.7387539602255384</v>
      </c>
      <c r="D1267" s="200">
        <v>1.1522673465671114</v>
      </c>
      <c r="E1267" s="200"/>
      <c r="F1267" s="200"/>
    </row>
    <row r="1268" spans="2:6" x14ac:dyDescent="0.2">
      <c r="B1268" s="199">
        <v>34551</v>
      </c>
      <c r="C1268" s="200">
        <v>1.7688320764299601</v>
      </c>
      <c r="D1268" s="200">
        <v>1.1489346202877451</v>
      </c>
      <c r="E1268" s="200"/>
      <c r="F1268" s="200"/>
    </row>
    <row r="1269" spans="2:6" x14ac:dyDescent="0.2">
      <c r="B1269" s="199">
        <v>34554</v>
      </c>
      <c r="C1269" s="200">
        <v>1.7510397285989419</v>
      </c>
      <c r="D1269" s="200">
        <v>1.1488981970497192</v>
      </c>
      <c r="E1269" s="200"/>
      <c r="F1269" s="200"/>
    </row>
    <row r="1270" spans="2:6" x14ac:dyDescent="0.2">
      <c r="B1270" s="199">
        <v>34555</v>
      </c>
      <c r="C1270" s="200">
        <v>1.7148337393285573</v>
      </c>
      <c r="D1270" s="200">
        <v>1.1466399562921159</v>
      </c>
      <c r="E1270" s="200"/>
      <c r="F1270" s="200"/>
    </row>
    <row r="1271" spans="2:6" x14ac:dyDescent="0.2">
      <c r="B1271" s="199">
        <v>34556</v>
      </c>
      <c r="C1271" s="200">
        <v>1.7174665231158797</v>
      </c>
      <c r="D1271" s="200">
        <v>1.1512474959023871</v>
      </c>
      <c r="E1271" s="200"/>
      <c r="F1271" s="200"/>
    </row>
    <row r="1272" spans="2:6" x14ac:dyDescent="0.2">
      <c r="B1272" s="199">
        <v>34557</v>
      </c>
      <c r="C1272" s="200">
        <v>1.7250563125515532</v>
      </c>
      <c r="D1272" s="200">
        <v>1.146348570387909</v>
      </c>
      <c r="E1272" s="200"/>
      <c r="F1272" s="200"/>
    </row>
    <row r="1273" spans="2:6" x14ac:dyDescent="0.2">
      <c r="B1273" s="199">
        <v>34558</v>
      </c>
      <c r="C1273" s="200">
        <v>1.7218973055872271</v>
      </c>
      <c r="D1273" s="200">
        <v>1.151101802950284</v>
      </c>
      <c r="E1273" s="200"/>
      <c r="F1273" s="200"/>
    </row>
    <row r="1274" spans="2:6" x14ac:dyDescent="0.2">
      <c r="B1274" s="199">
        <v>34561</v>
      </c>
      <c r="C1274" s="200">
        <v>1.7218973055872271</v>
      </c>
      <c r="D1274" s="200">
        <v>1.149517392096159</v>
      </c>
      <c r="E1274" s="200"/>
      <c r="F1274" s="200"/>
    </row>
    <row r="1275" spans="2:6" x14ac:dyDescent="0.2">
      <c r="B1275" s="199">
        <v>34562</v>
      </c>
      <c r="C1275" s="200">
        <v>1.7179643919537104</v>
      </c>
      <c r="D1275" s="200">
        <v>1.1541067200874173</v>
      </c>
      <c r="E1275" s="200"/>
      <c r="F1275" s="200"/>
    </row>
    <row r="1276" spans="2:6" x14ac:dyDescent="0.2">
      <c r="B1276" s="199">
        <v>34563</v>
      </c>
      <c r="C1276" s="200">
        <v>1.7570750330870166</v>
      </c>
      <c r="D1276" s="200">
        <v>1.1590056456018956</v>
      </c>
      <c r="E1276" s="200"/>
      <c r="F1276" s="200"/>
    </row>
    <row r="1277" spans="2:6" x14ac:dyDescent="0.2">
      <c r="B1277" s="199">
        <v>34564</v>
      </c>
      <c r="C1277" s="200">
        <v>1.7504284424044194</v>
      </c>
      <c r="D1277" s="200">
        <v>1.1625933345474428</v>
      </c>
      <c r="E1277" s="200"/>
      <c r="F1277" s="200"/>
    </row>
    <row r="1278" spans="2:6" x14ac:dyDescent="0.2">
      <c r="B1278" s="199">
        <v>34565</v>
      </c>
      <c r="C1278" s="200">
        <v>1.7333849827080277</v>
      </c>
      <c r="D1278" s="200">
        <v>1.1615916955017318</v>
      </c>
      <c r="E1278" s="200"/>
      <c r="F1278" s="200"/>
    </row>
    <row r="1279" spans="2:6" x14ac:dyDescent="0.2">
      <c r="B1279" s="199">
        <v>34568</v>
      </c>
      <c r="C1279" s="200">
        <v>1.7154567008392096</v>
      </c>
      <c r="D1279" s="200">
        <v>1.1608814423602276</v>
      </c>
      <c r="E1279" s="200"/>
      <c r="F1279" s="200"/>
    </row>
    <row r="1280" spans="2:6" x14ac:dyDescent="0.2">
      <c r="B1280" s="199">
        <v>34569</v>
      </c>
      <c r="C1280" s="200">
        <v>1.742959575885807</v>
      </c>
      <c r="D1280" s="200">
        <v>1.1593698779821544</v>
      </c>
      <c r="E1280" s="200"/>
      <c r="F1280" s="200"/>
    </row>
    <row r="1281" spans="2:6" x14ac:dyDescent="0.2">
      <c r="B1281" s="199">
        <v>34570</v>
      </c>
      <c r="C1281" s="200">
        <v>1.73197477130975</v>
      </c>
      <c r="D1281" s="200">
        <v>1.1672372973957401</v>
      </c>
      <c r="E1281" s="200"/>
      <c r="F1281" s="200"/>
    </row>
    <row r="1282" spans="2:6" x14ac:dyDescent="0.2">
      <c r="B1282" s="199">
        <v>34571</v>
      </c>
      <c r="C1282" s="200">
        <v>1.7603858191610331</v>
      </c>
      <c r="D1282" s="200">
        <v>1.162830085594611</v>
      </c>
      <c r="E1282" s="200"/>
      <c r="F1282" s="200"/>
    </row>
    <row r="1283" spans="2:6" x14ac:dyDescent="0.2">
      <c r="B1283" s="199">
        <v>34572</v>
      </c>
      <c r="C1283" s="200">
        <v>1.7231582397292706</v>
      </c>
      <c r="D1283" s="200">
        <v>1.1663449280641067</v>
      </c>
      <c r="E1283" s="200"/>
      <c r="F1283" s="200"/>
    </row>
    <row r="1284" spans="2:6" x14ac:dyDescent="0.2">
      <c r="B1284" s="199">
        <v>34575</v>
      </c>
      <c r="C1284" s="200">
        <v>1.6577339378923264</v>
      </c>
      <c r="D1284" s="200">
        <v>1.1677472227281023</v>
      </c>
      <c r="E1284" s="200"/>
      <c r="F1284" s="200"/>
    </row>
    <row r="1285" spans="2:6" x14ac:dyDescent="0.2">
      <c r="B1285" s="199">
        <v>34576</v>
      </c>
      <c r="C1285" s="200">
        <v>1.6676079195337254</v>
      </c>
      <c r="D1285" s="200">
        <v>1.1709706792933909</v>
      </c>
      <c r="E1285" s="200"/>
      <c r="F1285" s="200"/>
    </row>
    <row r="1286" spans="2:6" x14ac:dyDescent="0.2">
      <c r="B1286" s="199">
        <v>34577</v>
      </c>
      <c r="C1286" s="200">
        <v>1.6945428738457116</v>
      </c>
      <c r="D1286" s="200">
        <v>1.1723547623383734</v>
      </c>
      <c r="E1286" s="200"/>
      <c r="F1286" s="200"/>
    </row>
    <row r="1287" spans="2:6" x14ac:dyDescent="0.2">
      <c r="B1287" s="199">
        <v>34578</v>
      </c>
      <c r="C1287" s="200">
        <v>1.6837206897443229</v>
      </c>
      <c r="D1287" s="200">
        <v>1.1701693680568217</v>
      </c>
      <c r="E1287" s="200"/>
      <c r="F1287" s="200"/>
    </row>
    <row r="1288" spans="2:6" x14ac:dyDescent="0.2">
      <c r="B1288" s="199">
        <v>34579</v>
      </c>
      <c r="C1288" s="200">
        <v>1.6612056765387064</v>
      </c>
      <c r="D1288" s="200">
        <v>1.1728464760517225</v>
      </c>
      <c r="E1288" s="200"/>
      <c r="F1288" s="200"/>
    </row>
    <row r="1289" spans="2:6" x14ac:dyDescent="0.2">
      <c r="B1289" s="199">
        <v>34582</v>
      </c>
      <c r="C1289" s="200">
        <v>1.6462470947226777</v>
      </c>
      <c r="D1289" s="200">
        <v>1.1682207248224383</v>
      </c>
      <c r="E1289" s="200"/>
      <c r="F1289" s="200"/>
    </row>
    <row r="1290" spans="2:6" x14ac:dyDescent="0.2">
      <c r="B1290" s="199">
        <v>34583</v>
      </c>
      <c r="C1290" s="200">
        <v>1.6460586217622928</v>
      </c>
      <c r="D1290" s="200">
        <v>1.1683299945365158</v>
      </c>
      <c r="E1290" s="200"/>
      <c r="F1290" s="200"/>
    </row>
    <row r="1291" spans="2:6" x14ac:dyDescent="0.2">
      <c r="B1291" s="199">
        <v>34584</v>
      </c>
      <c r="C1291" s="200">
        <v>1.6358126979070369</v>
      </c>
      <c r="D1291" s="200">
        <v>1.1611181934073955</v>
      </c>
      <c r="E1291" s="200"/>
      <c r="F1291" s="200"/>
    </row>
    <row r="1292" spans="2:6" x14ac:dyDescent="0.2">
      <c r="B1292" s="199">
        <v>34585</v>
      </c>
      <c r="C1292" s="200">
        <v>1.6395304521433001</v>
      </c>
      <c r="D1292" s="200">
        <v>1.1596248406483352</v>
      </c>
      <c r="E1292" s="200"/>
      <c r="F1292" s="200"/>
    </row>
    <row r="1293" spans="2:6" x14ac:dyDescent="0.2">
      <c r="B1293" s="199">
        <v>34586</v>
      </c>
      <c r="C1293" s="200">
        <v>1.6105689965316008</v>
      </c>
      <c r="D1293" s="200">
        <v>1.1567291932252792</v>
      </c>
      <c r="E1293" s="200"/>
      <c r="F1293" s="200"/>
    </row>
    <row r="1294" spans="2:6" x14ac:dyDescent="0.2">
      <c r="B1294" s="199">
        <v>34589</v>
      </c>
      <c r="C1294" s="200">
        <v>1.6214295423859881</v>
      </c>
      <c r="D1294" s="200">
        <v>1.1529958113276286</v>
      </c>
      <c r="E1294" s="200"/>
      <c r="F1294" s="200"/>
    </row>
    <row r="1295" spans="2:6" x14ac:dyDescent="0.2">
      <c r="B1295" s="199">
        <v>34590</v>
      </c>
      <c r="C1295" s="200">
        <v>1.608381542659524</v>
      </c>
      <c r="D1295" s="200">
        <v>1.1557639774175941</v>
      </c>
      <c r="E1295" s="200"/>
      <c r="F1295" s="200"/>
    </row>
    <row r="1296" spans="2:6" x14ac:dyDescent="0.2">
      <c r="B1296" s="199">
        <v>34591</v>
      </c>
      <c r="C1296" s="200">
        <v>1.5871174561821253</v>
      </c>
      <c r="D1296" s="200">
        <v>1.1551083591331286</v>
      </c>
      <c r="E1296" s="200"/>
      <c r="F1296" s="200"/>
    </row>
    <row r="1297" spans="2:6" x14ac:dyDescent="0.2">
      <c r="B1297" s="199">
        <v>34592</v>
      </c>
      <c r="C1297" s="200">
        <v>1.558414525427591</v>
      </c>
      <c r="D1297" s="200">
        <v>1.1594245128391931</v>
      </c>
      <c r="E1297" s="200"/>
      <c r="F1297" s="200"/>
    </row>
    <row r="1298" spans="2:6" x14ac:dyDescent="0.2">
      <c r="B1298" s="199">
        <v>34593</v>
      </c>
      <c r="C1298" s="200">
        <v>1.5196591474850984</v>
      </c>
      <c r="D1298" s="200">
        <v>1.1574576579857965</v>
      </c>
      <c r="E1298" s="200"/>
      <c r="F1298" s="200"/>
    </row>
    <row r="1299" spans="2:6" x14ac:dyDescent="0.2">
      <c r="B1299" s="199">
        <v>34596</v>
      </c>
      <c r="C1299" s="200">
        <v>1.5015098685609622</v>
      </c>
      <c r="D1299" s="200">
        <v>1.1510289564742322</v>
      </c>
      <c r="E1299" s="200"/>
      <c r="F1299" s="200"/>
    </row>
    <row r="1300" spans="2:6" x14ac:dyDescent="0.2">
      <c r="B1300" s="199">
        <v>34597</v>
      </c>
      <c r="C1300" s="200">
        <v>1.4726559926478899</v>
      </c>
      <c r="D1300" s="200">
        <v>1.1497541431433271</v>
      </c>
      <c r="E1300" s="200"/>
      <c r="F1300" s="200"/>
    </row>
    <row r="1301" spans="2:6" x14ac:dyDescent="0.2">
      <c r="B1301" s="199">
        <v>34598</v>
      </c>
      <c r="C1301" s="200">
        <v>1.4428364013006336</v>
      </c>
      <c r="D1301" s="200">
        <v>1.1480422509561115</v>
      </c>
      <c r="E1301" s="200"/>
      <c r="F1301" s="200"/>
    </row>
    <row r="1302" spans="2:6" x14ac:dyDescent="0.2">
      <c r="B1302" s="199">
        <v>34599</v>
      </c>
      <c r="C1302" s="200">
        <v>1.439392183042274</v>
      </c>
      <c r="D1302" s="200">
        <v>1.1451648151520684</v>
      </c>
      <c r="E1302" s="200"/>
      <c r="F1302" s="200"/>
    </row>
    <row r="1303" spans="2:6" x14ac:dyDescent="0.2">
      <c r="B1303" s="199">
        <v>34600</v>
      </c>
      <c r="C1303" s="200">
        <v>1.4756331982610482</v>
      </c>
      <c r="D1303" s="200">
        <v>1.1472773629575683</v>
      </c>
      <c r="E1303" s="200"/>
      <c r="F1303" s="200"/>
    </row>
    <row r="1304" spans="2:6" x14ac:dyDescent="0.2">
      <c r="B1304" s="199">
        <v>34603</v>
      </c>
      <c r="C1304" s="200">
        <v>1.4697505068338161</v>
      </c>
      <c r="D1304" s="200">
        <v>1.1416499726825728</v>
      </c>
      <c r="E1304" s="200"/>
      <c r="F1304" s="200"/>
    </row>
    <row r="1305" spans="2:6" x14ac:dyDescent="0.2">
      <c r="B1305" s="199">
        <v>34604</v>
      </c>
      <c r="C1305" s="200">
        <v>1.5216114271322707</v>
      </c>
      <c r="D1305" s="200">
        <v>1.1407029684939005</v>
      </c>
      <c r="E1305" s="200"/>
      <c r="F1305" s="200"/>
    </row>
    <row r="1306" spans="2:6" x14ac:dyDescent="0.2">
      <c r="B1306" s="199">
        <v>34605</v>
      </c>
      <c r="C1306" s="200">
        <v>1.5117015855913292</v>
      </c>
      <c r="D1306" s="200">
        <v>1.1456929521034434</v>
      </c>
      <c r="E1306" s="200"/>
      <c r="F1306" s="200"/>
    </row>
    <row r="1307" spans="2:6" x14ac:dyDescent="0.2">
      <c r="B1307" s="199">
        <v>34606</v>
      </c>
      <c r="C1307" s="200">
        <v>1.4982007503892503</v>
      </c>
      <c r="D1307" s="200">
        <v>1.1421781096339476</v>
      </c>
      <c r="E1307" s="200"/>
      <c r="F1307" s="200"/>
    </row>
    <row r="1308" spans="2:6" x14ac:dyDescent="0.2">
      <c r="B1308" s="199">
        <v>34607</v>
      </c>
      <c r="C1308" s="200">
        <v>1.5002330893470284</v>
      </c>
      <c r="D1308" s="200">
        <v>1.139701329448189</v>
      </c>
      <c r="E1308" s="200"/>
      <c r="F1308" s="200"/>
    </row>
    <row r="1309" spans="2:6" x14ac:dyDescent="0.2">
      <c r="B1309" s="199">
        <v>34610</v>
      </c>
      <c r="C1309" s="200">
        <v>1.4833063828119368</v>
      </c>
      <c r="D1309" s="200">
        <v>1.1327080677472239</v>
      </c>
      <c r="E1309" s="200"/>
      <c r="F1309" s="200"/>
    </row>
    <row r="1310" spans="2:6" x14ac:dyDescent="0.2">
      <c r="B1310" s="199">
        <v>34611</v>
      </c>
      <c r="C1310" s="200">
        <v>1.5057246576839043</v>
      </c>
      <c r="D1310" s="200">
        <v>1.1261154616645432</v>
      </c>
      <c r="E1310" s="200"/>
      <c r="F1310" s="200"/>
    </row>
    <row r="1311" spans="2:6" x14ac:dyDescent="0.2">
      <c r="B1311" s="199">
        <v>34612</v>
      </c>
      <c r="C1311" s="200">
        <v>1.4544683519707551</v>
      </c>
      <c r="D1311" s="200">
        <v>1.1238390092879269</v>
      </c>
      <c r="E1311" s="200"/>
      <c r="F1311" s="200"/>
    </row>
    <row r="1312" spans="2:6" x14ac:dyDescent="0.2">
      <c r="B1312" s="199">
        <v>34613</v>
      </c>
      <c r="C1312" s="200">
        <v>1.4550371066565182</v>
      </c>
      <c r="D1312" s="200">
        <v>1.1217264614824269</v>
      </c>
      <c r="E1312" s="200"/>
      <c r="F1312" s="200"/>
    </row>
    <row r="1313" spans="2:6" x14ac:dyDescent="0.2">
      <c r="B1313" s="199">
        <v>34614</v>
      </c>
      <c r="C1313" s="200">
        <v>1.465045354433413</v>
      </c>
      <c r="D1313" s="200">
        <v>1.1236568930977975</v>
      </c>
      <c r="E1313" s="200"/>
      <c r="F1313" s="200"/>
    </row>
    <row r="1314" spans="2:6" x14ac:dyDescent="0.2">
      <c r="B1314" s="199">
        <v>34617</v>
      </c>
      <c r="C1314" s="200">
        <v>1.4658776376832539</v>
      </c>
      <c r="D1314" s="200">
        <v>1.1288654161354956</v>
      </c>
      <c r="E1314" s="200"/>
      <c r="F1314" s="200"/>
    </row>
    <row r="1315" spans="2:6" x14ac:dyDescent="0.2">
      <c r="B1315" s="199">
        <v>34618</v>
      </c>
      <c r="C1315" s="200">
        <v>1.5026465439813366</v>
      </c>
      <c r="D1315" s="200">
        <v>1.1414132216354045</v>
      </c>
      <c r="E1315" s="200"/>
      <c r="F1315" s="200"/>
    </row>
    <row r="1316" spans="2:6" x14ac:dyDescent="0.2">
      <c r="B1316" s="199">
        <v>34619</v>
      </c>
      <c r="C1316" s="200">
        <v>1.527359852424008</v>
      </c>
      <c r="D1316" s="200">
        <v>1.1486250227645249</v>
      </c>
      <c r="E1316" s="200"/>
      <c r="F1316" s="200"/>
    </row>
    <row r="1317" spans="2:6" x14ac:dyDescent="0.2">
      <c r="B1317" s="199">
        <v>34620</v>
      </c>
      <c r="C1317" s="200">
        <v>1.5708770914452497</v>
      </c>
      <c r="D1317" s="200">
        <v>1.155071935895102</v>
      </c>
      <c r="E1317" s="200"/>
      <c r="F1317" s="200"/>
    </row>
    <row r="1318" spans="2:6" x14ac:dyDescent="0.2">
      <c r="B1318" s="199">
        <v>34621</v>
      </c>
      <c r="C1318" s="200">
        <v>1.5523441949911265</v>
      </c>
      <c r="D1318" s="200">
        <v>1.160025496266619</v>
      </c>
      <c r="E1318" s="200"/>
      <c r="F1318" s="200"/>
    </row>
    <row r="1319" spans="2:6" x14ac:dyDescent="0.2">
      <c r="B1319" s="199">
        <v>34624</v>
      </c>
      <c r="C1319" s="200">
        <v>1.5612441216868203</v>
      </c>
      <c r="D1319" s="200">
        <v>1.1635949735931532</v>
      </c>
      <c r="E1319" s="200"/>
      <c r="F1319" s="200"/>
    </row>
    <row r="1320" spans="2:6" x14ac:dyDescent="0.2">
      <c r="B1320" s="199">
        <v>34625</v>
      </c>
      <c r="C1320" s="200">
        <v>1.545857722929741</v>
      </c>
      <c r="D1320" s="200">
        <v>1.1608450191222008</v>
      </c>
      <c r="E1320" s="200"/>
      <c r="F1320" s="200"/>
    </row>
    <row r="1321" spans="2:6" x14ac:dyDescent="0.2">
      <c r="B1321" s="199">
        <v>34626</v>
      </c>
      <c r="C1321" s="200">
        <v>1.5191320903569434</v>
      </c>
      <c r="D1321" s="200">
        <v>1.1615916955017311</v>
      </c>
      <c r="E1321" s="200"/>
      <c r="F1321" s="200"/>
    </row>
    <row r="1322" spans="2:6" x14ac:dyDescent="0.2">
      <c r="B1322" s="199">
        <v>34627</v>
      </c>
      <c r="C1322" s="200">
        <v>1.5493769967917939</v>
      </c>
      <c r="D1322" s="200">
        <v>1.1606993261700975</v>
      </c>
      <c r="E1322" s="200"/>
      <c r="F1322" s="200"/>
    </row>
    <row r="1323" spans="2:6" x14ac:dyDescent="0.2">
      <c r="B1323" s="199">
        <v>34628</v>
      </c>
      <c r="C1323" s="200">
        <v>1.5173641139143956</v>
      </c>
      <c r="D1323" s="200">
        <v>1.1556364960845027</v>
      </c>
      <c r="E1323" s="200"/>
      <c r="F1323" s="200"/>
    </row>
    <row r="1324" spans="2:6" x14ac:dyDescent="0.2">
      <c r="B1324" s="199">
        <v>34631</v>
      </c>
      <c r="C1324" s="200">
        <v>1.51061327933778</v>
      </c>
      <c r="D1324" s="200">
        <v>1.150682935712986</v>
      </c>
      <c r="E1324" s="200"/>
      <c r="F1324" s="200"/>
    </row>
    <row r="1325" spans="2:6" x14ac:dyDescent="0.2">
      <c r="B1325" s="199">
        <v>34632</v>
      </c>
      <c r="C1325" s="200">
        <v>1.5030751948735395</v>
      </c>
      <c r="D1325" s="200">
        <v>1.14778728828993</v>
      </c>
      <c r="E1325" s="200"/>
      <c r="F1325" s="200"/>
    </row>
    <row r="1326" spans="2:6" x14ac:dyDescent="0.2">
      <c r="B1326" s="199">
        <v>34633</v>
      </c>
      <c r="C1326" s="200">
        <v>1.5224003449222003</v>
      </c>
      <c r="D1326" s="200">
        <v>1.1484793298124214</v>
      </c>
      <c r="E1326" s="200"/>
      <c r="F1326" s="200"/>
    </row>
    <row r="1327" spans="2:6" x14ac:dyDescent="0.2">
      <c r="B1327" s="199">
        <v>34634</v>
      </c>
      <c r="C1327" s="200">
        <v>1.5116640577894827</v>
      </c>
      <c r="D1327" s="200">
        <v>1.1543070478965591</v>
      </c>
      <c r="E1327" s="200"/>
      <c r="F1327" s="200"/>
    </row>
    <row r="1328" spans="2:6" x14ac:dyDescent="0.2">
      <c r="B1328" s="199">
        <v>34635</v>
      </c>
      <c r="C1328" s="200">
        <v>1.543498475120322</v>
      </c>
      <c r="D1328" s="200">
        <v>1.1619195046439639</v>
      </c>
      <c r="E1328" s="200"/>
      <c r="F1328" s="200"/>
    </row>
    <row r="1329" spans="2:6" x14ac:dyDescent="0.2">
      <c r="B1329" s="199">
        <v>34638</v>
      </c>
      <c r="C1329" s="200">
        <v>1.543498475120322</v>
      </c>
      <c r="D1329" s="200">
        <v>1.1702240029138602</v>
      </c>
      <c r="E1329" s="200"/>
      <c r="F1329" s="200"/>
    </row>
    <row r="1330" spans="2:6" x14ac:dyDescent="0.2">
      <c r="B1330" s="199">
        <v>34639</v>
      </c>
      <c r="C1330" s="200">
        <v>1.543498475120322</v>
      </c>
      <c r="D1330" s="200">
        <v>1.1654161354944463</v>
      </c>
      <c r="E1330" s="200"/>
      <c r="F1330" s="200"/>
    </row>
    <row r="1331" spans="2:6" x14ac:dyDescent="0.2">
      <c r="B1331" s="199">
        <v>34640</v>
      </c>
      <c r="C1331" s="200">
        <v>1.5206882432068458</v>
      </c>
      <c r="D1331" s="200">
        <v>1.1615734838827183</v>
      </c>
      <c r="E1331" s="200"/>
      <c r="F1331" s="200"/>
    </row>
    <row r="1332" spans="2:6" x14ac:dyDescent="0.2">
      <c r="B1332" s="199">
        <v>34641</v>
      </c>
      <c r="C1332" s="200">
        <v>1.5220359082687127</v>
      </c>
      <c r="D1332" s="200">
        <v>1.1550355126570762</v>
      </c>
      <c r="E1332" s="200"/>
      <c r="F1332" s="200"/>
    </row>
    <row r="1333" spans="2:6" x14ac:dyDescent="0.2">
      <c r="B1333" s="199">
        <v>34642</v>
      </c>
      <c r="C1333" s="200">
        <v>1.5514943987670904</v>
      </c>
      <c r="D1333" s="200">
        <v>1.1488071389546539</v>
      </c>
      <c r="E1333" s="200"/>
      <c r="F1333" s="200"/>
    </row>
    <row r="1334" spans="2:6" x14ac:dyDescent="0.2">
      <c r="B1334" s="199">
        <v>34645</v>
      </c>
      <c r="C1334" s="200">
        <v>1.5160331278755717</v>
      </c>
      <c r="D1334" s="200">
        <v>1.1459661263886369</v>
      </c>
      <c r="E1334" s="200"/>
      <c r="F1334" s="200"/>
    </row>
    <row r="1335" spans="2:6" x14ac:dyDescent="0.2">
      <c r="B1335" s="199">
        <v>34646</v>
      </c>
      <c r="C1335" s="200">
        <v>1.5463831121555924</v>
      </c>
      <c r="D1335" s="200">
        <v>1.1504461846658178</v>
      </c>
      <c r="E1335" s="200"/>
      <c r="F1335" s="200"/>
    </row>
    <row r="1336" spans="2:6" x14ac:dyDescent="0.2">
      <c r="B1336" s="199">
        <v>34647</v>
      </c>
      <c r="C1336" s="200">
        <v>1.5132602402946884</v>
      </c>
      <c r="D1336" s="200">
        <v>1.1448370060098352</v>
      </c>
      <c r="E1336" s="200"/>
      <c r="F1336" s="200"/>
    </row>
    <row r="1337" spans="2:6" x14ac:dyDescent="0.2">
      <c r="B1337" s="199">
        <v>34648</v>
      </c>
      <c r="C1337" s="200">
        <v>1.4972959133891726</v>
      </c>
      <c r="D1337" s="200">
        <v>1.1394463667820078</v>
      </c>
      <c r="E1337" s="200"/>
      <c r="F1337" s="200"/>
    </row>
    <row r="1338" spans="2:6" x14ac:dyDescent="0.2">
      <c r="B1338" s="199">
        <v>34649</v>
      </c>
      <c r="C1338" s="200">
        <v>1.4972959133891726</v>
      </c>
      <c r="D1338" s="200">
        <v>1.1388635949735941</v>
      </c>
      <c r="E1338" s="200"/>
      <c r="F1338" s="200"/>
    </row>
    <row r="1339" spans="2:6" x14ac:dyDescent="0.2">
      <c r="B1339" s="199">
        <v>34652</v>
      </c>
      <c r="C1339" s="200">
        <v>1.4996201352502012</v>
      </c>
      <c r="D1339" s="200">
        <v>1.137297395738482</v>
      </c>
      <c r="E1339" s="200"/>
      <c r="F1339" s="200"/>
    </row>
    <row r="1340" spans="2:6" x14ac:dyDescent="0.2">
      <c r="B1340" s="199">
        <v>34653</v>
      </c>
      <c r="C1340" s="200">
        <v>1.5103280680437461</v>
      </c>
      <c r="D1340" s="200">
        <v>1.1428337279184126</v>
      </c>
      <c r="E1340" s="200"/>
      <c r="F1340" s="200"/>
    </row>
    <row r="1341" spans="2:6" x14ac:dyDescent="0.2">
      <c r="B1341" s="199">
        <v>34654</v>
      </c>
      <c r="C1341" s="200">
        <v>1.5387808134526364</v>
      </c>
      <c r="D1341" s="200">
        <v>1.1406847568748868</v>
      </c>
      <c r="E1341" s="200"/>
      <c r="F1341" s="200"/>
    </row>
    <row r="1342" spans="2:6" x14ac:dyDescent="0.2">
      <c r="B1342" s="199">
        <v>34655</v>
      </c>
      <c r="C1342" s="200">
        <v>1.5427787752760205</v>
      </c>
      <c r="D1342" s="200">
        <v>1.1387179020214901</v>
      </c>
      <c r="E1342" s="200"/>
      <c r="F1342" s="200"/>
    </row>
    <row r="1343" spans="2:6" x14ac:dyDescent="0.2">
      <c r="B1343" s="199">
        <v>34656</v>
      </c>
      <c r="C1343" s="200">
        <v>1.5405796460878136</v>
      </c>
      <c r="D1343" s="200">
        <v>1.1334183208887276</v>
      </c>
      <c r="E1343" s="200"/>
      <c r="F1343" s="200"/>
    </row>
    <row r="1344" spans="2:6" x14ac:dyDescent="0.2">
      <c r="B1344" s="199">
        <v>34659</v>
      </c>
      <c r="C1344" s="200">
        <v>1.5450571298236813</v>
      </c>
      <c r="D1344" s="200">
        <v>1.1272081588053184</v>
      </c>
      <c r="E1344" s="200"/>
      <c r="F1344" s="200"/>
    </row>
    <row r="1345" spans="2:6" x14ac:dyDescent="0.2">
      <c r="B1345" s="199">
        <v>34660</v>
      </c>
      <c r="C1345" s="200">
        <v>1.5719445489199955</v>
      </c>
      <c r="D1345" s="200">
        <v>1.113767983973776</v>
      </c>
      <c r="E1345" s="200"/>
      <c r="F1345" s="200"/>
    </row>
    <row r="1346" spans="2:6" x14ac:dyDescent="0.2">
      <c r="B1346" s="199">
        <v>34661</v>
      </c>
      <c r="C1346" s="200">
        <v>1.5812055764645681</v>
      </c>
      <c r="D1346" s="200">
        <v>1.1067565106537978</v>
      </c>
      <c r="E1346" s="200"/>
      <c r="F1346" s="200"/>
    </row>
    <row r="1347" spans="2:6" x14ac:dyDescent="0.2">
      <c r="B1347" s="199">
        <v>34662</v>
      </c>
      <c r="C1347" s="200">
        <v>1.5912396767271795</v>
      </c>
      <c r="D1347" s="200">
        <v>1.1046621744673109</v>
      </c>
      <c r="E1347" s="200"/>
      <c r="F1347" s="200"/>
    </row>
    <row r="1348" spans="2:6" x14ac:dyDescent="0.2">
      <c r="B1348" s="199">
        <v>34663</v>
      </c>
      <c r="C1348" s="200">
        <v>1.5715909536314863</v>
      </c>
      <c r="D1348" s="200">
        <v>1.1061737388453838</v>
      </c>
      <c r="E1348" s="200"/>
      <c r="F1348" s="200"/>
    </row>
    <row r="1349" spans="2:6" x14ac:dyDescent="0.2">
      <c r="B1349" s="199">
        <v>34666</v>
      </c>
      <c r="C1349" s="200">
        <v>1.5866821336807058</v>
      </c>
      <c r="D1349" s="200">
        <v>1.1109451830267716</v>
      </c>
      <c r="E1349" s="200"/>
      <c r="F1349" s="200"/>
    </row>
    <row r="1350" spans="2:6" x14ac:dyDescent="0.2">
      <c r="B1350" s="199">
        <v>34667</v>
      </c>
      <c r="C1350" s="200">
        <v>1.5762102090632184</v>
      </c>
      <c r="D1350" s="200">
        <v>1.114241486068112</v>
      </c>
      <c r="E1350" s="200"/>
      <c r="F1350" s="200"/>
    </row>
    <row r="1351" spans="2:6" x14ac:dyDescent="0.2">
      <c r="B1351" s="199">
        <v>34668</v>
      </c>
      <c r="C1351" s="200">
        <v>1.5972416231691686</v>
      </c>
      <c r="D1351" s="200">
        <v>1.117610635585504</v>
      </c>
      <c r="E1351" s="200"/>
      <c r="F1351" s="200"/>
    </row>
    <row r="1352" spans="2:6" x14ac:dyDescent="0.2">
      <c r="B1352" s="199">
        <v>34669</v>
      </c>
      <c r="C1352" s="200">
        <v>1.5912063186810939</v>
      </c>
      <c r="D1352" s="200">
        <v>1.1088872700783106</v>
      </c>
      <c r="E1352" s="200"/>
      <c r="F1352" s="200"/>
    </row>
    <row r="1353" spans="2:6" x14ac:dyDescent="0.2">
      <c r="B1353" s="199">
        <v>34670</v>
      </c>
      <c r="C1353" s="200">
        <v>1.5929234241033605</v>
      </c>
      <c r="D1353" s="200">
        <v>1.1060462575122936</v>
      </c>
      <c r="E1353" s="200"/>
      <c r="F1353" s="200"/>
    </row>
    <row r="1354" spans="2:6" x14ac:dyDescent="0.2">
      <c r="B1354" s="199">
        <v>34673</v>
      </c>
      <c r="C1354" s="200">
        <v>1.5893157514191802</v>
      </c>
      <c r="D1354" s="200">
        <v>1.1116190129302501</v>
      </c>
      <c r="E1354" s="200"/>
      <c r="F1354" s="200"/>
    </row>
    <row r="1355" spans="2:6" x14ac:dyDescent="0.2">
      <c r="B1355" s="199">
        <v>34674</v>
      </c>
      <c r="C1355" s="200">
        <v>1.5771992751296624</v>
      </c>
      <c r="D1355" s="200">
        <v>1.1106720087415778</v>
      </c>
      <c r="E1355" s="200"/>
      <c r="F1355" s="200"/>
    </row>
    <row r="1356" spans="2:6" x14ac:dyDescent="0.2">
      <c r="B1356" s="199">
        <v>34675</v>
      </c>
      <c r="C1356" s="200">
        <v>1.5721413613919017</v>
      </c>
      <c r="D1356" s="200">
        <v>1.1065926060826814</v>
      </c>
      <c r="E1356" s="200"/>
      <c r="F1356" s="200"/>
    </row>
    <row r="1357" spans="2:6" x14ac:dyDescent="0.2">
      <c r="B1357" s="199">
        <v>34676</v>
      </c>
      <c r="C1357" s="200">
        <v>1.5618395628094519</v>
      </c>
      <c r="D1357" s="200">
        <v>1.0968311782917508</v>
      </c>
      <c r="E1357" s="200"/>
      <c r="F1357" s="200"/>
    </row>
    <row r="1358" spans="2:6" x14ac:dyDescent="0.2">
      <c r="B1358" s="199">
        <v>34677</v>
      </c>
      <c r="C1358" s="200">
        <v>1.5373822773704888</v>
      </c>
      <c r="D1358" s="200">
        <v>1.0909306137315615</v>
      </c>
      <c r="E1358" s="200"/>
      <c r="F1358" s="200"/>
    </row>
    <row r="1359" spans="2:6" x14ac:dyDescent="0.2">
      <c r="B1359" s="199">
        <v>34680</v>
      </c>
      <c r="C1359" s="200">
        <v>1.5269445447502394</v>
      </c>
      <c r="D1359" s="200">
        <v>1.0913494809688591</v>
      </c>
      <c r="E1359" s="200"/>
      <c r="F1359" s="200"/>
    </row>
    <row r="1360" spans="2:6" x14ac:dyDescent="0.2">
      <c r="B1360" s="199">
        <v>34681</v>
      </c>
      <c r="C1360" s="200">
        <v>1.5313461389312619</v>
      </c>
      <c r="D1360" s="200">
        <v>1.0901475141140058</v>
      </c>
      <c r="E1360" s="200"/>
      <c r="F1360" s="200"/>
    </row>
    <row r="1361" spans="2:6" x14ac:dyDescent="0.2">
      <c r="B1361" s="199">
        <v>34682</v>
      </c>
      <c r="C1361" s="200">
        <v>1.5637259603156044</v>
      </c>
      <c r="D1361" s="200">
        <v>1.0989801493352771</v>
      </c>
      <c r="E1361" s="200"/>
      <c r="F1361" s="200"/>
    </row>
    <row r="1362" spans="2:6" x14ac:dyDescent="0.2">
      <c r="B1362" s="199">
        <v>34683</v>
      </c>
      <c r="C1362" s="200">
        <v>1.5559468639683938</v>
      </c>
      <c r="D1362" s="200">
        <v>1.1037698051356777</v>
      </c>
      <c r="E1362" s="200"/>
      <c r="F1362" s="200"/>
    </row>
    <row r="1363" spans="2:6" x14ac:dyDescent="0.2">
      <c r="B1363" s="199">
        <v>34684</v>
      </c>
      <c r="C1363" s="200">
        <v>1.5600390622719704</v>
      </c>
      <c r="D1363" s="200">
        <v>1.1088144236022595</v>
      </c>
      <c r="E1363" s="200"/>
      <c r="F1363" s="200"/>
    </row>
    <row r="1364" spans="2:6" x14ac:dyDescent="0.2">
      <c r="B1364" s="199">
        <v>34687</v>
      </c>
      <c r="C1364" s="200">
        <v>1.5676763869233161</v>
      </c>
      <c r="D1364" s="200">
        <v>1.1100528136951386</v>
      </c>
      <c r="E1364" s="200"/>
      <c r="F1364" s="200"/>
    </row>
    <row r="1365" spans="2:6" x14ac:dyDescent="0.2">
      <c r="B1365" s="199">
        <v>34688</v>
      </c>
      <c r="C1365" s="200">
        <v>1.5775628778319977</v>
      </c>
      <c r="D1365" s="200">
        <v>1.1124749590238583</v>
      </c>
      <c r="E1365" s="200"/>
      <c r="F1365" s="200"/>
    </row>
    <row r="1366" spans="2:6" x14ac:dyDescent="0.2">
      <c r="B1366" s="199">
        <v>34689</v>
      </c>
      <c r="C1366" s="200">
        <v>1.6079995930318416</v>
      </c>
      <c r="D1366" s="200">
        <v>1.1171189218721556</v>
      </c>
      <c r="E1366" s="200"/>
      <c r="F1366" s="200"/>
    </row>
    <row r="1367" spans="2:6" x14ac:dyDescent="0.2">
      <c r="B1367" s="199">
        <v>34690</v>
      </c>
      <c r="C1367" s="200">
        <v>1.5892473674247043</v>
      </c>
      <c r="D1367" s="200">
        <v>1.1201784738663279</v>
      </c>
      <c r="E1367" s="200"/>
      <c r="F1367" s="200"/>
    </row>
    <row r="1368" spans="2:6" x14ac:dyDescent="0.2">
      <c r="B1368" s="199">
        <v>34691</v>
      </c>
      <c r="C1368" s="200">
        <v>1.5815575038507732</v>
      </c>
      <c r="D1368" s="200">
        <v>1.1219085776725561</v>
      </c>
      <c r="E1368" s="200"/>
      <c r="F1368" s="200"/>
    </row>
    <row r="1369" spans="2:6" x14ac:dyDescent="0.2">
      <c r="B1369" s="199">
        <v>34694</v>
      </c>
      <c r="C1369" s="200">
        <v>1.5916441430359698</v>
      </c>
      <c r="D1369" s="200">
        <v>1.1236022582407588</v>
      </c>
      <c r="E1369" s="200"/>
      <c r="F1369" s="200"/>
    </row>
    <row r="1370" spans="2:6" x14ac:dyDescent="0.2">
      <c r="B1370" s="199">
        <v>34695</v>
      </c>
      <c r="C1370" s="200">
        <v>1.5860766851442485</v>
      </c>
      <c r="D1370" s="200">
        <v>1.1248770715716638</v>
      </c>
      <c r="E1370" s="200"/>
      <c r="F1370" s="200"/>
    </row>
    <row r="1371" spans="2:6" x14ac:dyDescent="0.2">
      <c r="B1371" s="199">
        <v>34696</v>
      </c>
      <c r="C1371" s="200">
        <v>1.5771108763075352</v>
      </c>
      <c r="D1371" s="200">
        <v>1.122473137861957</v>
      </c>
      <c r="E1371" s="200"/>
      <c r="F1371" s="200"/>
    </row>
    <row r="1372" spans="2:6" x14ac:dyDescent="0.2">
      <c r="B1372" s="199">
        <v>34697</v>
      </c>
      <c r="C1372" s="200">
        <v>1.5708862649079234</v>
      </c>
      <c r="D1372" s="200">
        <v>1.1267164450919696</v>
      </c>
      <c r="E1372" s="200"/>
      <c r="F1372" s="200"/>
    </row>
    <row r="1373" spans="2:6" x14ac:dyDescent="0.2">
      <c r="B1373" s="199">
        <v>34698</v>
      </c>
      <c r="C1373" s="200">
        <v>1.5436510881811649</v>
      </c>
      <c r="D1373" s="200">
        <v>1.1265525405208534</v>
      </c>
      <c r="E1373" s="200"/>
      <c r="F1373" s="200"/>
    </row>
    <row r="1374" spans="2:6" x14ac:dyDescent="0.2">
      <c r="B1374" s="199">
        <v>34701</v>
      </c>
      <c r="C1374" s="200">
        <v>1.5436510881811649</v>
      </c>
      <c r="D1374" s="200">
        <v>1.1264432708067758</v>
      </c>
      <c r="E1374" s="200"/>
      <c r="F1374" s="200"/>
    </row>
    <row r="1375" spans="2:6" x14ac:dyDescent="0.2">
      <c r="B1375" s="199">
        <v>34702</v>
      </c>
      <c r="C1375" s="200">
        <v>1.5349179517159002</v>
      </c>
      <c r="D1375" s="200">
        <v>1.1225095610999829</v>
      </c>
      <c r="E1375" s="200"/>
      <c r="F1375" s="200"/>
    </row>
    <row r="1376" spans="2:6" x14ac:dyDescent="0.2">
      <c r="B1376" s="199">
        <v>34703</v>
      </c>
      <c r="C1376" s="200">
        <v>1.5360304425528619</v>
      </c>
      <c r="D1376" s="200">
        <v>1.1193771626297588</v>
      </c>
      <c r="E1376" s="200"/>
      <c r="F1376" s="200"/>
    </row>
    <row r="1377" spans="2:6" x14ac:dyDescent="0.2">
      <c r="B1377" s="199">
        <v>34704</v>
      </c>
      <c r="C1377" s="200">
        <v>1.5021636862642445</v>
      </c>
      <c r="D1377" s="200">
        <v>1.1176470588235305</v>
      </c>
      <c r="E1377" s="200"/>
      <c r="F1377" s="200"/>
    </row>
    <row r="1378" spans="2:6" x14ac:dyDescent="0.2">
      <c r="B1378" s="199">
        <v>34705</v>
      </c>
      <c r="C1378" s="200">
        <v>1.5063884828010121</v>
      </c>
      <c r="D1378" s="200">
        <v>1.1140411582589704</v>
      </c>
      <c r="E1378" s="200"/>
      <c r="F1378" s="200"/>
    </row>
    <row r="1379" spans="2:6" x14ac:dyDescent="0.2">
      <c r="B1379" s="199">
        <v>34708</v>
      </c>
      <c r="C1379" s="200">
        <v>1.5127732128218359</v>
      </c>
      <c r="D1379" s="200">
        <v>1.111546166454199</v>
      </c>
      <c r="E1379" s="200"/>
      <c r="F1379" s="200"/>
    </row>
    <row r="1380" spans="2:6" x14ac:dyDescent="0.2">
      <c r="B1380" s="199">
        <v>34709</v>
      </c>
      <c r="C1380" s="200">
        <v>1.5276792557152794</v>
      </c>
      <c r="D1380" s="200">
        <v>1.1151156437807332</v>
      </c>
      <c r="E1380" s="200"/>
      <c r="F1380" s="200"/>
    </row>
    <row r="1381" spans="2:6" x14ac:dyDescent="0.2">
      <c r="B1381" s="199">
        <v>34710</v>
      </c>
      <c r="C1381" s="200">
        <v>1.5305013464141386</v>
      </c>
      <c r="D1381" s="200">
        <v>1.1173920961573496</v>
      </c>
      <c r="E1381" s="200"/>
      <c r="F1381" s="200"/>
    </row>
    <row r="1382" spans="2:6" x14ac:dyDescent="0.2">
      <c r="B1382" s="199">
        <v>34711</v>
      </c>
      <c r="C1382" s="200">
        <v>1.5407789604131765</v>
      </c>
      <c r="D1382" s="200">
        <v>1.1167729011109102</v>
      </c>
      <c r="E1382" s="200"/>
      <c r="F1382" s="200"/>
    </row>
    <row r="1383" spans="2:6" x14ac:dyDescent="0.2">
      <c r="B1383" s="199">
        <v>34712</v>
      </c>
      <c r="C1383" s="200">
        <v>1.5409182302555846</v>
      </c>
      <c r="D1383" s="200">
        <v>1.1194864323438369</v>
      </c>
      <c r="E1383" s="200"/>
      <c r="F1383" s="200"/>
    </row>
    <row r="1384" spans="2:6" x14ac:dyDescent="0.2">
      <c r="B1384" s="199">
        <v>34715</v>
      </c>
      <c r="C1384" s="200">
        <v>1.5399166549218581</v>
      </c>
      <c r="D1384" s="200">
        <v>1.1294117647058839</v>
      </c>
      <c r="E1384" s="200"/>
      <c r="F1384" s="200"/>
    </row>
    <row r="1385" spans="2:6" x14ac:dyDescent="0.2">
      <c r="B1385" s="199">
        <v>34716</v>
      </c>
      <c r="C1385" s="200">
        <v>1.5151508075566018</v>
      </c>
      <c r="D1385" s="200">
        <v>1.1232562374795134</v>
      </c>
      <c r="E1385" s="200"/>
      <c r="F1385" s="200"/>
    </row>
    <row r="1386" spans="2:6" x14ac:dyDescent="0.2">
      <c r="B1386" s="199">
        <v>34717</v>
      </c>
      <c r="C1386" s="200">
        <v>1.5235453598540953</v>
      </c>
      <c r="D1386" s="200">
        <v>1.1212711710071042</v>
      </c>
      <c r="E1386" s="200"/>
      <c r="F1386" s="200"/>
    </row>
    <row r="1387" spans="2:6" x14ac:dyDescent="0.2">
      <c r="B1387" s="199">
        <v>34718</v>
      </c>
      <c r="C1387" s="200">
        <v>1.5258520687409292</v>
      </c>
      <c r="D1387" s="200">
        <v>1.1126570752139882</v>
      </c>
      <c r="E1387" s="200"/>
      <c r="F1387" s="200"/>
    </row>
    <row r="1388" spans="2:6" x14ac:dyDescent="0.2">
      <c r="B1388" s="199">
        <v>34719</v>
      </c>
      <c r="C1388" s="200">
        <v>1.5363481779418287</v>
      </c>
      <c r="D1388" s="200">
        <v>1.1070661081770183</v>
      </c>
      <c r="E1388" s="200"/>
      <c r="F1388" s="200"/>
    </row>
    <row r="1389" spans="2:6" x14ac:dyDescent="0.2">
      <c r="B1389" s="199">
        <v>34722</v>
      </c>
      <c r="C1389" s="200">
        <v>1.4985751944565633</v>
      </c>
      <c r="D1389" s="200">
        <v>1.0857949371699158</v>
      </c>
      <c r="E1389" s="200"/>
      <c r="F1389" s="200"/>
    </row>
    <row r="1390" spans="2:6" x14ac:dyDescent="0.2">
      <c r="B1390" s="199">
        <v>34723</v>
      </c>
      <c r="C1390" s="200">
        <v>1.4911296785702106</v>
      </c>
      <c r="D1390" s="200">
        <v>1.0909852485886009</v>
      </c>
      <c r="E1390" s="200"/>
      <c r="F1390" s="200"/>
    </row>
    <row r="1391" spans="2:6" x14ac:dyDescent="0.2">
      <c r="B1391" s="199">
        <v>34724</v>
      </c>
      <c r="C1391" s="200">
        <v>1.5192963787339155</v>
      </c>
      <c r="D1391" s="200">
        <v>1.095192132580588</v>
      </c>
      <c r="E1391" s="200"/>
      <c r="F1391" s="200"/>
    </row>
    <row r="1392" spans="2:6" x14ac:dyDescent="0.2">
      <c r="B1392" s="199">
        <v>34725</v>
      </c>
      <c r="C1392" s="200">
        <v>1.5287292002158301</v>
      </c>
      <c r="D1392" s="200">
        <v>1.097250045529049</v>
      </c>
      <c r="E1392" s="200"/>
      <c r="F1392" s="200"/>
    </row>
    <row r="1393" spans="2:6" x14ac:dyDescent="0.2">
      <c r="B1393" s="199">
        <v>34726</v>
      </c>
      <c r="C1393" s="200">
        <v>1.5120226567849049</v>
      </c>
      <c r="D1393" s="200">
        <v>1.1004735020943377</v>
      </c>
      <c r="E1393" s="200"/>
      <c r="F1393" s="200"/>
    </row>
    <row r="1394" spans="2:6" x14ac:dyDescent="0.2">
      <c r="B1394" s="199">
        <v>34729</v>
      </c>
      <c r="C1394" s="200">
        <v>1.5306364465007862</v>
      </c>
      <c r="D1394" s="200">
        <v>1.1105263157894751</v>
      </c>
      <c r="E1394" s="200"/>
      <c r="F1394" s="200"/>
    </row>
    <row r="1395" spans="2:6" x14ac:dyDescent="0.2">
      <c r="B1395" s="199">
        <v>34730</v>
      </c>
      <c r="C1395" s="200">
        <v>1.5116290318410923</v>
      </c>
      <c r="D1395" s="200">
        <v>1.1078706975050099</v>
      </c>
      <c r="E1395" s="200"/>
      <c r="F1395" s="200"/>
    </row>
    <row r="1396" spans="2:6" x14ac:dyDescent="0.2">
      <c r="B1396" s="199">
        <v>34731</v>
      </c>
      <c r="C1396" s="200">
        <v>1.5230491589185688</v>
      </c>
      <c r="D1396" s="200">
        <v>1.1088958295392477</v>
      </c>
      <c r="E1396" s="200"/>
      <c r="F1396" s="200"/>
    </row>
    <row r="1397" spans="2:6" x14ac:dyDescent="0.2">
      <c r="B1397" s="199">
        <v>34732</v>
      </c>
      <c r="C1397" s="200">
        <v>1.5418681006178778</v>
      </c>
      <c r="D1397" s="200">
        <v>1.1106343106902219</v>
      </c>
      <c r="E1397" s="200"/>
      <c r="F1397" s="200"/>
    </row>
    <row r="1398" spans="2:6" x14ac:dyDescent="0.2">
      <c r="B1398" s="199">
        <v>34733</v>
      </c>
      <c r="C1398" s="200">
        <v>1.5502493096969372</v>
      </c>
      <c r="D1398" s="200">
        <v>1.1162352941176488</v>
      </c>
      <c r="E1398" s="200"/>
      <c r="F1398" s="200"/>
    </row>
    <row r="1399" spans="2:6" x14ac:dyDescent="0.2">
      <c r="B1399" s="199">
        <v>34736</v>
      </c>
      <c r="C1399" s="200">
        <v>1.5653062977489192</v>
      </c>
      <c r="D1399" s="200">
        <v>1.1249952649790582</v>
      </c>
      <c r="E1399" s="200"/>
      <c r="F1399" s="200"/>
    </row>
    <row r="1400" spans="2:6" x14ac:dyDescent="0.2">
      <c r="B1400" s="199">
        <v>34737</v>
      </c>
      <c r="C1400" s="200">
        <v>1.570882929103314</v>
      </c>
      <c r="D1400" s="200">
        <v>1.1221706428701526</v>
      </c>
      <c r="E1400" s="200"/>
      <c r="F1400" s="200"/>
    </row>
    <row r="1401" spans="2:6" x14ac:dyDescent="0.2">
      <c r="B1401" s="199">
        <v>34738</v>
      </c>
      <c r="C1401" s="200">
        <v>1.5780007021868734</v>
      </c>
      <c r="D1401" s="200">
        <v>1.1182338371881273</v>
      </c>
      <c r="E1401" s="200"/>
      <c r="F1401" s="200"/>
    </row>
    <row r="1402" spans="2:6" x14ac:dyDescent="0.2">
      <c r="B1402" s="199">
        <v>34739</v>
      </c>
      <c r="C1402" s="200">
        <v>1.6082714611074405</v>
      </c>
      <c r="D1402" s="200">
        <v>1.1181762884720465</v>
      </c>
      <c r="E1402" s="200"/>
      <c r="F1402" s="200"/>
    </row>
    <row r="1403" spans="2:6" x14ac:dyDescent="0.2">
      <c r="B1403" s="199">
        <v>34740</v>
      </c>
      <c r="C1403" s="200">
        <v>1.5771534078162937</v>
      </c>
      <c r="D1403" s="200">
        <v>1.1240981606264813</v>
      </c>
      <c r="E1403" s="200"/>
      <c r="F1403" s="200"/>
    </row>
    <row r="1404" spans="2:6" x14ac:dyDescent="0.2">
      <c r="B1404" s="199">
        <v>34743</v>
      </c>
      <c r="C1404" s="200">
        <v>1.577976517603461</v>
      </c>
      <c r="D1404" s="200">
        <v>1.1244622108905498</v>
      </c>
      <c r="E1404" s="200"/>
      <c r="F1404" s="200"/>
    </row>
    <row r="1405" spans="2:6" x14ac:dyDescent="0.2">
      <c r="B1405" s="199">
        <v>34744</v>
      </c>
      <c r="C1405" s="200">
        <v>1.5996292253177591</v>
      </c>
      <c r="D1405" s="200">
        <v>1.1216760152977616</v>
      </c>
      <c r="E1405" s="200"/>
      <c r="F1405" s="200"/>
    </row>
    <row r="1406" spans="2:6" x14ac:dyDescent="0.2">
      <c r="B1406" s="199">
        <v>34745</v>
      </c>
      <c r="C1406" s="200">
        <v>1.6060106195339745</v>
      </c>
      <c r="D1406" s="200">
        <v>1.1241078127845583</v>
      </c>
      <c r="E1406" s="200"/>
      <c r="F1406" s="200"/>
    </row>
    <row r="1407" spans="2:6" x14ac:dyDescent="0.2">
      <c r="B1407" s="199">
        <v>34746</v>
      </c>
      <c r="C1407" s="200">
        <v>1.6107699787592673</v>
      </c>
      <c r="D1407" s="200">
        <v>1.1251937716262992</v>
      </c>
      <c r="E1407" s="200"/>
      <c r="F1407" s="200"/>
    </row>
    <row r="1408" spans="2:6" x14ac:dyDescent="0.2">
      <c r="B1408" s="199">
        <v>34747</v>
      </c>
      <c r="C1408" s="200">
        <v>1.6048631027486226</v>
      </c>
      <c r="D1408" s="200">
        <v>1.1243886359497375</v>
      </c>
      <c r="E1408" s="200"/>
      <c r="F1408" s="200"/>
    </row>
    <row r="1409" spans="2:6" x14ac:dyDescent="0.2">
      <c r="B1409" s="199">
        <v>34750</v>
      </c>
      <c r="C1409" s="200">
        <v>1.602888306420343</v>
      </c>
      <c r="D1409" s="200">
        <v>1.1253474776907684</v>
      </c>
      <c r="E1409" s="200"/>
      <c r="F1409" s="200"/>
    </row>
    <row r="1410" spans="2:6" x14ac:dyDescent="0.2">
      <c r="B1410" s="199">
        <v>34751</v>
      </c>
      <c r="C1410" s="200">
        <v>1.5787737749049118</v>
      </c>
      <c r="D1410" s="200">
        <v>1.1248156984155908</v>
      </c>
      <c r="E1410" s="200"/>
      <c r="F1410" s="200"/>
    </row>
    <row r="1411" spans="2:6" x14ac:dyDescent="0.2">
      <c r="B1411" s="199">
        <v>34752</v>
      </c>
      <c r="C1411" s="200">
        <v>1.578722069933479</v>
      </c>
      <c r="D1411" s="200">
        <v>1.1282797304680405</v>
      </c>
      <c r="E1411" s="200"/>
      <c r="F1411" s="200"/>
    </row>
    <row r="1412" spans="2:6" x14ac:dyDescent="0.2">
      <c r="B1412" s="199">
        <v>34753</v>
      </c>
      <c r="C1412" s="200">
        <v>1.6070005195515711</v>
      </c>
      <c r="D1412" s="200">
        <v>1.1300897832817356</v>
      </c>
      <c r="E1412" s="200"/>
      <c r="F1412" s="200"/>
    </row>
    <row r="1413" spans="2:6" x14ac:dyDescent="0.2">
      <c r="B1413" s="199">
        <v>34754</v>
      </c>
      <c r="C1413" s="200">
        <v>1.5916224603060132</v>
      </c>
      <c r="D1413" s="200">
        <v>1.1253811691859428</v>
      </c>
      <c r="E1413" s="200"/>
      <c r="F1413" s="200"/>
    </row>
    <row r="1414" spans="2:6" x14ac:dyDescent="0.2">
      <c r="B1414" s="199">
        <v>34757</v>
      </c>
      <c r="C1414" s="200">
        <v>1.6056420131247264</v>
      </c>
      <c r="D1414" s="200">
        <v>1.1121868512110749</v>
      </c>
      <c r="E1414" s="200"/>
      <c r="F1414" s="200"/>
    </row>
    <row r="1415" spans="2:6" x14ac:dyDescent="0.2">
      <c r="B1415" s="199">
        <v>34758</v>
      </c>
      <c r="C1415" s="200">
        <v>1.5870440684807359</v>
      </c>
      <c r="D1415" s="200">
        <v>1.1238650519031161</v>
      </c>
      <c r="E1415" s="200"/>
      <c r="F1415" s="200"/>
    </row>
    <row r="1416" spans="2:6" x14ac:dyDescent="0.2">
      <c r="B1416" s="199">
        <v>34759</v>
      </c>
      <c r="C1416" s="200">
        <v>1.604908970061991</v>
      </c>
      <c r="D1416" s="200">
        <v>1.1193527590602825</v>
      </c>
      <c r="E1416" s="200"/>
      <c r="F1416" s="200"/>
    </row>
    <row r="1417" spans="2:6" x14ac:dyDescent="0.2">
      <c r="B1417" s="199">
        <v>34760</v>
      </c>
      <c r="C1417" s="200">
        <v>1.6176050424022497</v>
      </c>
      <c r="D1417" s="200">
        <v>1.1260730285922438</v>
      </c>
      <c r="E1417" s="200"/>
      <c r="F1417" s="200"/>
    </row>
    <row r="1418" spans="2:6" x14ac:dyDescent="0.2">
      <c r="B1418" s="199">
        <v>34761</v>
      </c>
      <c r="C1418" s="200">
        <v>1.6559717991078426</v>
      </c>
      <c r="D1418" s="200">
        <v>1.1379300673829924</v>
      </c>
      <c r="E1418" s="200"/>
      <c r="F1418" s="200"/>
    </row>
    <row r="1419" spans="2:6" x14ac:dyDescent="0.2">
      <c r="B1419" s="199">
        <v>34764</v>
      </c>
      <c r="C1419" s="200">
        <v>1.676212627521559</v>
      </c>
      <c r="D1419" s="200">
        <v>1.1424063012201806</v>
      </c>
      <c r="E1419" s="200"/>
      <c r="F1419" s="200"/>
    </row>
    <row r="1420" spans="2:6" x14ac:dyDescent="0.2">
      <c r="B1420" s="199">
        <v>34765</v>
      </c>
      <c r="C1420" s="200">
        <v>1.6821495257736805</v>
      </c>
      <c r="D1420" s="200">
        <v>1.1382784556547096</v>
      </c>
      <c r="E1420" s="200"/>
      <c r="F1420" s="200"/>
    </row>
    <row r="1421" spans="2:6" x14ac:dyDescent="0.2">
      <c r="B1421" s="199">
        <v>34766</v>
      </c>
      <c r="C1421" s="200">
        <v>1.7094922821990657</v>
      </c>
      <c r="D1421" s="200">
        <v>1.1376590784920799</v>
      </c>
      <c r="E1421" s="200"/>
      <c r="F1421" s="200"/>
    </row>
    <row r="1422" spans="2:6" x14ac:dyDescent="0.2">
      <c r="B1422" s="199">
        <v>34767</v>
      </c>
      <c r="C1422" s="200">
        <v>1.6784334394397216</v>
      </c>
      <c r="D1422" s="200">
        <v>1.1372478601347682</v>
      </c>
      <c r="E1422" s="200"/>
      <c r="F1422" s="200"/>
    </row>
    <row r="1423" spans="2:6" x14ac:dyDescent="0.2">
      <c r="B1423" s="199">
        <v>34768</v>
      </c>
      <c r="C1423" s="200">
        <v>1.6611748203460761</v>
      </c>
      <c r="D1423" s="200">
        <v>1.1318464760517233</v>
      </c>
      <c r="E1423" s="200"/>
      <c r="F1423" s="200"/>
    </row>
    <row r="1424" spans="2:6" x14ac:dyDescent="0.2">
      <c r="B1424" s="199">
        <v>34771</v>
      </c>
      <c r="C1424" s="200">
        <v>1.6741619416384337</v>
      </c>
      <c r="D1424" s="200">
        <v>1.136735020943364</v>
      </c>
      <c r="E1424" s="200"/>
      <c r="F1424" s="200"/>
    </row>
    <row r="1425" spans="2:6" x14ac:dyDescent="0.2">
      <c r="B1425" s="199">
        <v>34772</v>
      </c>
      <c r="C1425" s="200">
        <v>1.6822312529865906</v>
      </c>
      <c r="D1425" s="200">
        <v>1.1347331997814627</v>
      </c>
      <c r="E1425" s="200"/>
      <c r="F1425" s="200"/>
    </row>
    <row r="1426" spans="2:6" x14ac:dyDescent="0.2">
      <c r="B1426" s="199">
        <v>34773</v>
      </c>
      <c r="C1426" s="200">
        <v>1.6947613690475725</v>
      </c>
      <c r="D1426" s="200">
        <v>1.1465425241303975</v>
      </c>
      <c r="E1426" s="200"/>
      <c r="F1426" s="200"/>
    </row>
    <row r="1427" spans="2:6" x14ac:dyDescent="0.2">
      <c r="B1427" s="199">
        <v>34774</v>
      </c>
      <c r="C1427" s="200">
        <v>1.7096882607198196</v>
      </c>
      <c r="D1427" s="200">
        <v>1.1490444363503938</v>
      </c>
      <c r="E1427" s="200"/>
      <c r="F1427" s="200"/>
    </row>
    <row r="1428" spans="2:6" x14ac:dyDescent="0.2">
      <c r="B1428" s="199">
        <v>34775</v>
      </c>
      <c r="C1428" s="200">
        <v>1.7256834438179649</v>
      </c>
      <c r="D1428" s="200">
        <v>1.1463514842469518</v>
      </c>
      <c r="E1428" s="200"/>
      <c r="F1428" s="200"/>
    </row>
    <row r="1429" spans="2:6" x14ac:dyDescent="0.2">
      <c r="B1429" s="199">
        <v>34778</v>
      </c>
      <c r="C1429" s="200">
        <v>1.7234317757071727</v>
      </c>
      <c r="D1429" s="200">
        <v>1.1457195410672032</v>
      </c>
      <c r="E1429" s="200"/>
      <c r="F1429" s="200"/>
    </row>
    <row r="1430" spans="2:6" x14ac:dyDescent="0.2">
      <c r="B1430" s="199">
        <v>34779</v>
      </c>
      <c r="C1430" s="200">
        <v>1.7155759558539649</v>
      </c>
      <c r="D1430" s="200">
        <v>1.1444716809324373</v>
      </c>
      <c r="E1430" s="200"/>
      <c r="F1430" s="200"/>
    </row>
    <row r="1431" spans="2:6" x14ac:dyDescent="0.2">
      <c r="B1431" s="199">
        <v>34780</v>
      </c>
      <c r="C1431" s="200">
        <v>1.7340521436297418</v>
      </c>
      <c r="D1431" s="200">
        <v>1.1422555090147539</v>
      </c>
      <c r="E1431" s="200"/>
      <c r="F1431" s="200"/>
    </row>
    <row r="1432" spans="2:6" x14ac:dyDescent="0.2">
      <c r="B1432" s="199">
        <v>34781</v>
      </c>
      <c r="C1432" s="200">
        <v>1.733006368884952</v>
      </c>
      <c r="D1432" s="200">
        <v>1.1400917865598277</v>
      </c>
      <c r="E1432" s="200"/>
      <c r="F1432" s="200"/>
    </row>
    <row r="1433" spans="2:6" x14ac:dyDescent="0.2">
      <c r="B1433" s="199">
        <v>34782</v>
      </c>
      <c r="C1433" s="200">
        <v>1.7466539794898084</v>
      </c>
      <c r="D1433" s="200">
        <v>1.141245856856677</v>
      </c>
      <c r="E1433" s="200"/>
      <c r="F1433" s="200"/>
    </row>
    <row r="1434" spans="2:6" x14ac:dyDescent="0.2">
      <c r="B1434" s="199">
        <v>34785</v>
      </c>
      <c r="C1434" s="200">
        <v>1.8067318204903495</v>
      </c>
      <c r="D1434" s="200">
        <v>1.1511001639045737</v>
      </c>
      <c r="E1434" s="200"/>
      <c r="F1434" s="200"/>
    </row>
    <row r="1435" spans="2:6" x14ac:dyDescent="0.2">
      <c r="B1435" s="199">
        <v>34786</v>
      </c>
      <c r="C1435" s="200">
        <v>1.8216153467026852</v>
      </c>
      <c r="D1435" s="200">
        <v>1.167285193953745</v>
      </c>
      <c r="E1435" s="200"/>
      <c r="F1435" s="200"/>
    </row>
    <row r="1436" spans="2:6" x14ac:dyDescent="0.2">
      <c r="B1436" s="199">
        <v>34787</v>
      </c>
      <c r="C1436" s="200">
        <v>1.8477288591298087</v>
      </c>
      <c r="D1436" s="200">
        <v>1.1719863412857425</v>
      </c>
      <c r="E1436" s="200"/>
      <c r="F1436" s="200"/>
    </row>
    <row r="1437" spans="2:6" x14ac:dyDescent="0.2">
      <c r="B1437" s="199">
        <v>34788</v>
      </c>
      <c r="C1437" s="200">
        <v>1.8534355868639385</v>
      </c>
      <c r="D1437" s="200">
        <v>1.1658419231469701</v>
      </c>
      <c r="E1437" s="200"/>
      <c r="F1437" s="200"/>
    </row>
    <row r="1438" spans="2:6" x14ac:dyDescent="0.2">
      <c r="B1438" s="199">
        <v>34789</v>
      </c>
      <c r="C1438" s="200">
        <v>1.8727557332056866</v>
      </c>
      <c r="D1438" s="200">
        <v>1.1795212165361526</v>
      </c>
      <c r="E1438" s="200"/>
      <c r="F1438" s="200"/>
    </row>
    <row r="1439" spans="2:6" x14ac:dyDescent="0.2">
      <c r="B1439" s="199">
        <v>34792</v>
      </c>
      <c r="C1439" s="200">
        <v>1.8602189455354876</v>
      </c>
      <c r="D1439" s="200">
        <v>1.1647881988708819</v>
      </c>
      <c r="E1439" s="200"/>
      <c r="F1439" s="200"/>
    </row>
    <row r="1440" spans="2:6" x14ac:dyDescent="0.2">
      <c r="B1440" s="199">
        <v>34793</v>
      </c>
      <c r="C1440" s="200">
        <v>1.8085256494186139</v>
      </c>
      <c r="D1440" s="200">
        <v>1.1748309961755623</v>
      </c>
      <c r="E1440" s="200"/>
      <c r="F1440" s="200"/>
    </row>
    <row r="1441" spans="2:6" x14ac:dyDescent="0.2">
      <c r="B1441" s="199">
        <v>34794</v>
      </c>
      <c r="C1441" s="200">
        <v>1.8196338787651885</v>
      </c>
      <c r="D1441" s="200">
        <v>1.179220542706249</v>
      </c>
      <c r="E1441" s="200"/>
      <c r="F1441" s="200"/>
    </row>
    <row r="1442" spans="2:6" x14ac:dyDescent="0.2">
      <c r="B1442" s="199">
        <v>34795</v>
      </c>
      <c r="C1442" s="200">
        <v>1.8528943525661963</v>
      </c>
      <c r="D1442" s="200">
        <v>1.1845725733017689</v>
      </c>
      <c r="E1442" s="200"/>
      <c r="F1442" s="200"/>
    </row>
    <row r="1443" spans="2:6" x14ac:dyDescent="0.2">
      <c r="B1443" s="199">
        <v>34796</v>
      </c>
      <c r="C1443" s="200">
        <v>1.8571266546633332</v>
      </c>
      <c r="D1443" s="200">
        <v>1.1879451830267733</v>
      </c>
      <c r="E1443" s="200"/>
      <c r="F1443" s="200"/>
    </row>
    <row r="1444" spans="2:6" x14ac:dyDescent="0.2">
      <c r="B1444" s="199">
        <v>34799</v>
      </c>
      <c r="C1444" s="200">
        <v>1.8201017253615421</v>
      </c>
      <c r="D1444" s="200">
        <v>1.1942163540338757</v>
      </c>
      <c r="E1444" s="200"/>
      <c r="F1444" s="200"/>
    </row>
    <row r="1445" spans="2:6" x14ac:dyDescent="0.2">
      <c r="B1445" s="199">
        <v>34800</v>
      </c>
      <c r="C1445" s="200">
        <v>1.8175615101521077</v>
      </c>
      <c r="D1445" s="200">
        <v>1.19396849389911</v>
      </c>
      <c r="E1445" s="200"/>
      <c r="F1445" s="200"/>
    </row>
    <row r="1446" spans="2:6" x14ac:dyDescent="0.2">
      <c r="B1446" s="199">
        <v>34801</v>
      </c>
      <c r="C1446" s="200">
        <v>1.814737751550944</v>
      </c>
      <c r="D1446" s="200">
        <v>1.1948071389546551</v>
      </c>
      <c r="E1446" s="200"/>
      <c r="F1446" s="200"/>
    </row>
    <row r="1447" spans="2:6" x14ac:dyDescent="0.2">
      <c r="B1447" s="199">
        <v>34802</v>
      </c>
      <c r="C1447" s="200">
        <v>1.8336692766557925</v>
      </c>
      <c r="D1447" s="200">
        <v>1.2043152431251158</v>
      </c>
      <c r="E1447" s="200"/>
      <c r="F1447" s="200"/>
    </row>
    <row r="1448" spans="2:6" x14ac:dyDescent="0.2">
      <c r="B1448" s="199">
        <v>34803</v>
      </c>
      <c r="C1448" s="200">
        <v>1.8336692766557925</v>
      </c>
      <c r="D1448" s="200">
        <v>1.1995552722637062</v>
      </c>
      <c r="E1448" s="200"/>
      <c r="F1448" s="200"/>
    </row>
    <row r="1449" spans="2:6" x14ac:dyDescent="0.2">
      <c r="B1449" s="199">
        <v>34806</v>
      </c>
      <c r="C1449" s="200">
        <v>1.8336692766557925</v>
      </c>
      <c r="D1449" s="200">
        <v>1.2098441085412512</v>
      </c>
      <c r="E1449" s="200"/>
      <c r="F1449" s="200"/>
    </row>
    <row r="1450" spans="2:6" x14ac:dyDescent="0.2">
      <c r="B1450" s="199">
        <v>34807</v>
      </c>
      <c r="C1450" s="200">
        <v>1.8344757074199167</v>
      </c>
      <c r="D1450" s="200">
        <v>1.2073782553269006</v>
      </c>
      <c r="E1450" s="200"/>
      <c r="F1450" s="200"/>
    </row>
    <row r="1451" spans="2:6" x14ac:dyDescent="0.2">
      <c r="B1451" s="199">
        <v>34808</v>
      </c>
      <c r="C1451" s="200">
        <v>1.848638699836799</v>
      </c>
      <c r="D1451" s="200">
        <v>1.2103176106355875</v>
      </c>
      <c r="E1451" s="200"/>
      <c r="F1451" s="200"/>
    </row>
    <row r="1452" spans="2:6" x14ac:dyDescent="0.2">
      <c r="B1452" s="199">
        <v>34809</v>
      </c>
      <c r="C1452" s="200">
        <v>1.8060379731317648</v>
      </c>
      <c r="D1452" s="200">
        <v>1.2058462939355328</v>
      </c>
      <c r="E1452" s="200"/>
      <c r="F1452" s="200"/>
    </row>
    <row r="1453" spans="2:6" x14ac:dyDescent="0.2">
      <c r="B1453" s="199">
        <v>34810</v>
      </c>
      <c r="C1453" s="200">
        <v>1.8371743733482584</v>
      </c>
      <c r="D1453" s="200">
        <v>1.2147965762156276</v>
      </c>
      <c r="E1453" s="200"/>
      <c r="F1453" s="200"/>
    </row>
    <row r="1454" spans="2:6" x14ac:dyDescent="0.2">
      <c r="B1454" s="199">
        <v>34813</v>
      </c>
      <c r="C1454" s="200">
        <v>1.8420187955910698</v>
      </c>
      <c r="D1454" s="200">
        <v>1.2157342924786037</v>
      </c>
      <c r="E1454" s="200"/>
      <c r="F1454" s="200"/>
    </row>
    <row r="1455" spans="2:6" x14ac:dyDescent="0.2">
      <c r="B1455" s="199">
        <v>34814</v>
      </c>
      <c r="C1455" s="200">
        <v>1.8780379798033739</v>
      </c>
      <c r="D1455" s="200">
        <v>1.2270619195046464</v>
      </c>
      <c r="E1455" s="200"/>
      <c r="F1455" s="200"/>
    </row>
    <row r="1456" spans="2:6" x14ac:dyDescent="0.2">
      <c r="B1456" s="199">
        <v>34815</v>
      </c>
      <c r="C1456" s="200">
        <v>1.8611663140443242</v>
      </c>
      <c r="D1456" s="200">
        <v>1.2146987798215285</v>
      </c>
      <c r="E1456" s="200"/>
      <c r="F1456" s="200"/>
    </row>
    <row r="1457" spans="2:6" x14ac:dyDescent="0.2">
      <c r="B1457" s="199">
        <v>34816</v>
      </c>
      <c r="C1457" s="200">
        <v>1.8420938511947631</v>
      </c>
      <c r="D1457" s="200">
        <v>1.2206516117282853</v>
      </c>
      <c r="E1457" s="200"/>
      <c r="F1457" s="200"/>
    </row>
    <row r="1458" spans="2:6" x14ac:dyDescent="0.2">
      <c r="B1458" s="199">
        <v>34817</v>
      </c>
      <c r="C1458" s="200">
        <v>1.8173805427520917</v>
      </c>
      <c r="D1458" s="200">
        <v>1.2202092515024612</v>
      </c>
      <c r="E1458" s="200"/>
      <c r="F1458" s="200"/>
    </row>
    <row r="1459" spans="2:6" x14ac:dyDescent="0.2">
      <c r="B1459" s="199">
        <v>34820</v>
      </c>
      <c r="C1459" s="200">
        <v>1.8173805427520917</v>
      </c>
      <c r="D1459" s="200">
        <v>1.2207698051356792</v>
      </c>
      <c r="E1459" s="200"/>
      <c r="F1459" s="200"/>
    </row>
    <row r="1460" spans="2:6" x14ac:dyDescent="0.2">
      <c r="B1460" s="199">
        <v>34821</v>
      </c>
      <c r="C1460" s="200">
        <v>1.7994606003947953</v>
      </c>
      <c r="D1460" s="200">
        <v>1.2315745765798607</v>
      </c>
      <c r="E1460" s="200"/>
      <c r="F1460" s="200"/>
    </row>
    <row r="1461" spans="2:6" x14ac:dyDescent="0.2">
      <c r="B1461" s="199">
        <v>34822</v>
      </c>
      <c r="C1461" s="200">
        <v>1.8255424226781372</v>
      </c>
      <c r="D1461" s="200">
        <v>1.2392520488071417</v>
      </c>
      <c r="E1461" s="200"/>
      <c r="F1461" s="200"/>
    </row>
    <row r="1462" spans="2:6" x14ac:dyDescent="0.2">
      <c r="B1462" s="199">
        <v>34823</v>
      </c>
      <c r="C1462" s="200">
        <v>1.8337776903055711</v>
      </c>
      <c r="D1462" s="200">
        <v>1.241091968676018</v>
      </c>
      <c r="E1462" s="200"/>
      <c r="F1462" s="200"/>
    </row>
    <row r="1463" spans="2:6" x14ac:dyDescent="0.2">
      <c r="B1463" s="199">
        <v>34824</v>
      </c>
      <c r="C1463" s="200">
        <v>1.8094846932435811</v>
      </c>
      <c r="D1463" s="200">
        <v>1.2357064287015143</v>
      </c>
      <c r="E1463" s="200"/>
      <c r="F1463" s="200"/>
    </row>
    <row r="1464" spans="2:6" x14ac:dyDescent="0.2">
      <c r="B1464" s="199">
        <v>34827</v>
      </c>
      <c r="C1464" s="200">
        <v>1.8094846932435811</v>
      </c>
      <c r="D1464" s="200">
        <v>1.2471181934073967</v>
      </c>
      <c r="E1464" s="200"/>
      <c r="F1464" s="200"/>
    </row>
    <row r="1465" spans="2:6" x14ac:dyDescent="0.2">
      <c r="B1465" s="199">
        <v>34828</v>
      </c>
      <c r="C1465" s="200">
        <v>1.8387622163419433</v>
      </c>
      <c r="D1465" s="200">
        <v>1.2455938808960145</v>
      </c>
      <c r="E1465" s="200"/>
      <c r="F1465" s="200"/>
    </row>
    <row r="1466" spans="2:6" x14ac:dyDescent="0.2">
      <c r="B1466" s="199">
        <v>34829</v>
      </c>
      <c r="C1466" s="200">
        <v>1.827986733505075</v>
      </c>
      <c r="D1466" s="200">
        <v>1.2412797304680414</v>
      </c>
      <c r="E1466" s="200"/>
      <c r="F1466" s="200"/>
    </row>
    <row r="1467" spans="2:6" x14ac:dyDescent="0.2">
      <c r="B1467" s="199">
        <v>34830</v>
      </c>
      <c r="C1467" s="200">
        <v>1.7923403254577799</v>
      </c>
      <c r="D1467" s="200">
        <v>1.2294765980695712</v>
      </c>
      <c r="E1467" s="200"/>
      <c r="F1467" s="200"/>
    </row>
    <row r="1468" spans="2:6" x14ac:dyDescent="0.2">
      <c r="B1468" s="199">
        <v>34831</v>
      </c>
      <c r="C1468" s="200">
        <v>1.7954834873502155</v>
      </c>
      <c r="D1468" s="200">
        <v>1.2238872700783128</v>
      </c>
      <c r="E1468" s="200"/>
      <c r="F1468" s="200"/>
    </row>
    <row r="1469" spans="2:6" x14ac:dyDescent="0.2">
      <c r="B1469" s="199">
        <v>34834</v>
      </c>
      <c r="C1469" s="200">
        <v>1.810600519885152</v>
      </c>
      <c r="D1469" s="200">
        <v>1.2254081223820823</v>
      </c>
      <c r="E1469" s="200"/>
      <c r="F1469" s="200"/>
    </row>
    <row r="1470" spans="2:6" x14ac:dyDescent="0.2">
      <c r="B1470" s="199">
        <v>34835</v>
      </c>
      <c r="C1470" s="200">
        <v>1.8165532632091645</v>
      </c>
      <c r="D1470" s="200">
        <v>1.2255609178656011</v>
      </c>
      <c r="E1470" s="200"/>
      <c r="F1470" s="200"/>
    </row>
    <row r="1471" spans="2:6" x14ac:dyDescent="0.2">
      <c r="B1471" s="199">
        <v>34836</v>
      </c>
      <c r="C1471" s="200">
        <v>1.790868401674244</v>
      </c>
      <c r="D1471" s="200">
        <v>1.2258044072118039</v>
      </c>
      <c r="E1471" s="200"/>
      <c r="F1471" s="200"/>
    </row>
    <row r="1472" spans="2:6" x14ac:dyDescent="0.2">
      <c r="B1472" s="199">
        <v>34837</v>
      </c>
      <c r="C1472" s="200">
        <v>1.7871873412886752</v>
      </c>
      <c r="D1472" s="200">
        <v>1.2085835002731771</v>
      </c>
      <c r="E1472" s="200"/>
      <c r="F1472" s="200"/>
    </row>
    <row r="1473" spans="2:6" x14ac:dyDescent="0.2">
      <c r="B1473" s="199">
        <v>34838</v>
      </c>
      <c r="C1473" s="200">
        <v>1.7656255342499605</v>
      </c>
      <c r="D1473" s="200">
        <v>1.2074884356219295</v>
      </c>
      <c r="E1473" s="200"/>
      <c r="F1473" s="200"/>
    </row>
    <row r="1474" spans="2:6" x14ac:dyDescent="0.2">
      <c r="B1474" s="199">
        <v>34841</v>
      </c>
      <c r="C1474" s="200">
        <v>1.7835296315353664</v>
      </c>
      <c r="D1474" s="200">
        <v>1.2044722272810082</v>
      </c>
      <c r="E1474" s="200"/>
      <c r="F1474" s="200"/>
    </row>
    <row r="1475" spans="2:6" x14ac:dyDescent="0.2">
      <c r="B1475" s="199">
        <v>34842</v>
      </c>
      <c r="C1475" s="200">
        <v>1.7797393235488661</v>
      </c>
      <c r="D1475" s="200">
        <v>1.2160646512474989</v>
      </c>
      <c r="E1475" s="200"/>
      <c r="F1475" s="200"/>
    </row>
    <row r="1476" spans="2:6" x14ac:dyDescent="0.2">
      <c r="B1476" s="199">
        <v>34843</v>
      </c>
      <c r="C1476" s="200">
        <v>1.788106355458339</v>
      </c>
      <c r="D1476" s="200">
        <v>1.2208632307412157</v>
      </c>
      <c r="E1476" s="200"/>
      <c r="F1476" s="200"/>
    </row>
    <row r="1477" spans="2:6" x14ac:dyDescent="0.2">
      <c r="B1477" s="199">
        <v>34844</v>
      </c>
      <c r="C1477" s="200">
        <v>1.788106355458339</v>
      </c>
      <c r="D1477" s="200">
        <v>1.23265798579494</v>
      </c>
      <c r="E1477" s="200"/>
      <c r="F1477" s="200"/>
    </row>
    <row r="1478" spans="2:6" x14ac:dyDescent="0.2">
      <c r="B1478" s="199">
        <v>34845</v>
      </c>
      <c r="C1478" s="200">
        <v>1.8497061573115454</v>
      </c>
      <c r="D1478" s="200">
        <v>1.2368998360954317</v>
      </c>
      <c r="E1478" s="200"/>
      <c r="F1478" s="200"/>
    </row>
    <row r="1479" spans="2:6" x14ac:dyDescent="0.2">
      <c r="B1479" s="199">
        <v>34848</v>
      </c>
      <c r="C1479" s="200">
        <v>1.8542386818234546</v>
      </c>
      <c r="D1479" s="200">
        <v>1.232401566199238</v>
      </c>
      <c r="E1479" s="200"/>
      <c r="F1479" s="200"/>
    </row>
    <row r="1480" spans="2:6" x14ac:dyDescent="0.2">
      <c r="B1480" s="199">
        <v>34849</v>
      </c>
      <c r="C1480" s="200">
        <v>1.8551476885792928</v>
      </c>
      <c r="D1480" s="200">
        <v>1.2356097250045559</v>
      </c>
      <c r="E1480" s="200"/>
      <c r="F1480" s="200"/>
    </row>
    <row r="1481" spans="2:6" x14ac:dyDescent="0.2">
      <c r="B1481" s="199">
        <v>34850</v>
      </c>
      <c r="C1481" s="200">
        <v>1.8734053811532081</v>
      </c>
      <c r="D1481" s="200">
        <v>1.2329610271353153</v>
      </c>
      <c r="E1481" s="200"/>
      <c r="F1481" s="200"/>
    </row>
    <row r="1482" spans="2:6" x14ac:dyDescent="0.2">
      <c r="B1482" s="199">
        <v>34851</v>
      </c>
      <c r="C1482" s="200">
        <v>1.8781864231084568</v>
      </c>
      <c r="D1482" s="200">
        <v>1.2350460753961057</v>
      </c>
      <c r="E1482" s="200"/>
      <c r="F1482" s="200"/>
    </row>
    <row r="1483" spans="2:6" x14ac:dyDescent="0.2">
      <c r="B1483" s="199">
        <v>34852</v>
      </c>
      <c r="C1483" s="200">
        <v>1.9001076630937459</v>
      </c>
      <c r="D1483" s="200">
        <v>1.2449052995811356</v>
      </c>
      <c r="E1483" s="200"/>
      <c r="F1483" s="200"/>
    </row>
    <row r="1484" spans="2:6" x14ac:dyDescent="0.2">
      <c r="B1484" s="199">
        <v>34855</v>
      </c>
      <c r="C1484" s="200">
        <v>1.9001076630937459</v>
      </c>
      <c r="D1484" s="200">
        <v>1.2488506647240969</v>
      </c>
      <c r="E1484" s="200"/>
      <c r="F1484" s="200"/>
    </row>
    <row r="1485" spans="2:6" x14ac:dyDescent="0.2">
      <c r="B1485" s="199">
        <v>34856</v>
      </c>
      <c r="C1485" s="200">
        <v>1.8717249695816356</v>
      </c>
      <c r="D1485" s="200">
        <v>1.24146093607722</v>
      </c>
      <c r="E1485" s="200"/>
      <c r="F1485" s="200"/>
    </row>
    <row r="1486" spans="2:6" x14ac:dyDescent="0.2">
      <c r="B1486" s="199">
        <v>34857</v>
      </c>
      <c r="C1486" s="200">
        <v>1.8866543631073391</v>
      </c>
      <c r="D1486" s="200">
        <v>1.2428018575851421</v>
      </c>
      <c r="E1486" s="200"/>
      <c r="F1486" s="200"/>
    </row>
    <row r="1487" spans="2:6" x14ac:dyDescent="0.2">
      <c r="B1487" s="199">
        <v>34858</v>
      </c>
      <c r="C1487" s="200">
        <v>1.8850598485044374</v>
      </c>
      <c r="D1487" s="200">
        <v>1.231879439082137</v>
      </c>
      <c r="E1487" s="200"/>
      <c r="F1487" s="200"/>
    </row>
    <row r="1488" spans="2:6" x14ac:dyDescent="0.2">
      <c r="B1488" s="199">
        <v>34859</v>
      </c>
      <c r="C1488" s="200">
        <v>1.890702361999852</v>
      </c>
      <c r="D1488" s="200">
        <v>1.2254456383172492</v>
      </c>
      <c r="E1488" s="200"/>
      <c r="F1488" s="200"/>
    </row>
    <row r="1489" spans="2:6" x14ac:dyDescent="0.2">
      <c r="B1489" s="199">
        <v>34862</v>
      </c>
      <c r="C1489" s="200">
        <v>1.9210039771130485</v>
      </c>
      <c r="D1489" s="200">
        <v>1.2224234201420534</v>
      </c>
      <c r="E1489" s="200"/>
      <c r="F1489" s="200"/>
    </row>
    <row r="1490" spans="2:6" x14ac:dyDescent="0.2">
      <c r="B1490" s="199">
        <v>34863</v>
      </c>
      <c r="C1490" s="200">
        <v>1.8915780107096045</v>
      </c>
      <c r="D1490" s="200">
        <v>1.2241963212529621</v>
      </c>
      <c r="E1490" s="200"/>
      <c r="F1490" s="200"/>
    </row>
    <row r="1491" spans="2:6" x14ac:dyDescent="0.2">
      <c r="B1491" s="199">
        <v>34864</v>
      </c>
      <c r="C1491" s="200">
        <v>1.8689579196588175</v>
      </c>
      <c r="D1491" s="200">
        <v>1.2278584957202723</v>
      </c>
      <c r="E1491" s="200"/>
      <c r="F1491" s="200"/>
    </row>
    <row r="1492" spans="2:6" x14ac:dyDescent="0.2">
      <c r="B1492" s="199">
        <v>34865</v>
      </c>
      <c r="C1492" s="200">
        <v>1.8923869433271854</v>
      </c>
      <c r="D1492" s="200">
        <v>1.2293818976507038</v>
      </c>
      <c r="E1492" s="200"/>
      <c r="F1492" s="200"/>
    </row>
    <row r="1493" spans="2:6" x14ac:dyDescent="0.2">
      <c r="B1493" s="199">
        <v>34866</v>
      </c>
      <c r="C1493" s="200">
        <v>1.8881463017185269</v>
      </c>
      <c r="D1493" s="200">
        <v>1.2328477508650546</v>
      </c>
      <c r="E1493" s="200"/>
      <c r="F1493" s="200"/>
    </row>
    <row r="1494" spans="2:6" x14ac:dyDescent="0.2">
      <c r="B1494" s="199">
        <v>34869</v>
      </c>
      <c r="C1494" s="200">
        <v>1.8974598681856847</v>
      </c>
      <c r="D1494" s="200">
        <v>1.2390611910398863</v>
      </c>
      <c r="E1494" s="200"/>
      <c r="F1494" s="200"/>
    </row>
    <row r="1495" spans="2:6" x14ac:dyDescent="0.2">
      <c r="B1495" s="199">
        <v>34870</v>
      </c>
      <c r="C1495" s="200">
        <v>1.8770138877885405</v>
      </c>
      <c r="D1495" s="200">
        <v>1.2391873975596461</v>
      </c>
      <c r="E1495" s="200"/>
      <c r="F1495" s="200"/>
    </row>
    <row r="1496" spans="2:6" x14ac:dyDescent="0.2">
      <c r="B1496" s="199">
        <v>34871</v>
      </c>
      <c r="C1496" s="200">
        <v>1.8904738593841646</v>
      </c>
      <c r="D1496" s="200">
        <v>1.2449989073028624</v>
      </c>
      <c r="E1496" s="200"/>
      <c r="F1496" s="200"/>
    </row>
    <row r="1497" spans="2:6" x14ac:dyDescent="0.2">
      <c r="B1497" s="199">
        <v>34872</v>
      </c>
      <c r="C1497" s="200">
        <v>1.9046577005798502</v>
      </c>
      <c r="D1497" s="200">
        <v>1.253744855217632</v>
      </c>
      <c r="E1497" s="200"/>
      <c r="F1497" s="200"/>
    </row>
    <row r="1498" spans="2:6" x14ac:dyDescent="0.2">
      <c r="B1498" s="199">
        <v>34873</v>
      </c>
      <c r="C1498" s="200">
        <v>1.8739524531090155</v>
      </c>
      <c r="D1498" s="200">
        <v>1.2559114915316003</v>
      </c>
      <c r="E1498" s="200"/>
      <c r="F1498" s="200"/>
    </row>
    <row r="1499" spans="2:6" x14ac:dyDescent="0.2">
      <c r="B1499" s="199">
        <v>34876</v>
      </c>
      <c r="C1499" s="200">
        <v>1.8786692808255485</v>
      </c>
      <c r="D1499" s="200">
        <v>1.2442678929156834</v>
      </c>
      <c r="E1499" s="200"/>
      <c r="F1499" s="200"/>
    </row>
    <row r="1500" spans="2:6" x14ac:dyDescent="0.2">
      <c r="B1500" s="199">
        <v>34877</v>
      </c>
      <c r="C1500" s="200">
        <v>1.8644779340694935</v>
      </c>
      <c r="D1500" s="200">
        <v>1.24081223820798</v>
      </c>
      <c r="E1500" s="200"/>
      <c r="F1500" s="200"/>
    </row>
    <row r="1501" spans="2:6" x14ac:dyDescent="0.2">
      <c r="B1501" s="199">
        <v>34878</v>
      </c>
      <c r="C1501" s="200">
        <v>1.8660657770631779</v>
      </c>
      <c r="D1501" s="200">
        <v>1.2346479694044834</v>
      </c>
      <c r="E1501" s="200"/>
      <c r="F1501" s="200"/>
    </row>
    <row r="1502" spans="2:6" x14ac:dyDescent="0.2">
      <c r="B1502" s="199">
        <v>34879</v>
      </c>
      <c r="C1502" s="200">
        <v>1.8801837361178442</v>
      </c>
      <c r="D1502" s="200">
        <v>1.2307881988708829</v>
      </c>
      <c r="E1502" s="200"/>
      <c r="F1502" s="200"/>
    </row>
    <row r="1503" spans="2:6" x14ac:dyDescent="0.2">
      <c r="B1503" s="199">
        <v>34880</v>
      </c>
      <c r="C1503" s="200">
        <v>1.9105554031278211</v>
      </c>
      <c r="D1503" s="200">
        <v>1.2338444727736328</v>
      </c>
      <c r="E1503" s="200"/>
      <c r="F1503" s="200"/>
    </row>
    <row r="1504" spans="2:6" x14ac:dyDescent="0.2">
      <c r="B1504" s="199">
        <v>34883</v>
      </c>
      <c r="C1504" s="200">
        <v>1.9269850747762338</v>
      </c>
      <c r="D1504" s="200">
        <v>1.239232016026228</v>
      </c>
      <c r="E1504" s="200"/>
      <c r="F1504" s="200"/>
    </row>
    <row r="1505" spans="2:6" x14ac:dyDescent="0.2">
      <c r="B1505" s="199">
        <v>34884</v>
      </c>
      <c r="C1505" s="200">
        <v>1.9545138023085471</v>
      </c>
      <c r="D1505" s="200">
        <v>1.2444736842105295</v>
      </c>
      <c r="E1505" s="200"/>
      <c r="F1505" s="200"/>
    </row>
    <row r="1506" spans="2:6" x14ac:dyDescent="0.2">
      <c r="B1506" s="199">
        <v>34885</v>
      </c>
      <c r="C1506" s="200">
        <v>1.9697617651743704</v>
      </c>
      <c r="D1506" s="200">
        <v>1.248075578218907</v>
      </c>
      <c r="E1506" s="200"/>
      <c r="F1506" s="200"/>
    </row>
    <row r="1507" spans="2:6" x14ac:dyDescent="0.2">
      <c r="B1507" s="199">
        <v>34886</v>
      </c>
      <c r="C1507" s="200">
        <v>1.9382909505458665</v>
      </c>
      <c r="D1507" s="200">
        <v>1.2596029867055214</v>
      </c>
      <c r="E1507" s="200"/>
      <c r="F1507" s="200"/>
    </row>
    <row r="1508" spans="2:6" x14ac:dyDescent="0.2">
      <c r="B1508" s="199">
        <v>34887</v>
      </c>
      <c r="C1508" s="200">
        <v>1.9687468466222093</v>
      </c>
      <c r="D1508" s="200">
        <v>1.2768364596612674</v>
      </c>
      <c r="E1508" s="200"/>
      <c r="F1508" s="200"/>
    </row>
    <row r="1509" spans="2:6" x14ac:dyDescent="0.2">
      <c r="B1509" s="199">
        <v>34890</v>
      </c>
      <c r="C1509" s="200">
        <v>1.9586426944628179</v>
      </c>
      <c r="D1509" s="200">
        <v>1.2790730285922454</v>
      </c>
      <c r="E1509" s="200"/>
      <c r="F1509" s="200"/>
    </row>
    <row r="1510" spans="2:6" x14ac:dyDescent="0.2">
      <c r="B1510" s="199">
        <v>34891</v>
      </c>
      <c r="C1510" s="200">
        <v>1.9572224756507146</v>
      </c>
      <c r="D1510" s="200">
        <v>1.2815082862866545</v>
      </c>
      <c r="E1510" s="200"/>
      <c r="F1510" s="200"/>
    </row>
    <row r="1511" spans="2:6" x14ac:dyDescent="0.2">
      <c r="B1511" s="199">
        <v>34892</v>
      </c>
      <c r="C1511" s="200">
        <v>1.9479414332784906</v>
      </c>
      <c r="D1511" s="200">
        <v>1.2873037698051393</v>
      </c>
      <c r="E1511" s="200"/>
      <c r="F1511" s="200"/>
    </row>
    <row r="1512" spans="2:6" x14ac:dyDescent="0.2">
      <c r="B1512" s="199">
        <v>34893</v>
      </c>
      <c r="C1512" s="200">
        <v>1.9858103211462526</v>
      </c>
      <c r="D1512" s="200">
        <v>1.2895297759970896</v>
      </c>
      <c r="E1512" s="200"/>
      <c r="F1512" s="200"/>
    </row>
    <row r="1513" spans="2:6" x14ac:dyDescent="0.2">
      <c r="B1513" s="199">
        <v>34894</v>
      </c>
      <c r="C1513" s="200">
        <v>1.9858103211462526</v>
      </c>
      <c r="D1513" s="200">
        <v>1.2861052631578982</v>
      </c>
      <c r="E1513" s="200"/>
      <c r="F1513" s="200"/>
    </row>
    <row r="1514" spans="2:6" x14ac:dyDescent="0.2">
      <c r="B1514" s="199">
        <v>34897</v>
      </c>
      <c r="C1514" s="200">
        <v>1.977629260343708</v>
      </c>
      <c r="D1514" s="200">
        <v>1.289745219450013</v>
      </c>
      <c r="E1514" s="200"/>
      <c r="F1514" s="200"/>
    </row>
    <row r="1515" spans="2:6" x14ac:dyDescent="0.2">
      <c r="B1515" s="199">
        <v>34898</v>
      </c>
      <c r="C1515" s="200">
        <v>1.9677836330414817</v>
      </c>
      <c r="D1515" s="200">
        <v>1.2827852850118413</v>
      </c>
      <c r="E1515" s="200"/>
      <c r="F1515" s="200"/>
    </row>
    <row r="1516" spans="2:6" x14ac:dyDescent="0.2">
      <c r="B1516" s="199">
        <v>34899</v>
      </c>
      <c r="C1516" s="200">
        <v>1.9750640265997095</v>
      </c>
      <c r="D1516" s="200">
        <v>1.2712141686395957</v>
      </c>
      <c r="E1516" s="200"/>
      <c r="F1516" s="200"/>
    </row>
    <row r="1517" spans="2:6" x14ac:dyDescent="0.2">
      <c r="B1517" s="199">
        <v>34900</v>
      </c>
      <c r="C1517" s="200">
        <v>1.9845218666161886</v>
      </c>
      <c r="D1517" s="200">
        <v>1.2759009287925733</v>
      </c>
      <c r="E1517" s="200"/>
      <c r="F1517" s="200"/>
    </row>
    <row r="1518" spans="2:6" x14ac:dyDescent="0.2">
      <c r="B1518" s="199">
        <v>34901</v>
      </c>
      <c r="C1518" s="200">
        <v>1.9949237393368959</v>
      </c>
      <c r="D1518" s="200">
        <v>1.274090875978878</v>
      </c>
      <c r="E1518" s="200"/>
      <c r="F1518" s="200"/>
    </row>
    <row r="1519" spans="2:6" x14ac:dyDescent="0.2">
      <c r="B1519" s="199">
        <v>34904</v>
      </c>
      <c r="C1519" s="200">
        <v>2.0085638443813831</v>
      </c>
      <c r="D1519" s="200">
        <v>1.2843784374430922</v>
      </c>
      <c r="E1519" s="200"/>
      <c r="F1519" s="200"/>
    </row>
    <row r="1520" spans="2:6" x14ac:dyDescent="0.2">
      <c r="B1520" s="199">
        <v>34905</v>
      </c>
      <c r="C1520" s="200">
        <v>1.9972271124191208</v>
      </c>
      <c r="D1520" s="200">
        <v>1.2821491531597193</v>
      </c>
      <c r="E1520" s="200"/>
      <c r="F1520" s="200"/>
    </row>
    <row r="1521" spans="2:6" x14ac:dyDescent="0.2">
      <c r="B1521" s="199">
        <v>34906</v>
      </c>
      <c r="C1521" s="200">
        <v>2.0149577478648801</v>
      </c>
      <c r="D1521" s="200">
        <v>1.2885266800218573</v>
      </c>
      <c r="E1521" s="200"/>
      <c r="F1521" s="200"/>
    </row>
    <row r="1522" spans="2:6" x14ac:dyDescent="0.2">
      <c r="B1522" s="199">
        <v>34907</v>
      </c>
      <c r="C1522" s="200">
        <v>2.028265940350813</v>
      </c>
      <c r="D1522" s="200">
        <v>1.2940923329083991</v>
      </c>
      <c r="E1522" s="200"/>
      <c r="F1522" s="200"/>
    </row>
    <row r="1523" spans="2:6" x14ac:dyDescent="0.2">
      <c r="B1523" s="199">
        <v>34908</v>
      </c>
      <c r="C1523" s="200">
        <v>2.0101366762543282</v>
      </c>
      <c r="D1523" s="200">
        <v>1.2946414132216391</v>
      </c>
      <c r="E1523" s="200"/>
      <c r="F1523" s="200"/>
    </row>
    <row r="1524" spans="2:6" x14ac:dyDescent="0.2">
      <c r="B1524" s="199">
        <v>34911</v>
      </c>
      <c r="C1524" s="200">
        <v>1.9961396401167228</v>
      </c>
      <c r="D1524" s="200">
        <v>1.2951172828264468</v>
      </c>
      <c r="E1524" s="200"/>
      <c r="F1524" s="200"/>
    </row>
    <row r="1525" spans="2:6" x14ac:dyDescent="0.2">
      <c r="B1525" s="199">
        <v>34912</v>
      </c>
      <c r="C1525" s="200">
        <v>2.014023722574477</v>
      </c>
      <c r="D1525" s="200">
        <v>1.2859703150610124</v>
      </c>
      <c r="E1525" s="200"/>
      <c r="F1525" s="200"/>
    </row>
    <row r="1526" spans="2:6" x14ac:dyDescent="0.2">
      <c r="B1526" s="199">
        <v>34913</v>
      </c>
      <c r="C1526" s="200">
        <v>2.0252962402980241</v>
      </c>
      <c r="D1526" s="200">
        <v>1.2837211801129156</v>
      </c>
      <c r="E1526" s="200"/>
      <c r="F1526" s="200"/>
    </row>
    <row r="1527" spans="2:6" x14ac:dyDescent="0.2">
      <c r="B1527" s="199">
        <v>34914</v>
      </c>
      <c r="C1527" s="200">
        <v>2.0515023213030354</v>
      </c>
      <c r="D1527" s="200">
        <v>1.2887554179566598</v>
      </c>
      <c r="E1527" s="200"/>
      <c r="F1527" s="200"/>
    </row>
    <row r="1528" spans="2:6" x14ac:dyDescent="0.2">
      <c r="B1528" s="199">
        <v>34915</v>
      </c>
      <c r="C1528" s="200">
        <v>2.0477854010179244</v>
      </c>
      <c r="D1528" s="200">
        <v>1.2855794937169949</v>
      </c>
      <c r="E1528" s="200"/>
      <c r="F1528" s="200"/>
    </row>
    <row r="1529" spans="2:6" x14ac:dyDescent="0.2">
      <c r="B1529" s="199">
        <v>34918</v>
      </c>
      <c r="C1529" s="200">
        <v>2.0418801929095842</v>
      </c>
      <c r="D1529" s="200">
        <v>1.2834101256601746</v>
      </c>
      <c r="E1529" s="200"/>
      <c r="F1529" s="200"/>
    </row>
    <row r="1530" spans="2:6" x14ac:dyDescent="0.2">
      <c r="B1530" s="199">
        <v>34919</v>
      </c>
      <c r="C1530" s="200">
        <v>2.0344521899974266</v>
      </c>
      <c r="D1530" s="200">
        <v>1.2834917137133526</v>
      </c>
      <c r="E1530" s="200"/>
      <c r="F1530" s="200"/>
    </row>
    <row r="1531" spans="2:6" x14ac:dyDescent="0.2">
      <c r="B1531" s="199">
        <v>34920</v>
      </c>
      <c r="C1531" s="200">
        <v>2.0262652915368169</v>
      </c>
      <c r="D1531" s="200">
        <v>1.2817452194500125</v>
      </c>
      <c r="E1531" s="200"/>
      <c r="F1531" s="200"/>
    </row>
    <row r="1532" spans="2:6" x14ac:dyDescent="0.2">
      <c r="B1532" s="199">
        <v>34921</v>
      </c>
      <c r="C1532" s="200">
        <v>2.0268907549009256</v>
      </c>
      <c r="D1532" s="200">
        <v>1.2720506283008592</v>
      </c>
      <c r="E1532" s="200"/>
      <c r="F1532" s="200"/>
    </row>
    <row r="1533" spans="2:6" x14ac:dyDescent="0.2">
      <c r="B1533" s="199">
        <v>34922</v>
      </c>
      <c r="C1533" s="200">
        <v>1.9853524819637245</v>
      </c>
      <c r="D1533" s="200">
        <v>1.2651471498816278</v>
      </c>
      <c r="E1533" s="200"/>
      <c r="F1533" s="200"/>
    </row>
    <row r="1534" spans="2:6" x14ac:dyDescent="0.2">
      <c r="B1534" s="199">
        <v>34925</v>
      </c>
      <c r="C1534" s="200">
        <v>1.9853524819637245</v>
      </c>
      <c r="D1534" s="200">
        <v>1.268351848479333</v>
      </c>
      <c r="E1534" s="200"/>
      <c r="F1534" s="200"/>
    </row>
    <row r="1535" spans="2:6" x14ac:dyDescent="0.2">
      <c r="B1535" s="199">
        <v>34926</v>
      </c>
      <c r="C1535" s="200">
        <v>1.9853524819637245</v>
      </c>
      <c r="D1535" s="200">
        <v>1.2593418320888758</v>
      </c>
      <c r="E1535" s="200"/>
      <c r="F1535" s="200"/>
    </row>
    <row r="1536" spans="2:6" x14ac:dyDescent="0.2">
      <c r="B1536" s="199">
        <v>34927</v>
      </c>
      <c r="C1536" s="200">
        <v>1.9692864130176468</v>
      </c>
      <c r="D1536" s="200">
        <v>1.2713214350755813</v>
      </c>
      <c r="E1536" s="200"/>
      <c r="F1536" s="200"/>
    </row>
    <row r="1537" spans="2:6" x14ac:dyDescent="0.2">
      <c r="B1537" s="199">
        <v>34928</v>
      </c>
      <c r="C1537" s="200">
        <v>1.9564744214672398</v>
      </c>
      <c r="D1537" s="200">
        <v>1.265747586960484</v>
      </c>
      <c r="E1537" s="200"/>
      <c r="F1537" s="200"/>
    </row>
    <row r="1538" spans="2:6" x14ac:dyDescent="0.2">
      <c r="B1538" s="199">
        <v>34929</v>
      </c>
      <c r="C1538" s="200">
        <v>1.9772514804717858</v>
      </c>
      <c r="D1538" s="200">
        <v>1.2711451466035362</v>
      </c>
      <c r="E1538" s="200"/>
      <c r="F1538" s="200"/>
    </row>
    <row r="1539" spans="2:6" x14ac:dyDescent="0.2">
      <c r="B1539" s="199">
        <v>34932</v>
      </c>
      <c r="C1539" s="200">
        <v>1.9862456436476716</v>
      </c>
      <c r="D1539" s="200">
        <v>1.2687222728100558</v>
      </c>
      <c r="E1539" s="200"/>
      <c r="F1539" s="200"/>
    </row>
    <row r="1540" spans="2:6" x14ac:dyDescent="0.2">
      <c r="B1540" s="199">
        <v>34933</v>
      </c>
      <c r="C1540" s="200">
        <v>1.9511604847257704</v>
      </c>
      <c r="D1540" s="200">
        <v>1.267511382261886</v>
      </c>
      <c r="E1540" s="200"/>
      <c r="F1540" s="200"/>
    </row>
    <row r="1541" spans="2:6" x14ac:dyDescent="0.2">
      <c r="B1541" s="199">
        <v>34934</v>
      </c>
      <c r="C1541" s="200">
        <v>1.9401756801497136</v>
      </c>
      <c r="D1541" s="200">
        <v>1.2659526497905693</v>
      </c>
      <c r="E1541" s="200"/>
      <c r="F1541" s="200"/>
    </row>
    <row r="1542" spans="2:6" x14ac:dyDescent="0.2">
      <c r="B1542" s="199">
        <v>34935</v>
      </c>
      <c r="C1542" s="200">
        <v>1.9318261612144356</v>
      </c>
      <c r="D1542" s="200">
        <v>1.2647599708614126</v>
      </c>
      <c r="E1542" s="200"/>
      <c r="F1542" s="200"/>
    </row>
    <row r="1543" spans="2:6" x14ac:dyDescent="0.2">
      <c r="B1543" s="199">
        <v>34936</v>
      </c>
      <c r="C1543" s="200">
        <v>1.9103060517333286</v>
      </c>
      <c r="D1543" s="200">
        <v>1.2670457111637252</v>
      </c>
      <c r="E1543" s="200"/>
      <c r="F1543" s="200"/>
    </row>
    <row r="1544" spans="2:6" x14ac:dyDescent="0.2">
      <c r="B1544" s="199">
        <v>34939</v>
      </c>
      <c r="C1544" s="200">
        <v>1.8788252296909986</v>
      </c>
      <c r="D1544" s="200">
        <v>1.2670344199599373</v>
      </c>
      <c r="E1544" s="200"/>
      <c r="F1544" s="200"/>
    </row>
    <row r="1545" spans="2:6" x14ac:dyDescent="0.2">
      <c r="B1545" s="199">
        <v>34940</v>
      </c>
      <c r="C1545" s="200">
        <v>1.8719693172692129</v>
      </c>
      <c r="D1545" s="200">
        <v>1.2657665270442571</v>
      </c>
      <c r="E1545" s="200"/>
      <c r="F1545" s="200"/>
    </row>
    <row r="1546" spans="2:6" x14ac:dyDescent="0.2">
      <c r="B1546" s="199">
        <v>34941</v>
      </c>
      <c r="C1546" s="200">
        <v>1.8881279547931786</v>
      </c>
      <c r="D1546" s="200">
        <v>1.2609690402476808</v>
      </c>
      <c r="E1546" s="200"/>
      <c r="F1546" s="200"/>
    </row>
    <row r="1547" spans="2:6" x14ac:dyDescent="0.2">
      <c r="B1547" s="199">
        <v>34942</v>
      </c>
      <c r="C1547" s="200">
        <v>1.8573243010863909</v>
      </c>
      <c r="D1547" s="200">
        <v>1.2663731560735776</v>
      </c>
      <c r="E1547" s="200"/>
      <c r="F1547" s="200"/>
    </row>
    <row r="1548" spans="2:6" x14ac:dyDescent="0.2">
      <c r="B1548" s="199">
        <v>34943</v>
      </c>
      <c r="C1548" s="200">
        <v>1.8593132745842571</v>
      </c>
      <c r="D1548" s="200">
        <v>1.2702298306319459</v>
      </c>
      <c r="E1548" s="200"/>
      <c r="F1548" s="200"/>
    </row>
    <row r="1549" spans="2:6" x14ac:dyDescent="0.2">
      <c r="B1549" s="199">
        <v>34946</v>
      </c>
      <c r="C1549" s="200">
        <v>1.8762866823838686</v>
      </c>
      <c r="D1549" s="200">
        <v>1.2674476415953406</v>
      </c>
      <c r="E1549" s="200"/>
      <c r="F1549" s="200"/>
    </row>
    <row r="1550" spans="2:6" x14ac:dyDescent="0.2">
      <c r="B1550" s="199">
        <v>34947</v>
      </c>
      <c r="C1550" s="200">
        <v>1.9002452650338486</v>
      </c>
      <c r="D1550" s="200">
        <v>1.273132398470227</v>
      </c>
      <c r="E1550" s="200"/>
      <c r="F1550" s="200"/>
    </row>
    <row r="1551" spans="2:6" x14ac:dyDescent="0.2">
      <c r="B1551" s="199">
        <v>34948</v>
      </c>
      <c r="C1551" s="200">
        <v>1.8316336018934054</v>
      </c>
      <c r="D1551" s="200">
        <v>1.2707199052995841</v>
      </c>
      <c r="E1551" s="200"/>
      <c r="F1551" s="200"/>
    </row>
    <row r="1552" spans="2:6" x14ac:dyDescent="0.2">
      <c r="B1552" s="199">
        <v>34949</v>
      </c>
      <c r="C1552" s="200">
        <v>1.8502740780461555</v>
      </c>
      <c r="D1552" s="200">
        <v>1.2721808413768014</v>
      </c>
      <c r="E1552" s="200"/>
      <c r="F1552" s="200"/>
    </row>
    <row r="1553" spans="2:6" x14ac:dyDescent="0.2">
      <c r="B1553" s="199">
        <v>34950</v>
      </c>
      <c r="C1553" s="200">
        <v>1.8629159435615248</v>
      </c>
      <c r="D1553" s="200">
        <v>1.2771875796758363</v>
      </c>
      <c r="E1553" s="200"/>
      <c r="F1553" s="200"/>
    </row>
    <row r="1554" spans="2:6" x14ac:dyDescent="0.2">
      <c r="B1554" s="199">
        <v>34953</v>
      </c>
      <c r="C1554" s="200">
        <v>1.8700720783980831</v>
      </c>
      <c r="D1554" s="200">
        <v>1.2842784556547109</v>
      </c>
      <c r="E1554" s="200"/>
      <c r="F1554" s="200"/>
    </row>
    <row r="1555" spans="2:6" x14ac:dyDescent="0.2">
      <c r="B1555" s="199">
        <v>34954</v>
      </c>
      <c r="C1555" s="200">
        <v>1.8665211143922487</v>
      </c>
      <c r="D1555" s="200">
        <v>1.2839357129848874</v>
      </c>
      <c r="E1555" s="200"/>
      <c r="F1555" s="200"/>
    </row>
    <row r="1556" spans="2:6" x14ac:dyDescent="0.2">
      <c r="B1556" s="199">
        <v>34955</v>
      </c>
      <c r="C1556" s="200">
        <v>1.8668505250973459</v>
      </c>
      <c r="D1556" s="200">
        <v>1.2853492988526709</v>
      </c>
      <c r="E1556" s="200"/>
      <c r="F1556" s="200"/>
    </row>
    <row r="1557" spans="2:6" x14ac:dyDescent="0.2">
      <c r="B1557" s="199">
        <v>34956</v>
      </c>
      <c r="C1557" s="200">
        <v>1.8656121076364103</v>
      </c>
      <c r="D1557" s="200">
        <v>1.2915680203970163</v>
      </c>
      <c r="E1557" s="200"/>
      <c r="F1557" s="200"/>
    </row>
    <row r="1558" spans="2:6" x14ac:dyDescent="0.2">
      <c r="B1558" s="199">
        <v>34957</v>
      </c>
      <c r="C1558" s="200">
        <v>1.872572263952214</v>
      </c>
      <c r="D1558" s="200">
        <v>1.2896725550901507</v>
      </c>
      <c r="E1558" s="200"/>
      <c r="F1558" s="200"/>
    </row>
    <row r="1559" spans="2:6" x14ac:dyDescent="0.2">
      <c r="B1559" s="199">
        <v>34960</v>
      </c>
      <c r="C1559" s="200">
        <v>1.8694065853786708</v>
      </c>
      <c r="D1559" s="200">
        <v>1.282198324531054</v>
      </c>
      <c r="E1559" s="200"/>
      <c r="F1559" s="200"/>
    </row>
    <row r="1560" spans="2:6" x14ac:dyDescent="0.2">
      <c r="B1560" s="199">
        <v>34961</v>
      </c>
      <c r="C1560" s="200">
        <v>1.8801136842210631</v>
      </c>
      <c r="D1560" s="200">
        <v>1.2843931888544922</v>
      </c>
      <c r="E1560" s="200"/>
      <c r="F1560" s="200"/>
    </row>
    <row r="1561" spans="2:6" x14ac:dyDescent="0.2">
      <c r="B1561" s="199">
        <v>34962</v>
      </c>
      <c r="C1561" s="200">
        <v>1.8962631482823549</v>
      </c>
      <c r="D1561" s="200">
        <v>1.2910908759788775</v>
      </c>
      <c r="E1561" s="200"/>
      <c r="F1561" s="200"/>
    </row>
    <row r="1562" spans="2:6" x14ac:dyDescent="0.2">
      <c r="B1562" s="199">
        <v>34963</v>
      </c>
      <c r="C1562" s="200">
        <v>1.9420520702420401</v>
      </c>
      <c r="D1562" s="200">
        <v>1.2972238207976718</v>
      </c>
      <c r="E1562" s="200"/>
      <c r="F1562" s="200"/>
    </row>
    <row r="1563" spans="2:6" x14ac:dyDescent="0.2">
      <c r="B1563" s="199">
        <v>34964</v>
      </c>
      <c r="C1563" s="200">
        <v>1.8865759716990362</v>
      </c>
      <c r="D1563" s="200">
        <v>1.292326898561285</v>
      </c>
      <c r="E1563" s="200"/>
      <c r="F1563" s="200"/>
    </row>
    <row r="1564" spans="2:6" x14ac:dyDescent="0.2">
      <c r="B1564" s="199">
        <v>34967</v>
      </c>
      <c r="C1564" s="200">
        <v>1.8825821796314126</v>
      </c>
      <c r="D1564" s="200">
        <v>1.2865869604807896</v>
      </c>
      <c r="E1564" s="200"/>
      <c r="F1564" s="200"/>
    </row>
    <row r="1565" spans="2:6" x14ac:dyDescent="0.2">
      <c r="B1565" s="199">
        <v>34968</v>
      </c>
      <c r="C1565" s="200">
        <v>1.8739349401348189</v>
      </c>
      <c r="D1565" s="200">
        <v>1.2875274084866175</v>
      </c>
      <c r="E1565" s="200"/>
      <c r="F1565" s="200"/>
    </row>
    <row r="1566" spans="2:6" x14ac:dyDescent="0.2">
      <c r="B1566" s="199">
        <v>34969</v>
      </c>
      <c r="C1566" s="200">
        <v>1.8425458527192251</v>
      </c>
      <c r="D1566" s="200">
        <v>1.2940245856856705</v>
      </c>
      <c r="E1566" s="200"/>
      <c r="F1566" s="200"/>
    </row>
    <row r="1567" spans="2:6" x14ac:dyDescent="0.2">
      <c r="B1567" s="199">
        <v>34970</v>
      </c>
      <c r="C1567" s="200">
        <v>1.8475520614855527</v>
      </c>
      <c r="D1567" s="200">
        <v>1.2965454379894403</v>
      </c>
      <c r="E1567" s="200"/>
      <c r="F1567" s="200"/>
    </row>
    <row r="1568" spans="2:6" x14ac:dyDescent="0.2">
      <c r="B1568" s="199">
        <v>34971</v>
      </c>
      <c r="C1568" s="200">
        <v>1.8312082868058108</v>
      </c>
      <c r="D1568" s="200">
        <v>1.3041797486796607</v>
      </c>
      <c r="E1568" s="200"/>
      <c r="F1568" s="200"/>
    </row>
    <row r="1569" spans="2:6" x14ac:dyDescent="0.2">
      <c r="B1569" s="199">
        <v>34974</v>
      </c>
      <c r="C1569" s="200">
        <v>1.8293869374895257</v>
      </c>
      <c r="D1569" s="200">
        <v>1.2916904024767832</v>
      </c>
      <c r="E1569" s="200"/>
      <c r="F1569" s="200"/>
    </row>
    <row r="1570" spans="2:6" x14ac:dyDescent="0.2">
      <c r="B1570" s="199">
        <v>34975</v>
      </c>
      <c r="C1570" s="200">
        <v>1.8358141990191088</v>
      </c>
      <c r="D1570" s="200">
        <v>1.2943953742487737</v>
      </c>
      <c r="E1570" s="200"/>
      <c r="F1570" s="200"/>
    </row>
    <row r="1571" spans="2:6" x14ac:dyDescent="0.2">
      <c r="B1571" s="199">
        <v>34976</v>
      </c>
      <c r="C1571" s="200">
        <v>1.8388172571179839</v>
      </c>
      <c r="D1571" s="200">
        <v>1.2975334183208918</v>
      </c>
      <c r="E1571" s="200"/>
      <c r="F1571" s="200"/>
    </row>
    <row r="1572" spans="2:6" x14ac:dyDescent="0.2">
      <c r="B1572" s="199">
        <v>34977</v>
      </c>
      <c r="C1572" s="200">
        <v>1.8393693327807041</v>
      </c>
      <c r="D1572" s="200">
        <v>1.3009226006191981</v>
      </c>
      <c r="E1572" s="200"/>
      <c r="F1572" s="200"/>
    </row>
    <row r="1573" spans="2:6" x14ac:dyDescent="0.2">
      <c r="B1573" s="199">
        <v>34978</v>
      </c>
      <c r="C1573" s="200">
        <v>1.8249236309232446</v>
      </c>
      <c r="D1573" s="200">
        <v>1.30027754507376</v>
      </c>
      <c r="E1573" s="200"/>
      <c r="F1573" s="200"/>
    </row>
    <row r="1574" spans="2:6" x14ac:dyDescent="0.2">
      <c r="B1574" s="199">
        <v>34981</v>
      </c>
      <c r="C1574" s="200">
        <v>1.8215995016307938</v>
      </c>
      <c r="D1574" s="200">
        <v>1.2940438900018241</v>
      </c>
      <c r="E1574" s="200"/>
      <c r="F1574" s="200"/>
    </row>
    <row r="1575" spans="2:6" x14ac:dyDescent="0.2">
      <c r="B1575" s="199">
        <v>34982</v>
      </c>
      <c r="C1575" s="200">
        <v>1.8317278383735975</v>
      </c>
      <c r="D1575" s="200">
        <v>1.2861449644873459</v>
      </c>
      <c r="E1575" s="200"/>
      <c r="F1575" s="200"/>
    </row>
    <row r="1576" spans="2:6" x14ac:dyDescent="0.2">
      <c r="B1576" s="199">
        <v>34983</v>
      </c>
      <c r="C1576" s="200">
        <v>1.8399189065899679</v>
      </c>
      <c r="D1576" s="200">
        <v>1.281480422509564</v>
      </c>
      <c r="E1576" s="200"/>
      <c r="F1576" s="200"/>
    </row>
    <row r="1577" spans="2:6" x14ac:dyDescent="0.2">
      <c r="B1577" s="199">
        <v>34984</v>
      </c>
      <c r="C1577" s="200">
        <v>1.8226552837894099</v>
      </c>
      <c r="D1577" s="200">
        <v>1.2904605718448401</v>
      </c>
      <c r="E1577" s="200"/>
      <c r="F1577" s="200"/>
    </row>
    <row r="1578" spans="2:6" x14ac:dyDescent="0.2">
      <c r="B1578" s="199">
        <v>34985</v>
      </c>
      <c r="C1578" s="200">
        <v>1.8457423874853982</v>
      </c>
      <c r="D1578" s="200">
        <v>1.2938031323984733</v>
      </c>
      <c r="E1578" s="200"/>
      <c r="F1578" s="200"/>
    </row>
    <row r="1579" spans="2:6" x14ac:dyDescent="0.2">
      <c r="B1579" s="199">
        <v>34988</v>
      </c>
      <c r="C1579" s="200">
        <v>1.8320230570814573</v>
      </c>
      <c r="D1579" s="200">
        <v>1.2957484975414346</v>
      </c>
      <c r="E1579" s="200"/>
      <c r="F1579" s="200"/>
    </row>
    <row r="1580" spans="2:6" x14ac:dyDescent="0.2">
      <c r="B1580" s="199">
        <v>34989</v>
      </c>
      <c r="C1580" s="200">
        <v>1.8143132704145015</v>
      </c>
      <c r="D1580" s="200">
        <v>1.2971961391367723</v>
      </c>
      <c r="E1580" s="200"/>
      <c r="F1580" s="200"/>
    </row>
    <row r="1581" spans="2:6" x14ac:dyDescent="0.2">
      <c r="B1581" s="199">
        <v>34990</v>
      </c>
      <c r="C1581" s="200">
        <v>1.7770790193735218</v>
      </c>
      <c r="D1581" s="200">
        <v>1.2956964123110577</v>
      </c>
      <c r="E1581" s="200"/>
      <c r="F1581" s="200"/>
    </row>
    <row r="1582" spans="2:6" x14ac:dyDescent="0.2">
      <c r="B1582" s="199">
        <v>34991</v>
      </c>
      <c r="C1582" s="200">
        <v>1.7497621154338532</v>
      </c>
      <c r="D1582" s="200">
        <v>1.3006126388635981</v>
      </c>
      <c r="E1582" s="200"/>
      <c r="F1582" s="200"/>
    </row>
    <row r="1583" spans="2:6" x14ac:dyDescent="0.2">
      <c r="B1583" s="199">
        <v>34992</v>
      </c>
      <c r="C1583" s="200">
        <v>1.7490023859342489</v>
      </c>
      <c r="D1583" s="200">
        <v>1.3018422873793514</v>
      </c>
      <c r="E1583" s="200"/>
      <c r="F1583" s="200"/>
    </row>
    <row r="1584" spans="2:6" x14ac:dyDescent="0.2">
      <c r="B1584" s="199">
        <v>34995</v>
      </c>
      <c r="C1584" s="200">
        <v>1.7434090755568108</v>
      </c>
      <c r="D1584" s="200">
        <v>1.2964867965762188</v>
      </c>
      <c r="E1584" s="200"/>
      <c r="F1584" s="200"/>
    </row>
    <row r="1585" spans="2:6" x14ac:dyDescent="0.2">
      <c r="B1585" s="199">
        <v>34996</v>
      </c>
      <c r="C1585" s="200">
        <v>1.7206463788590072</v>
      </c>
      <c r="D1585" s="200">
        <v>1.2953920961573515</v>
      </c>
      <c r="E1585" s="200"/>
      <c r="F1585" s="200"/>
    </row>
    <row r="1586" spans="2:6" x14ac:dyDescent="0.2">
      <c r="B1586" s="199">
        <v>34997</v>
      </c>
      <c r="C1586" s="200">
        <v>1.7594459562125631</v>
      </c>
      <c r="D1586" s="200">
        <v>1.2885230376980543</v>
      </c>
      <c r="E1586" s="200"/>
      <c r="F1586" s="200"/>
    </row>
    <row r="1587" spans="2:6" x14ac:dyDescent="0.2">
      <c r="B1587" s="199">
        <v>34998</v>
      </c>
      <c r="C1587" s="200">
        <v>1.757780555761729</v>
      </c>
      <c r="D1587" s="200">
        <v>1.275591695501733</v>
      </c>
      <c r="E1587" s="200"/>
      <c r="F1587" s="200"/>
    </row>
    <row r="1588" spans="2:6" x14ac:dyDescent="0.2">
      <c r="B1588" s="199">
        <v>34999</v>
      </c>
      <c r="C1588" s="200">
        <v>1.7586061674023528</v>
      </c>
      <c r="D1588" s="200">
        <v>1.2701402294664024</v>
      </c>
      <c r="E1588" s="200"/>
      <c r="F1588" s="200"/>
    </row>
    <row r="1589" spans="2:6" x14ac:dyDescent="0.2">
      <c r="B1589" s="199">
        <v>35002</v>
      </c>
      <c r="C1589" s="200">
        <v>1.8080252787273263</v>
      </c>
      <c r="D1589" s="200">
        <v>1.2796885813148819</v>
      </c>
      <c r="E1589" s="200"/>
      <c r="F1589" s="200"/>
    </row>
    <row r="1590" spans="2:6" x14ac:dyDescent="0.2">
      <c r="B1590" s="199">
        <v>35003</v>
      </c>
      <c r="C1590" s="200">
        <v>1.8096765020085737</v>
      </c>
      <c r="D1590" s="200">
        <v>1.2827725368785314</v>
      </c>
      <c r="E1590" s="200"/>
      <c r="F1590" s="200"/>
    </row>
    <row r="1591" spans="2:6" x14ac:dyDescent="0.2">
      <c r="B1591" s="199">
        <v>35004</v>
      </c>
      <c r="C1591" s="200">
        <v>1.8096765020085737</v>
      </c>
      <c r="D1591" s="200">
        <v>1.2804343471134612</v>
      </c>
      <c r="E1591" s="200"/>
      <c r="F1591" s="200"/>
    </row>
    <row r="1592" spans="2:6" x14ac:dyDescent="0.2">
      <c r="B1592" s="199">
        <v>35005</v>
      </c>
      <c r="C1592" s="200">
        <v>1.8395619754968493</v>
      </c>
      <c r="D1592" s="200">
        <v>1.2913012201784766</v>
      </c>
      <c r="E1592" s="200"/>
      <c r="F1592" s="200"/>
    </row>
    <row r="1593" spans="2:6" x14ac:dyDescent="0.2">
      <c r="B1593" s="199">
        <v>35006</v>
      </c>
      <c r="C1593" s="200">
        <v>1.8545013764363789</v>
      </c>
      <c r="D1593" s="200">
        <v>1.2932311054452768</v>
      </c>
      <c r="E1593" s="200"/>
      <c r="F1593" s="200"/>
    </row>
    <row r="1594" spans="2:6" x14ac:dyDescent="0.2">
      <c r="B1594" s="199">
        <v>35009</v>
      </c>
      <c r="C1594" s="200">
        <v>1.855869056325897</v>
      </c>
      <c r="D1594" s="200">
        <v>1.2926317610635611</v>
      </c>
      <c r="E1594" s="200"/>
      <c r="F1594" s="200"/>
    </row>
    <row r="1595" spans="2:6" x14ac:dyDescent="0.2">
      <c r="B1595" s="199">
        <v>35010</v>
      </c>
      <c r="C1595" s="200">
        <v>1.8861414831487684</v>
      </c>
      <c r="D1595" s="200">
        <v>1.2913706064469157</v>
      </c>
      <c r="E1595" s="200"/>
      <c r="F1595" s="200"/>
    </row>
    <row r="1596" spans="2:6" x14ac:dyDescent="0.2">
      <c r="B1596" s="199">
        <v>35011</v>
      </c>
      <c r="C1596" s="200">
        <v>1.8799302149675907</v>
      </c>
      <c r="D1596" s="200">
        <v>1.2971387725368813</v>
      </c>
      <c r="E1596" s="200"/>
      <c r="F1596" s="200"/>
    </row>
    <row r="1597" spans="2:6" x14ac:dyDescent="0.2">
      <c r="B1597" s="199">
        <v>35012</v>
      </c>
      <c r="C1597" s="200">
        <v>1.8442587883857313</v>
      </c>
      <c r="D1597" s="200">
        <v>1.3009927153523975</v>
      </c>
      <c r="E1597" s="200"/>
      <c r="F1597" s="200"/>
    </row>
    <row r="1598" spans="2:6" x14ac:dyDescent="0.2">
      <c r="B1598" s="199">
        <v>35013</v>
      </c>
      <c r="C1598" s="200">
        <v>1.8459817314660638</v>
      </c>
      <c r="D1598" s="200">
        <v>1.3006157348388299</v>
      </c>
      <c r="E1598" s="200"/>
      <c r="F1598" s="200"/>
    </row>
    <row r="1599" spans="2:6" x14ac:dyDescent="0.2">
      <c r="B1599" s="199">
        <v>35016</v>
      </c>
      <c r="C1599" s="200">
        <v>1.8494551380147481</v>
      </c>
      <c r="D1599" s="200">
        <v>1.2941389546530715</v>
      </c>
      <c r="E1599" s="200"/>
      <c r="F1599" s="200"/>
    </row>
    <row r="1600" spans="2:6" x14ac:dyDescent="0.2">
      <c r="B1600" s="199">
        <v>35017</v>
      </c>
      <c r="C1600" s="200">
        <v>1.8509921099881519</v>
      </c>
      <c r="D1600" s="200">
        <v>1.2931722819158651</v>
      </c>
      <c r="E1600" s="200"/>
      <c r="F1600" s="200"/>
    </row>
    <row r="1601" spans="2:6" x14ac:dyDescent="0.2">
      <c r="B1601" s="199">
        <v>35018</v>
      </c>
      <c r="C1601" s="200">
        <v>1.8832093108978254</v>
      </c>
      <c r="D1601" s="200">
        <v>1.3002061555272291</v>
      </c>
      <c r="E1601" s="200"/>
      <c r="F1601" s="200"/>
    </row>
    <row r="1602" spans="2:6" x14ac:dyDescent="0.2">
      <c r="B1602" s="199">
        <v>35019</v>
      </c>
      <c r="C1602" s="200">
        <v>1.9240587401833547</v>
      </c>
      <c r="D1602" s="200">
        <v>1.3050823165179413</v>
      </c>
      <c r="E1602" s="200"/>
      <c r="F1602" s="200"/>
    </row>
    <row r="1603" spans="2:6" x14ac:dyDescent="0.2">
      <c r="B1603" s="199">
        <v>35020</v>
      </c>
      <c r="C1603" s="200">
        <v>1.9133549771455707</v>
      </c>
      <c r="D1603" s="200">
        <v>1.3097858313604107</v>
      </c>
      <c r="E1603" s="200"/>
      <c r="F1603" s="200"/>
    </row>
    <row r="1604" spans="2:6" x14ac:dyDescent="0.2">
      <c r="B1604" s="199">
        <v>35023</v>
      </c>
      <c r="C1604" s="200">
        <v>1.8819283619281306</v>
      </c>
      <c r="D1604" s="200">
        <v>1.3151404115825924</v>
      </c>
      <c r="E1604" s="200"/>
      <c r="F1604" s="200"/>
    </row>
    <row r="1605" spans="2:6" x14ac:dyDescent="0.2">
      <c r="B1605" s="199">
        <v>35024</v>
      </c>
      <c r="C1605" s="200">
        <v>1.8800386286173696</v>
      </c>
      <c r="D1605" s="200">
        <v>1.3188268075031899</v>
      </c>
      <c r="E1605" s="200"/>
      <c r="F1605" s="200"/>
    </row>
    <row r="1606" spans="2:6" x14ac:dyDescent="0.2">
      <c r="B1606" s="199">
        <v>35025</v>
      </c>
      <c r="C1606" s="200">
        <v>1.8883873136014955</v>
      </c>
      <c r="D1606" s="200">
        <v>1.3184642141686425</v>
      </c>
      <c r="E1606" s="200"/>
      <c r="F1606" s="200"/>
    </row>
    <row r="1607" spans="2:6" x14ac:dyDescent="0.2">
      <c r="B1607" s="199">
        <v>35026</v>
      </c>
      <c r="C1607" s="200">
        <v>1.8784649627932717</v>
      </c>
      <c r="D1607" s="200">
        <v>1.3180302312875642</v>
      </c>
      <c r="E1607" s="200"/>
      <c r="F1607" s="200"/>
    </row>
    <row r="1608" spans="2:6" x14ac:dyDescent="0.2">
      <c r="B1608" s="199">
        <v>35027</v>
      </c>
      <c r="C1608" s="200">
        <v>1.8835112012149022</v>
      </c>
      <c r="D1608" s="200">
        <v>1.3180726643598644</v>
      </c>
      <c r="E1608" s="200"/>
      <c r="F1608" s="200"/>
    </row>
    <row r="1609" spans="2:6" x14ac:dyDescent="0.2">
      <c r="B1609" s="199">
        <v>35030</v>
      </c>
      <c r="C1609" s="200">
        <v>1.8702238575077723</v>
      </c>
      <c r="D1609" s="200">
        <v>1.3215581861227492</v>
      </c>
      <c r="E1609" s="200"/>
      <c r="F1609" s="200"/>
    </row>
    <row r="1610" spans="2:6" x14ac:dyDescent="0.2">
      <c r="B1610" s="199">
        <v>35031</v>
      </c>
      <c r="C1610" s="200">
        <v>1.8441937401958639</v>
      </c>
      <c r="D1610" s="200">
        <v>1.3294214168639624</v>
      </c>
      <c r="E1610" s="200"/>
      <c r="F1610" s="200"/>
    </row>
    <row r="1611" spans="2:6" x14ac:dyDescent="0.2">
      <c r="B1611" s="199">
        <v>35032</v>
      </c>
      <c r="C1611" s="200">
        <v>1.8228671073820544</v>
      </c>
      <c r="D1611" s="200">
        <v>1.3269617556000759</v>
      </c>
      <c r="E1611" s="200"/>
      <c r="F1611" s="200"/>
    </row>
    <row r="1612" spans="2:6" x14ac:dyDescent="0.2">
      <c r="B1612" s="199">
        <v>35033</v>
      </c>
      <c r="C1612" s="200">
        <v>1.772007762417326</v>
      </c>
      <c r="D1612" s="200">
        <v>1.3275702057912979</v>
      </c>
      <c r="E1612" s="200"/>
      <c r="F1612" s="200"/>
    </row>
    <row r="1613" spans="2:6" x14ac:dyDescent="0.2">
      <c r="B1613" s="199">
        <v>35034</v>
      </c>
      <c r="C1613" s="200">
        <v>1.7360261060068689</v>
      </c>
      <c r="D1613" s="200">
        <v>1.3343044982698995</v>
      </c>
      <c r="E1613" s="200"/>
      <c r="F1613" s="200"/>
    </row>
    <row r="1614" spans="2:6" x14ac:dyDescent="0.2">
      <c r="B1614" s="199">
        <v>35037</v>
      </c>
      <c r="C1614" s="200">
        <v>1.7173439322965118</v>
      </c>
      <c r="D1614" s="200">
        <v>1.3429930795847784</v>
      </c>
      <c r="E1614" s="200"/>
      <c r="F1614" s="200"/>
    </row>
    <row r="1615" spans="2:6" x14ac:dyDescent="0.2">
      <c r="B1615" s="199">
        <v>35038</v>
      </c>
      <c r="C1615" s="200">
        <v>1.7955827275373193</v>
      </c>
      <c r="D1615" s="200">
        <v>1.3474276088144268</v>
      </c>
      <c r="E1615" s="200"/>
      <c r="F1615" s="200"/>
    </row>
    <row r="1616" spans="2:6" x14ac:dyDescent="0.2">
      <c r="B1616" s="199">
        <v>35039</v>
      </c>
      <c r="C1616" s="200">
        <v>1.8065566907483981</v>
      </c>
      <c r="D1616" s="200">
        <v>1.3520457111637256</v>
      </c>
      <c r="E1616" s="200"/>
      <c r="F1616" s="200"/>
    </row>
    <row r="1617" spans="2:6" x14ac:dyDescent="0.2">
      <c r="B1617" s="199">
        <v>35040</v>
      </c>
      <c r="C1617" s="200">
        <v>1.8413833248131342</v>
      </c>
      <c r="D1617" s="200">
        <v>1.3534106720087444</v>
      </c>
      <c r="E1617" s="200"/>
      <c r="F1617" s="200"/>
    </row>
    <row r="1618" spans="2:6" x14ac:dyDescent="0.2">
      <c r="B1618" s="199">
        <v>35041</v>
      </c>
      <c r="C1618" s="200">
        <v>1.8498087333032573</v>
      </c>
      <c r="D1618" s="200">
        <v>1.3497361136405055</v>
      </c>
      <c r="E1618" s="200"/>
      <c r="F1618" s="200"/>
    </row>
    <row r="1619" spans="2:6" x14ac:dyDescent="0.2">
      <c r="B1619" s="199">
        <v>35044</v>
      </c>
      <c r="C1619" s="200">
        <v>1.8615382562581795</v>
      </c>
      <c r="D1619" s="200">
        <v>1.352832270988894</v>
      </c>
      <c r="E1619" s="200"/>
      <c r="F1619" s="200"/>
    </row>
    <row r="1620" spans="2:6" x14ac:dyDescent="0.2">
      <c r="B1620" s="199">
        <v>35045</v>
      </c>
      <c r="C1620" s="200">
        <v>1.8539543044805709</v>
      </c>
      <c r="D1620" s="200">
        <v>1.3511220178473899</v>
      </c>
      <c r="E1620" s="200"/>
      <c r="F1620" s="200"/>
    </row>
    <row r="1621" spans="2:6" x14ac:dyDescent="0.2">
      <c r="B1621" s="199">
        <v>35046</v>
      </c>
      <c r="C1621" s="200">
        <v>1.7553887838573758</v>
      </c>
      <c r="D1621" s="200">
        <v>1.3532174467310176</v>
      </c>
      <c r="E1621" s="200"/>
      <c r="F1621" s="200"/>
    </row>
    <row r="1622" spans="2:6" x14ac:dyDescent="0.2">
      <c r="B1622" s="199">
        <v>35047</v>
      </c>
      <c r="C1622" s="200">
        <v>1.8003362491045465</v>
      </c>
      <c r="D1622" s="200">
        <v>1.3554902567838314</v>
      </c>
      <c r="E1622" s="200"/>
      <c r="F1622" s="200"/>
    </row>
    <row r="1623" spans="2:6" x14ac:dyDescent="0.2">
      <c r="B1623" s="199">
        <v>35048</v>
      </c>
      <c r="C1623" s="200">
        <v>1.7663168797550868</v>
      </c>
      <c r="D1623" s="200">
        <v>1.3499694044800614</v>
      </c>
      <c r="E1623" s="200"/>
      <c r="F1623" s="200"/>
    </row>
    <row r="1624" spans="2:6" x14ac:dyDescent="0.2">
      <c r="B1624" s="199">
        <v>35051</v>
      </c>
      <c r="C1624" s="200">
        <v>1.7644638402950199</v>
      </c>
      <c r="D1624" s="200">
        <v>1.3396812966672769</v>
      </c>
      <c r="E1624" s="200"/>
      <c r="F1624" s="200"/>
    </row>
    <row r="1625" spans="2:6" x14ac:dyDescent="0.2">
      <c r="B1625" s="199">
        <v>35052</v>
      </c>
      <c r="C1625" s="200">
        <v>1.7542104108793946</v>
      </c>
      <c r="D1625" s="200">
        <v>1.3383857220906969</v>
      </c>
      <c r="E1625" s="200"/>
      <c r="F1625" s="200"/>
    </row>
    <row r="1626" spans="2:6" x14ac:dyDescent="0.2">
      <c r="B1626" s="199">
        <v>35053</v>
      </c>
      <c r="C1626" s="200">
        <v>1.7645188810710615</v>
      </c>
      <c r="D1626" s="200">
        <v>1.3408348206155558</v>
      </c>
      <c r="E1626" s="200"/>
      <c r="F1626" s="200"/>
    </row>
    <row r="1627" spans="2:6" x14ac:dyDescent="0.2">
      <c r="B1627" s="199">
        <v>35054</v>
      </c>
      <c r="C1627" s="200">
        <v>1.7647924170489651</v>
      </c>
      <c r="D1627" s="200">
        <v>1.3513015844108571</v>
      </c>
      <c r="E1627" s="200"/>
      <c r="F1627" s="200"/>
    </row>
    <row r="1628" spans="2:6" x14ac:dyDescent="0.2">
      <c r="B1628" s="199">
        <v>35055</v>
      </c>
      <c r="C1628" s="200">
        <v>1.7856120075622706</v>
      </c>
      <c r="D1628" s="200">
        <v>1.3564776907667124</v>
      </c>
      <c r="E1628" s="200"/>
      <c r="F1628" s="200"/>
    </row>
    <row r="1629" spans="2:6" x14ac:dyDescent="0.2">
      <c r="B1629" s="199">
        <v>35058</v>
      </c>
      <c r="C1629" s="200">
        <v>1.7856120075622706</v>
      </c>
      <c r="D1629" s="200">
        <v>1.3564776907667124</v>
      </c>
      <c r="E1629" s="200"/>
      <c r="F1629" s="200"/>
    </row>
    <row r="1630" spans="2:6" x14ac:dyDescent="0.2">
      <c r="B1630" s="199">
        <v>35059</v>
      </c>
      <c r="C1630" s="200">
        <v>1.7827865810588026</v>
      </c>
      <c r="D1630" s="200">
        <v>1.3620835913312728</v>
      </c>
      <c r="E1630" s="200"/>
      <c r="F1630" s="200"/>
    </row>
    <row r="1631" spans="2:6" x14ac:dyDescent="0.2">
      <c r="B1631" s="199">
        <v>35060</v>
      </c>
      <c r="C1631" s="200">
        <v>1.8092545227255874</v>
      </c>
      <c r="D1631" s="200">
        <v>1.3661107266436019</v>
      </c>
      <c r="E1631" s="200"/>
      <c r="F1631" s="200"/>
    </row>
    <row r="1632" spans="2:6" x14ac:dyDescent="0.2">
      <c r="B1632" s="199">
        <v>35061</v>
      </c>
      <c r="C1632" s="200">
        <v>1.8429553227349278</v>
      </c>
      <c r="D1632" s="200">
        <v>1.3634006556182876</v>
      </c>
      <c r="E1632" s="200"/>
      <c r="F1632" s="200"/>
    </row>
    <row r="1633" spans="2:6" x14ac:dyDescent="0.2">
      <c r="B1633" s="199">
        <v>35062</v>
      </c>
      <c r="C1633" s="200">
        <v>1.8640776375164616</v>
      </c>
      <c r="D1633" s="200">
        <v>1.3661863048625056</v>
      </c>
      <c r="E1633" s="200"/>
      <c r="F1633" s="200"/>
    </row>
    <row r="1634" spans="2:6" x14ac:dyDescent="0.2">
      <c r="B1634" s="199">
        <v>35065</v>
      </c>
      <c r="C1634" s="200">
        <v>1.8640776375164616</v>
      </c>
      <c r="D1634" s="200">
        <v>1.3661863048625056</v>
      </c>
      <c r="E1634" s="200"/>
      <c r="F1634" s="200"/>
    </row>
    <row r="1635" spans="2:6" x14ac:dyDescent="0.2">
      <c r="B1635" s="199">
        <v>35066</v>
      </c>
      <c r="C1635" s="200">
        <v>1.8866468575469675</v>
      </c>
      <c r="D1635" s="200">
        <v>1.3722957566927734</v>
      </c>
      <c r="E1635" s="200"/>
      <c r="F1635" s="200"/>
    </row>
    <row r="1636" spans="2:6" x14ac:dyDescent="0.2">
      <c r="B1636" s="199">
        <v>35067</v>
      </c>
      <c r="C1636" s="200">
        <v>1.8827756562987092</v>
      </c>
      <c r="D1636" s="200">
        <v>1.3775343289018427</v>
      </c>
      <c r="E1636" s="200"/>
      <c r="F1636" s="200"/>
    </row>
    <row r="1637" spans="2:6" x14ac:dyDescent="0.2">
      <c r="B1637" s="199">
        <v>35068</v>
      </c>
      <c r="C1637" s="200">
        <v>1.8248435716126377</v>
      </c>
      <c r="D1637" s="200">
        <v>1.3791861227463154</v>
      </c>
      <c r="E1637" s="200"/>
      <c r="F1637" s="200"/>
    </row>
    <row r="1638" spans="2:6" x14ac:dyDescent="0.2">
      <c r="B1638" s="199">
        <v>35069</v>
      </c>
      <c r="C1638" s="200">
        <v>1.8334624567700584</v>
      </c>
      <c r="D1638" s="200">
        <v>1.3827038790748531</v>
      </c>
      <c r="E1638" s="200"/>
      <c r="F1638" s="200"/>
    </row>
    <row r="1639" spans="2:6" x14ac:dyDescent="0.2">
      <c r="B1639" s="199">
        <v>35072</v>
      </c>
      <c r="C1639" s="200">
        <v>1.8286055252599644</v>
      </c>
      <c r="D1639" s="200">
        <v>1.3812941176470621</v>
      </c>
      <c r="E1639" s="200"/>
      <c r="F1639" s="200"/>
    </row>
    <row r="1640" spans="2:6" x14ac:dyDescent="0.2">
      <c r="B1640" s="199">
        <v>35073</v>
      </c>
      <c r="C1640" s="200">
        <v>1.8320130496676301</v>
      </c>
      <c r="D1640" s="200">
        <v>1.3696246585321465</v>
      </c>
      <c r="E1640" s="200"/>
      <c r="F1640" s="200"/>
    </row>
    <row r="1641" spans="2:6" x14ac:dyDescent="0.2">
      <c r="B1641" s="199">
        <v>35074</v>
      </c>
      <c r="C1641" s="200">
        <v>1.8089376212877719</v>
      </c>
      <c r="D1641" s="200">
        <v>1.3568663267164482</v>
      </c>
      <c r="E1641" s="200"/>
      <c r="F1641" s="200"/>
    </row>
    <row r="1642" spans="2:6" x14ac:dyDescent="0.2">
      <c r="B1642" s="199">
        <v>35075</v>
      </c>
      <c r="C1642" s="200">
        <v>1.7947429387271081</v>
      </c>
      <c r="D1642" s="200">
        <v>1.3569963576762005</v>
      </c>
      <c r="E1642" s="200"/>
      <c r="F1642" s="200"/>
    </row>
    <row r="1643" spans="2:6" x14ac:dyDescent="0.2">
      <c r="B1643" s="199">
        <v>35076</v>
      </c>
      <c r="C1643" s="200">
        <v>1.8275297282736973</v>
      </c>
      <c r="D1643" s="200">
        <v>1.3553024949918078</v>
      </c>
      <c r="E1643" s="200"/>
      <c r="F1643" s="200"/>
    </row>
    <row r="1644" spans="2:6" x14ac:dyDescent="0.2">
      <c r="B1644" s="199">
        <v>35079</v>
      </c>
      <c r="C1644" s="200">
        <v>1.8539659797967005</v>
      </c>
      <c r="D1644" s="200">
        <v>1.3512882899289775</v>
      </c>
      <c r="E1644" s="200"/>
      <c r="F1644" s="200"/>
    </row>
    <row r="1645" spans="2:6" x14ac:dyDescent="0.2">
      <c r="B1645" s="199">
        <v>35080</v>
      </c>
      <c r="C1645" s="200">
        <v>1.8443905526677691</v>
      </c>
      <c r="D1645" s="200">
        <v>1.3621280276816636</v>
      </c>
      <c r="E1645" s="200"/>
      <c r="F1645" s="200"/>
    </row>
    <row r="1646" spans="2:6" x14ac:dyDescent="0.2">
      <c r="B1646" s="199">
        <v>35081</v>
      </c>
      <c r="C1646" s="200">
        <v>1.8427801929929766</v>
      </c>
      <c r="D1646" s="200">
        <v>1.3586601711892217</v>
      </c>
      <c r="E1646" s="200"/>
      <c r="F1646" s="200"/>
    </row>
    <row r="1647" spans="2:6" x14ac:dyDescent="0.2">
      <c r="B1647" s="199">
        <v>35082</v>
      </c>
      <c r="C1647" s="200">
        <v>1.8125527995323212</v>
      </c>
      <c r="D1647" s="200">
        <v>1.3580896011655466</v>
      </c>
      <c r="E1647" s="200"/>
      <c r="F1647" s="200"/>
    </row>
    <row r="1648" spans="2:6" x14ac:dyDescent="0.2">
      <c r="B1648" s="199">
        <v>35083</v>
      </c>
      <c r="C1648" s="200">
        <v>1.8147552645251366</v>
      </c>
      <c r="D1648" s="200">
        <v>1.3619386268439295</v>
      </c>
      <c r="E1648" s="200"/>
      <c r="F1648" s="200"/>
    </row>
    <row r="1649" spans="2:6" x14ac:dyDescent="0.2">
      <c r="B1649" s="199">
        <v>35086</v>
      </c>
      <c r="C1649" s="200">
        <v>1.8171995753520744</v>
      </c>
      <c r="D1649" s="200">
        <v>1.3596585321435106</v>
      </c>
      <c r="E1649" s="200"/>
      <c r="F1649" s="200"/>
    </row>
    <row r="1650" spans="2:6" x14ac:dyDescent="0.2">
      <c r="B1650" s="199">
        <v>35087</v>
      </c>
      <c r="C1650" s="200">
        <v>1.7872949209872993</v>
      </c>
      <c r="D1650" s="200">
        <v>1.3549131305773114</v>
      </c>
      <c r="E1650" s="200"/>
      <c r="F1650" s="200"/>
    </row>
    <row r="1651" spans="2:6" x14ac:dyDescent="0.2">
      <c r="B1651" s="199">
        <v>35088</v>
      </c>
      <c r="C1651" s="200">
        <v>1.789443179155225</v>
      </c>
      <c r="D1651" s="200">
        <v>1.3619129484611214</v>
      </c>
      <c r="E1651" s="200"/>
      <c r="F1651" s="200"/>
    </row>
    <row r="1652" spans="2:6" x14ac:dyDescent="0.2">
      <c r="B1652" s="199">
        <v>35089</v>
      </c>
      <c r="C1652" s="200">
        <v>1.767481909514633</v>
      </c>
      <c r="D1652" s="200">
        <v>1.3626232016026256</v>
      </c>
      <c r="E1652" s="200"/>
      <c r="F1652" s="200"/>
    </row>
    <row r="1653" spans="2:6" x14ac:dyDescent="0.2">
      <c r="B1653" s="199">
        <v>35090</v>
      </c>
      <c r="C1653" s="200">
        <v>1.7601523128384284</v>
      </c>
      <c r="D1653" s="200">
        <v>1.3645665634674953</v>
      </c>
      <c r="E1653" s="200"/>
      <c r="F1653" s="200"/>
    </row>
    <row r="1654" spans="2:6" x14ac:dyDescent="0.2">
      <c r="B1654" s="199">
        <v>35093</v>
      </c>
      <c r="C1654" s="200">
        <v>1.7755186967678565</v>
      </c>
      <c r="D1654" s="200">
        <v>1.3676785649244247</v>
      </c>
      <c r="E1654" s="200"/>
      <c r="F1654" s="200"/>
    </row>
    <row r="1655" spans="2:6" x14ac:dyDescent="0.2">
      <c r="B1655" s="199">
        <v>35094</v>
      </c>
      <c r="C1655" s="200">
        <v>1.7717417319997906</v>
      </c>
      <c r="D1655" s="200">
        <v>1.3743529411764737</v>
      </c>
      <c r="E1655" s="200"/>
      <c r="F1655" s="200"/>
    </row>
    <row r="1656" spans="2:6" x14ac:dyDescent="0.2">
      <c r="B1656" s="199">
        <v>35095</v>
      </c>
      <c r="C1656" s="200">
        <v>1.7970154556167037</v>
      </c>
      <c r="D1656" s="200">
        <v>1.3898963758878196</v>
      </c>
      <c r="E1656" s="200"/>
      <c r="F1656" s="200"/>
    </row>
    <row r="1657" spans="2:6" x14ac:dyDescent="0.2">
      <c r="B1657" s="199">
        <v>35096</v>
      </c>
      <c r="C1657" s="200">
        <v>1.8222516514317701</v>
      </c>
      <c r="D1657" s="200">
        <v>1.3939124021125509</v>
      </c>
      <c r="E1657" s="200"/>
      <c r="F1657" s="200"/>
    </row>
    <row r="1658" spans="2:6" x14ac:dyDescent="0.2">
      <c r="B1658" s="199">
        <v>35097</v>
      </c>
      <c r="C1658" s="200">
        <v>1.8142565617361541</v>
      </c>
      <c r="D1658" s="200">
        <v>1.3938102349298884</v>
      </c>
      <c r="E1658" s="200"/>
      <c r="F1658" s="200"/>
    </row>
    <row r="1659" spans="2:6" x14ac:dyDescent="0.2">
      <c r="B1659" s="199">
        <v>35100</v>
      </c>
      <c r="C1659" s="200">
        <v>1.8021133990097675</v>
      </c>
      <c r="D1659" s="200">
        <v>1.3995448916408701</v>
      </c>
      <c r="E1659" s="200"/>
      <c r="F1659" s="200"/>
    </row>
    <row r="1660" spans="2:6" x14ac:dyDescent="0.2">
      <c r="B1660" s="199">
        <v>35101</v>
      </c>
      <c r="C1660" s="200">
        <v>1.8013795219958797</v>
      </c>
      <c r="D1660" s="200">
        <v>1.4043010380622873</v>
      </c>
      <c r="E1660" s="200"/>
      <c r="F1660" s="200"/>
    </row>
    <row r="1661" spans="2:6" x14ac:dyDescent="0.2">
      <c r="B1661" s="199">
        <v>35102</v>
      </c>
      <c r="C1661" s="200">
        <v>1.7703290187480571</v>
      </c>
      <c r="D1661" s="200">
        <v>1.4088827171735603</v>
      </c>
      <c r="E1661" s="200"/>
      <c r="F1661" s="200"/>
    </row>
    <row r="1662" spans="2:6" x14ac:dyDescent="0.2">
      <c r="B1662" s="199">
        <v>35103</v>
      </c>
      <c r="C1662" s="200">
        <v>1.7424400243180167</v>
      </c>
      <c r="D1662" s="200">
        <v>1.4125330540885122</v>
      </c>
      <c r="E1662" s="200"/>
      <c r="F1662" s="200"/>
    </row>
    <row r="1663" spans="2:6" x14ac:dyDescent="0.2">
      <c r="B1663" s="199">
        <v>35104</v>
      </c>
      <c r="C1663" s="200">
        <v>1.7651676950674302</v>
      </c>
      <c r="D1663" s="200">
        <v>1.4094046621744709</v>
      </c>
      <c r="E1663" s="200"/>
      <c r="F1663" s="200"/>
    </row>
    <row r="1664" spans="2:6" x14ac:dyDescent="0.2">
      <c r="B1664" s="199">
        <v>35107</v>
      </c>
      <c r="C1664" s="200">
        <v>1.7612147666062619</v>
      </c>
      <c r="D1664" s="200">
        <v>1.4159195046439663</v>
      </c>
      <c r="E1664" s="200"/>
      <c r="F1664" s="200"/>
    </row>
    <row r="1665" spans="2:6" x14ac:dyDescent="0.2">
      <c r="B1665" s="199">
        <v>35108</v>
      </c>
      <c r="C1665" s="200">
        <v>1.7294287184422472</v>
      </c>
      <c r="D1665" s="200">
        <v>1.4143518484793332</v>
      </c>
      <c r="E1665" s="200"/>
      <c r="F1665" s="200"/>
    </row>
    <row r="1666" spans="2:6" x14ac:dyDescent="0.2">
      <c r="B1666" s="199">
        <v>35109</v>
      </c>
      <c r="C1666" s="200">
        <v>1.6992947275106318</v>
      </c>
      <c r="D1666" s="200">
        <v>1.4129286104534728</v>
      </c>
      <c r="E1666" s="200"/>
      <c r="F1666" s="200"/>
    </row>
    <row r="1667" spans="2:6" x14ac:dyDescent="0.2">
      <c r="B1667" s="199">
        <v>35110</v>
      </c>
      <c r="C1667" s="200">
        <v>1.7087450619667415</v>
      </c>
      <c r="D1667" s="200">
        <v>1.4126093607721761</v>
      </c>
      <c r="E1667" s="200"/>
      <c r="F1667" s="200"/>
    </row>
    <row r="1668" spans="2:6" x14ac:dyDescent="0.2">
      <c r="B1668" s="199">
        <v>35111</v>
      </c>
      <c r="C1668" s="200">
        <v>1.7240972687265823</v>
      </c>
      <c r="D1668" s="200">
        <v>1.4131269349845235</v>
      </c>
      <c r="E1668" s="200"/>
      <c r="F1668" s="200"/>
    </row>
    <row r="1669" spans="2:6" x14ac:dyDescent="0.2">
      <c r="B1669" s="199">
        <v>35114</v>
      </c>
      <c r="C1669" s="200">
        <v>1.7487396913213213</v>
      </c>
      <c r="D1669" s="200">
        <v>1.414457111637228</v>
      </c>
      <c r="E1669" s="200"/>
      <c r="F1669" s="200"/>
    </row>
    <row r="1670" spans="2:6" x14ac:dyDescent="0.2">
      <c r="B1670" s="199">
        <v>35115</v>
      </c>
      <c r="C1670" s="200">
        <v>1.7313493079456372</v>
      </c>
      <c r="D1670" s="200">
        <v>1.3956465124749624</v>
      </c>
      <c r="E1670" s="200"/>
      <c r="F1670" s="200"/>
    </row>
    <row r="1671" spans="2:6" x14ac:dyDescent="0.2">
      <c r="B1671" s="199">
        <v>35116</v>
      </c>
      <c r="C1671" s="200">
        <v>1.7379567029240837</v>
      </c>
      <c r="D1671" s="200">
        <v>1.4031405936987833</v>
      </c>
      <c r="E1671" s="200"/>
      <c r="F1671" s="200"/>
    </row>
    <row r="1672" spans="2:6" x14ac:dyDescent="0.2">
      <c r="B1672" s="199">
        <v>35117</v>
      </c>
      <c r="C1672" s="200">
        <v>1.7563895252399493</v>
      </c>
      <c r="D1672" s="200">
        <v>1.4155368785285047</v>
      </c>
      <c r="E1672" s="200"/>
      <c r="F1672" s="200"/>
    </row>
    <row r="1673" spans="2:6" x14ac:dyDescent="0.2">
      <c r="B1673" s="199">
        <v>35118</v>
      </c>
      <c r="C1673" s="200">
        <v>1.7629060195428117</v>
      </c>
      <c r="D1673" s="200">
        <v>1.4185867783646</v>
      </c>
      <c r="E1673" s="200"/>
      <c r="F1673" s="200"/>
    </row>
    <row r="1674" spans="2:6" x14ac:dyDescent="0.2">
      <c r="B1674" s="199">
        <v>35121</v>
      </c>
      <c r="C1674" s="200">
        <v>1.7645163792176042</v>
      </c>
      <c r="D1674" s="200">
        <v>1.4109076670916079</v>
      </c>
      <c r="E1674" s="200"/>
      <c r="F1674" s="200"/>
    </row>
    <row r="1675" spans="2:6" x14ac:dyDescent="0.2">
      <c r="B1675" s="199">
        <v>35122</v>
      </c>
      <c r="C1675" s="200">
        <v>1.8127771323922479</v>
      </c>
      <c r="D1675" s="200">
        <v>1.4037291932252809</v>
      </c>
      <c r="E1675" s="200"/>
      <c r="F1675" s="200"/>
    </row>
    <row r="1676" spans="2:6" x14ac:dyDescent="0.2">
      <c r="B1676" s="199">
        <v>35123</v>
      </c>
      <c r="C1676" s="200">
        <v>1.816574111987965</v>
      </c>
      <c r="D1676" s="200">
        <v>1.4024097614277942</v>
      </c>
      <c r="E1676" s="200"/>
      <c r="F1676" s="200"/>
    </row>
    <row r="1677" spans="2:6" x14ac:dyDescent="0.2">
      <c r="B1677" s="199">
        <v>35124</v>
      </c>
      <c r="C1677" s="200">
        <v>1.8127863058549214</v>
      </c>
      <c r="D1677" s="200">
        <v>1.3981735567291964</v>
      </c>
      <c r="E1677" s="200"/>
      <c r="F1677" s="200"/>
    </row>
    <row r="1678" spans="2:6" x14ac:dyDescent="0.2">
      <c r="B1678" s="199">
        <v>35125</v>
      </c>
      <c r="C1678" s="200">
        <v>1.7980754075310796</v>
      </c>
      <c r="D1678" s="200">
        <v>1.4034767801857617</v>
      </c>
      <c r="E1678" s="200"/>
      <c r="F1678" s="200"/>
    </row>
    <row r="1679" spans="2:6" x14ac:dyDescent="0.2">
      <c r="B1679" s="199">
        <v>35128</v>
      </c>
      <c r="C1679" s="200">
        <v>1.7914646767480245</v>
      </c>
      <c r="D1679" s="200">
        <v>1.4092309233290874</v>
      </c>
      <c r="E1679" s="200"/>
      <c r="F1679" s="200"/>
    </row>
    <row r="1680" spans="2:6" x14ac:dyDescent="0.2">
      <c r="B1680" s="199">
        <v>35129</v>
      </c>
      <c r="C1680" s="200">
        <v>1.7759648606342537</v>
      </c>
      <c r="D1680" s="200">
        <v>1.4139300673829935</v>
      </c>
      <c r="E1680" s="200"/>
      <c r="F1680" s="200"/>
    </row>
    <row r="1681" spans="2:6" x14ac:dyDescent="0.2">
      <c r="B1681" s="199">
        <v>35130</v>
      </c>
      <c r="C1681" s="200">
        <v>1.7825947722938082</v>
      </c>
      <c r="D1681" s="200">
        <v>1.4090373338189797</v>
      </c>
      <c r="E1681" s="200"/>
      <c r="F1681" s="200"/>
    </row>
    <row r="1682" spans="2:6" x14ac:dyDescent="0.2">
      <c r="B1682" s="199">
        <v>35131</v>
      </c>
      <c r="C1682" s="200">
        <v>1.7655054452840484</v>
      </c>
      <c r="D1682" s="200">
        <v>1.4076933163358254</v>
      </c>
      <c r="E1682" s="200"/>
      <c r="F1682" s="200"/>
    </row>
    <row r="1683" spans="2:6" x14ac:dyDescent="0.2">
      <c r="B1683" s="199">
        <v>35132</v>
      </c>
      <c r="C1683" s="200">
        <v>1.7336293303956019</v>
      </c>
      <c r="D1683" s="200">
        <v>1.3854968129666758</v>
      </c>
      <c r="E1683" s="200"/>
      <c r="F1683" s="200"/>
    </row>
    <row r="1684" spans="2:6" x14ac:dyDescent="0.2">
      <c r="B1684" s="199">
        <v>35135</v>
      </c>
      <c r="C1684" s="200">
        <v>1.7208140030405865</v>
      </c>
      <c r="D1684" s="200">
        <v>1.3807461300309627</v>
      </c>
      <c r="E1684" s="200"/>
      <c r="F1684" s="200"/>
    </row>
    <row r="1685" spans="2:6" x14ac:dyDescent="0.2">
      <c r="B1685" s="199">
        <v>35136</v>
      </c>
      <c r="C1685" s="200">
        <v>1.7167201368347056</v>
      </c>
      <c r="D1685" s="200">
        <v>1.3813474776907695</v>
      </c>
      <c r="E1685" s="200"/>
      <c r="F1685" s="200"/>
    </row>
    <row r="1686" spans="2:6" x14ac:dyDescent="0.2">
      <c r="B1686" s="199">
        <v>35137</v>
      </c>
      <c r="C1686" s="200">
        <v>1.7173330909315321</v>
      </c>
      <c r="D1686" s="200">
        <v>1.3824713167000575</v>
      </c>
      <c r="E1686" s="200"/>
      <c r="F1686" s="200"/>
    </row>
    <row r="1687" spans="2:6" x14ac:dyDescent="0.2">
      <c r="B1687" s="199">
        <v>35138</v>
      </c>
      <c r="C1687" s="200">
        <v>1.7107065150765861</v>
      </c>
      <c r="D1687" s="200">
        <v>1.3907271899471889</v>
      </c>
      <c r="E1687" s="200"/>
      <c r="F1687" s="200"/>
    </row>
    <row r="1688" spans="2:6" x14ac:dyDescent="0.2">
      <c r="B1688" s="199">
        <v>35139</v>
      </c>
      <c r="C1688" s="200">
        <v>1.7059054582936863</v>
      </c>
      <c r="D1688" s="200">
        <v>1.3925598251684601</v>
      </c>
      <c r="E1688" s="200"/>
      <c r="F1688" s="200"/>
    </row>
    <row r="1689" spans="2:6" x14ac:dyDescent="0.2">
      <c r="B1689" s="199">
        <v>35142</v>
      </c>
      <c r="C1689" s="200">
        <v>1.7367791638972543</v>
      </c>
      <c r="D1689" s="200">
        <v>1.4074634857038817</v>
      </c>
      <c r="E1689" s="200"/>
      <c r="F1689" s="200"/>
    </row>
    <row r="1690" spans="2:6" x14ac:dyDescent="0.2">
      <c r="B1690" s="199">
        <v>35143</v>
      </c>
      <c r="C1690" s="200">
        <v>1.734766005815976</v>
      </c>
      <c r="D1690" s="200">
        <v>1.4116261154616672</v>
      </c>
      <c r="E1690" s="200"/>
      <c r="F1690" s="200"/>
    </row>
    <row r="1691" spans="2:6" x14ac:dyDescent="0.2">
      <c r="B1691" s="199">
        <v>35144</v>
      </c>
      <c r="C1691" s="200">
        <v>1.7387130966190791</v>
      </c>
      <c r="D1691" s="200">
        <v>1.4090067382990372</v>
      </c>
      <c r="E1691" s="200"/>
      <c r="F1691" s="200"/>
    </row>
    <row r="1692" spans="2:6" x14ac:dyDescent="0.2">
      <c r="B1692" s="199">
        <v>35145</v>
      </c>
      <c r="C1692" s="200">
        <v>1.7196606485971697</v>
      </c>
      <c r="D1692" s="200">
        <v>1.414244217810966</v>
      </c>
      <c r="E1692" s="200"/>
      <c r="F1692" s="200"/>
    </row>
    <row r="1693" spans="2:6" x14ac:dyDescent="0.2">
      <c r="B1693" s="199">
        <v>35146</v>
      </c>
      <c r="C1693" s="200">
        <v>1.7030867033994357</v>
      </c>
      <c r="D1693" s="200">
        <v>1.4150757603350965</v>
      </c>
      <c r="E1693" s="200"/>
      <c r="F1693" s="200"/>
    </row>
    <row r="1694" spans="2:6" x14ac:dyDescent="0.2">
      <c r="B1694" s="199">
        <v>35149</v>
      </c>
      <c r="C1694" s="200">
        <v>1.7143108519561581</v>
      </c>
      <c r="D1694" s="200">
        <v>1.4195386996904051</v>
      </c>
      <c r="E1694" s="200"/>
      <c r="F1694" s="200"/>
    </row>
    <row r="1695" spans="2:6" x14ac:dyDescent="0.2">
      <c r="B1695" s="199">
        <v>35150</v>
      </c>
      <c r="C1695" s="200">
        <v>1.72212163844715</v>
      </c>
      <c r="D1695" s="200">
        <v>1.4218455654707731</v>
      </c>
      <c r="E1695" s="200"/>
      <c r="F1695" s="200"/>
    </row>
    <row r="1696" spans="2:6" x14ac:dyDescent="0.2">
      <c r="B1696" s="199">
        <v>35151</v>
      </c>
      <c r="C1696" s="200">
        <v>1.8566254500208912</v>
      </c>
      <c r="D1696" s="200">
        <v>1.4199573848115126</v>
      </c>
      <c r="E1696" s="200"/>
      <c r="F1696" s="200"/>
    </row>
    <row r="1697" spans="2:6" x14ac:dyDescent="0.2">
      <c r="B1697" s="199">
        <v>35152</v>
      </c>
      <c r="C1697" s="200">
        <v>1.7143016784934846</v>
      </c>
      <c r="D1697" s="200">
        <v>1.4213518484793324</v>
      </c>
      <c r="E1697" s="200"/>
      <c r="F1697" s="200"/>
    </row>
    <row r="1698" spans="2:6" x14ac:dyDescent="0.2">
      <c r="B1698" s="199">
        <v>35153</v>
      </c>
      <c r="C1698" s="200">
        <v>1.7365923588391741</v>
      </c>
      <c r="D1698" s="200">
        <v>1.4228411946822099</v>
      </c>
      <c r="E1698" s="200"/>
      <c r="F1698" s="200"/>
    </row>
    <row r="1699" spans="2:6" x14ac:dyDescent="0.2">
      <c r="B1699" s="199">
        <v>35156</v>
      </c>
      <c r="C1699" s="200">
        <v>1.7375088711553817</v>
      </c>
      <c r="D1699" s="200">
        <v>1.4310824986341313</v>
      </c>
      <c r="E1699" s="200"/>
      <c r="F1699" s="200"/>
    </row>
    <row r="1700" spans="2:6" x14ac:dyDescent="0.2">
      <c r="B1700" s="199">
        <v>35157</v>
      </c>
      <c r="C1700" s="200">
        <v>1.7669690295560632</v>
      </c>
      <c r="D1700" s="200">
        <v>1.4348686942269195</v>
      </c>
      <c r="E1700" s="200"/>
      <c r="F1700" s="200"/>
    </row>
    <row r="1701" spans="2:6" x14ac:dyDescent="0.2">
      <c r="B1701" s="199">
        <v>35158</v>
      </c>
      <c r="C1701" s="200">
        <v>1.7677012386676467</v>
      </c>
      <c r="D1701" s="200">
        <v>1.4349989073028619</v>
      </c>
      <c r="E1701" s="200"/>
      <c r="F1701" s="200"/>
    </row>
    <row r="1702" spans="2:6" x14ac:dyDescent="0.2">
      <c r="B1702" s="199">
        <v>35159</v>
      </c>
      <c r="C1702" s="200">
        <v>1.7766595419439908</v>
      </c>
      <c r="D1702" s="200">
        <v>1.4354587506829384</v>
      </c>
      <c r="E1702" s="200"/>
      <c r="F1702" s="200"/>
    </row>
    <row r="1703" spans="2:6" x14ac:dyDescent="0.2">
      <c r="B1703" s="199">
        <v>35160</v>
      </c>
      <c r="C1703" s="200">
        <v>1.7766595419439908</v>
      </c>
      <c r="D1703" s="200">
        <v>1.4367113458386476</v>
      </c>
      <c r="E1703" s="200"/>
      <c r="F1703" s="200"/>
    </row>
    <row r="1704" spans="2:6" x14ac:dyDescent="0.2">
      <c r="B1704" s="199">
        <v>35163</v>
      </c>
      <c r="C1704" s="200">
        <v>1.7766595419439908</v>
      </c>
      <c r="D1704" s="200">
        <v>1.4237109816062672</v>
      </c>
      <c r="E1704" s="200"/>
      <c r="F1704" s="200"/>
    </row>
    <row r="1705" spans="2:6" x14ac:dyDescent="0.2">
      <c r="B1705" s="199">
        <v>35164</v>
      </c>
      <c r="C1705" s="200">
        <v>1.7539110224157735</v>
      </c>
      <c r="D1705" s="200">
        <v>1.420622108905484</v>
      </c>
      <c r="E1705" s="200"/>
      <c r="F1705" s="200"/>
    </row>
    <row r="1706" spans="2:6" x14ac:dyDescent="0.2">
      <c r="B1706" s="199">
        <v>35165</v>
      </c>
      <c r="C1706" s="200">
        <v>1.7493985127315155</v>
      </c>
      <c r="D1706" s="200">
        <v>1.4138754325259542</v>
      </c>
      <c r="E1706" s="200"/>
      <c r="F1706" s="200"/>
    </row>
    <row r="1707" spans="2:6" x14ac:dyDescent="0.2">
      <c r="B1707" s="199">
        <v>35166</v>
      </c>
      <c r="C1707" s="200">
        <v>1.7381710283701846</v>
      </c>
      <c r="D1707" s="200">
        <v>1.4086252048807162</v>
      </c>
      <c r="E1707" s="200"/>
      <c r="F1707" s="200"/>
    </row>
    <row r="1708" spans="2:6" x14ac:dyDescent="0.2">
      <c r="B1708" s="199">
        <v>35167</v>
      </c>
      <c r="C1708" s="200">
        <v>1.7518211408284974</v>
      </c>
      <c r="D1708" s="200">
        <v>1.4138561282098003</v>
      </c>
      <c r="E1708" s="200"/>
      <c r="F1708" s="200"/>
    </row>
    <row r="1709" spans="2:6" x14ac:dyDescent="0.2">
      <c r="B1709" s="199">
        <v>35170</v>
      </c>
      <c r="C1709" s="200">
        <v>1.7394169513914894</v>
      </c>
      <c r="D1709" s="200">
        <v>1.4238428337279208</v>
      </c>
      <c r="E1709" s="200"/>
      <c r="F1709" s="200"/>
    </row>
    <row r="1710" spans="2:6" x14ac:dyDescent="0.2">
      <c r="B1710" s="199">
        <v>35171</v>
      </c>
      <c r="C1710" s="200">
        <v>1.7261054231009474</v>
      </c>
      <c r="D1710" s="200">
        <v>1.4286250227645263</v>
      </c>
      <c r="E1710" s="200"/>
      <c r="F1710" s="200"/>
    </row>
    <row r="1711" spans="2:6" x14ac:dyDescent="0.2">
      <c r="B1711" s="199">
        <v>35172</v>
      </c>
      <c r="C1711" s="200">
        <v>1.7116830718757481</v>
      </c>
      <c r="D1711" s="200">
        <v>1.4235529047532351</v>
      </c>
      <c r="E1711" s="200"/>
      <c r="F1711" s="200"/>
    </row>
    <row r="1712" spans="2:6" x14ac:dyDescent="0.2">
      <c r="B1712" s="199">
        <v>35173</v>
      </c>
      <c r="C1712" s="200">
        <v>1.7356616693533795</v>
      </c>
      <c r="D1712" s="200">
        <v>1.4273425605536356</v>
      </c>
      <c r="E1712" s="200"/>
      <c r="F1712" s="200"/>
    </row>
    <row r="1713" spans="2:6" x14ac:dyDescent="0.2">
      <c r="B1713" s="199">
        <v>35174</v>
      </c>
      <c r="C1713" s="200">
        <v>1.7559642101523545</v>
      </c>
      <c r="D1713" s="200">
        <v>1.4365865962484088</v>
      </c>
      <c r="E1713" s="200"/>
      <c r="F1713" s="200"/>
    </row>
    <row r="1714" spans="2:6" x14ac:dyDescent="0.2">
      <c r="B1714" s="199">
        <v>35177</v>
      </c>
      <c r="C1714" s="200">
        <v>1.7306888186331375</v>
      </c>
      <c r="D1714" s="200">
        <v>1.4457082498634151</v>
      </c>
      <c r="E1714" s="200"/>
      <c r="F1714" s="200"/>
    </row>
    <row r="1715" spans="2:6" x14ac:dyDescent="0.2">
      <c r="B1715" s="199">
        <v>35178</v>
      </c>
      <c r="C1715" s="200">
        <v>1.7110876307531164</v>
      </c>
      <c r="D1715" s="200">
        <v>1.4493008559460958</v>
      </c>
      <c r="E1715" s="200"/>
      <c r="F1715" s="200"/>
    </row>
    <row r="1716" spans="2:6" x14ac:dyDescent="0.2">
      <c r="B1716" s="199">
        <v>35179</v>
      </c>
      <c r="C1716" s="200">
        <v>1.6941742674364593</v>
      </c>
      <c r="D1716" s="200">
        <v>1.4478827171735591</v>
      </c>
      <c r="E1716" s="200"/>
      <c r="F1716" s="200"/>
    </row>
    <row r="1717" spans="2:6" x14ac:dyDescent="0.2">
      <c r="B1717" s="199">
        <v>35180</v>
      </c>
      <c r="C1717" s="200">
        <v>1.6849707825213847</v>
      </c>
      <c r="D1717" s="200">
        <v>1.4493480240393395</v>
      </c>
      <c r="E1717" s="200"/>
      <c r="F1717" s="200"/>
    </row>
    <row r="1718" spans="2:6" x14ac:dyDescent="0.2">
      <c r="B1718" s="199">
        <v>35181</v>
      </c>
      <c r="C1718" s="200">
        <v>1.7055685420282194</v>
      </c>
      <c r="D1718" s="200">
        <v>1.456201966854856</v>
      </c>
      <c r="E1718" s="200"/>
      <c r="F1718" s="200"/>
    </row>
    <row r="1719" spans="2:6" x14ac:dyDescent="0.2">
      <c r="B1719" s="199">
        <v>35184</v>
      </c>
      <c r="C1719" s="200">
        <v>1.6999902427715201</v>
      </c>
      <c r="D1719" s="200">
        <v>1.4591010744855244</v>
      </c>
      <c r="E1719" s="200"/>
      <c r="F1719" s="200"/>
    </row>
    <row r="1720" spans="2:6" x14ac:dyDescent="0.2">
      <c r="B1720" s="199">
        <v>35185</v>
      </c>
      <c r="C1720" s="200">
        <v>1.709900918263614</v>
      </c>
      <c r="D1720" s="200">
        <v>1.4563789837916616</v>
      </c>
      <c r="E1720" s="200"/>
      <c r="F1720" s="200"/>
    </row>
    <row r="1721" spans="2:6" x14ac:dyDescent="0.2">
      <c r="B1721" s="199">
        <v>35186</v>
      </c>
      <c r="C1721" s="200">
        <v>1.709900918263614</v>
      </c>
      <c r="D1721" s="200">
        <v>1.4513052267346591</v>
      </c>
      <c r="E1721" s="200"/>
      <c r="F1721" s="200"/>
    </row>
    <row r="1722" spans="2:6" x14ac:dyDescent="0.2">
      <c r="B1722" s="199">
        <v>35187</v>
      </c>
      <c r="C1722" s="200">
        <v>1.7515325937298554</v>
      </c>
      <c r="D1722" s="200">
        <v>1.4401436896740145</v>
      </c>
      <c r="E1722" s="200"/>
      <c r="F1722" s="200"/>
    </row>
    <row r="1723" spans="2:6" x14ac:dyDescent="0.2">
      <c r="B1723" s="199">
        <v>35188</v>
      </c>
      <c r="C1723" s="200">
        <v>1.7584477166834436</v>
      </c>
      <c r="D1723" s="200">
        <v>1.4350886905845954</v>
      </c>
      <c r="E1723" s="200"/>
      <c r="F1723" s="200"/>
    </row>
    <row r="1724" spans="2:6" x14ac:dyDescent="0.2">
      <c r="B1724" s="199">
        <v>35191</v>
      </c>
      <c r="C1724" s="200">
        <v>1.7480808699111263</v>
      </c>
      <c r="D1724" s="200">
        <v>1.4339442724458229</v>
      </c>
      <c r="E1724" s="200"/>
      <c r="F1724" s="200"/>
    </row>
    <row r="1725" spans="2:6" x14ac:dyDescent="0.2">
      <c r="B1725" s="199">
        <v>35192</v>
      </c>
      <c r="C1725" s="200">
        <v>1.7357709169543107</v>
      </c>
      <c r="D1725" s="200">
        <v>1.4284480058277207</v>
      </c>
      <c r="E1725" s="200"/>
      <c r="F1725" s="200"/>
    </row>
    <row r="1726" spans="2:6" x14ac:dyDescent="0.2">
      <c r="B1726" s="199">
        <v>35193</v>
      </c>
      <c r="C1726" s="200">
        <v>1.7357709169543107</v>
      </c>
      <c r="D1726" s="200">
        <v>1.4342955745765822</v>
      </c>
      <c r="E1726" s="200"/>
      <c r="F1726" s="200"/>
    </row>
    <row r="1727" spans="2:6" x14ac:dyDescent="0.2">
      <c r="B1727" s="199">
        <v>35194</v>
      </c>
      <c r="C1727" s="200">
        <v>1.7289533662855237</v>
      </c>
      <c r="D1727" s="200">
        <v>1.433990894190496</v>
      </c>
      <c r="E1727" s="200"/>
      <c r="F1727" s="200"/>
    </row>
    <row r="1728" spans="2:6" x14ac:dyDescent="0.2">
      <c r="B1728" s="199">
        <v>35195</v>
      </c>
      <c r="C1728" s="200">
        <v>1.7205546442322692</v>
      </c>
      <c r="D1728" s="200">
        <v>1.4381085412493195</v>
      </c>
      <c r="E1728" s="200"/>
      <c r="F1728" s="200"/>
    </row>
    <row r="1729" spans="2:6" x14ac:dyDescent="0.2">
      <c r="B1729" s="199">
        <v>35198</v>
      </c>
      <c r="C1729" s="200">
        <v>1.7413959174755305</v>
      </c>
      <c r="D1729" s="200">
        <v>1.4436131852121679</v>
      </c>
      <c r="E1729" s="200"/>
      <c r="F1729" s="200"/>
    </row>
    <row r="1730" spans="2:6" x14ac:dyDescent="0.2">
      <c r="B1730" s="199">
        <v>35199</v>
      </c>
      <c r="C1730" s="200">
        <v>1.7358701571414161</v>
      </c>
      <c r="D1730" s="200">
        <v>1.449270988890915</v>
      </c>
      <c r="E1730" s="200"/>
      <c r="F1730" s="200"/>
    </row>
    <row r="1731" spans="2:6" x14ac:dyDescent="0.2">
      <c r="B1731" s="199">
        <v>35200</v>
      </c>
      <c r="C1731" s="200">
        <v>1.7239971945883248</v>
      </c>
      <c r="D1731" s="200">
        <v>1.4544172281915888</v>
      </c>
      <c r="E1731" s="200"/>
      <c r="F1731" s="200"/>
    </row>
    <row r="1732" spans="2:6" x14ac:dyDescent="0.2">
      <c r="B1732" s="199">
        <v>35201</v>
      </c>
      <c r="C1732" s="200">
        <v>1.7239971945883248</v>
      </c>
      <c r="D1732" s="200">
        <v>1.45441923146968</v>
      </c>
      <c r="E1732" s="200"/>
      <c r="F1732" s="200"/>
    </row>
    <row r="1733" spans="2:6" x14ac:dyDescent="0.2">
      <c r="B1733" s="199">
        <v>35202</v>
      </c>
      <c r="C1733" s="200">
        <v>1.7322516430922581</v>
      </c>
      <c r="D1733" s="200">
        <v>1.4598364596612661</v>
      </c>
      <c r="E1733" s="200"/>
      <c r="F1733" s="200"/>
    </row>
    <row r="1734" spans="2:6" x14ac:dyDescent="0.2">
      <c r="B1734" s="199">
        <v>35205</v>
      </c>
      <c r="C1734" s="200">
        <v>1.7155918009258533</v>
      </c>
      <c r="D1734" s="200">
        <v>1.4623307230012772</v>
      </c>
      <c r="E1734" s="200"/>
      <c r="F1734" s="200"/>
    </row>
    <row r="1735" spans="2:6" x14ac:dyDescent="0.2">
      <c r="B1735" s="199">
        <v>35206</v>
      </c>
      <c r="C1735" s="200">
        <v>1.7025246203228899</v>
      </c>
      <c r="D1735" s="200">
        <v>1.4630491713713374</v>
      </c>
      <c r="E1735" s="200"/>
      <c r="F1735" s="200"/>
    </row>
    <row r="1736" spans="2:6" x14ac:dyDescent="0.2">
      <c r="B1736" s="199">
        <v>35207</v>
      </c>
      <c r="C1736" s="200">
        <v>1.696730327717785</v>
      </c>
      <c r="D1736" s="200">
        <v>1.4642518666909512</v>
      </c>
      <c r="E1736" s="200"/>
      <c r="F1736" s="200"/>
    </row>
    <row r="1737" spans="2:6" x14ac:dyDescent="0.2">
      <c r="B1737" s="199">
        <v>35208</v>
      </c>
      <c r="C1737" s="200">
        <v>1.6999752316507817</v>
      </c>
      <c r="D1737" s="200">
        <v>1.4587366599890752</v>
      </c>
      <c r="E1737" s="200"/>
      <c r="F1737" s="200"/>
    </row>
    <row r="1738" spans="2:6" x14ac:dyDescent="0.2">
      <c r="B1738" s="199">
        <v>35209</v>
      </c>
      <c r="C1738" s="200">
        <v>1.7053133529756632</v>
      </c>
      <c r="D1738" s="200">
        <v>1.4591221999635788</v>
      </c>
      <c r="E1738" s="200"/>
      <c r="F1738" s="200"/>
    </row>
    <row r="1739" spans="2:6" x14ac:dyDescent="0.2">
      <c r="B1739" s="199">
        <v>35212</v>
      </c>
      <c r="C1739" s="200">
        <v>1.7053133529756632</v>
      </c>
      <c r="D1739" s="200">
        <v>1.4581374977235497</v>
      </c>
      <c r="E1739" s="200"/>
      <c r="F1739" s="200"/>
    </row>
    <row r="1740" spans="2:6" x14ac:dyDescent="0.2">
      <c r="B1740" s="199">
        <v>35213</v>
      </c>
      <c r="C1740" s="200">
        <v>1.7235068313108632</v>
      </c>
      <c r="D1740" s="200">
        <v>1.4533075942451306</v>
      </c>
      <c r="E1740" s="200"/>
      <c r="F1740" s="200"/>
    </row>
    <row r="1741" spans="2:6" x14ac:dyDescent="0.2">
      <c r="B1741" s="199">
        <v>35214</v>
      </c>
      <c r="C1741" s="200">
        <v>1.718198732227459</v>
      </c>
      <c r="D1741" s="200">
        <v>1.450704061191042</v>
      </c>
      <c r="E1741" s="200"/>
      <c r="F1741" s="200"/>
    </row>
    <row r="1742" spans="2:6" x14ac:dyDescent="0.2">
      <c r="B1742" s="199">
        <v>35215</v>
      </c>
      <c r="C1742" s="200">
        <v>1.719398787935396</v>
      </c>
      <c r="D1742" s="200">
        <v>1.4576195592788221</v>
      </c>
      <c r="E1742" s="200"/>
      <c r="F1742" s="200"/>
    </row>
    <row r="1743" spans="2:6" x14ac:dyDescent="0.2">
      <c r="B1743" s="199">
        <v>35216</v>
      </c>
      <c r="C1743" s="200">
        <v>1.7121826086158836</v>
      </c>
      <c r="D1743" s="200">
        <v>1.4600404297942111</v>
      </c>
      <c r="E1743" s="200"/>
      <c r="F1743" s="200"/>
    </row>
    <row r="1744" spans="2:6" x14ac:dyDescent="0.2">
      <c r="B1744" s="199">
        <v>35219</v>
      </c>
      <c r="C1744" s="200">
        <v>1.7218639475411373</v>
      </c>
      <c r="D1744" s="200">
        <v>1.4533826261154641</v>
      </c>
      <c r="E1744" s="200"/>
      <c r="F1744" s="200"/>
    </row>
    <row r="1745" spans="2:6" x14ac:dyDescent="0.2">
      <c r="B1745" s="199">
        <v>35220</v>
      </c>
      <c r="C1745" s="200">
        <v>1.7055318481775252</v>
      </c>
      <c r="D1745" s="200">
        <v>1.4584164997268281</v>
      </c>
      <c r="E1745" s="200"/>
      <c r="F1745" s="200"/>
    </row>
    <row r="1746" spans="2:6" x14ac:dyDescent="0.2">
      <c r="B1746" s="199">
        <v>35221</v>
      </c>
      <c r="C1746" s="200">
        <v>1.7132058666795655</v>
      </c>
      <c r="D1746" s="200">
        <v>1.4647133491167388</v>
      </c>
      <c r="E1746" s="200"/>
      <c r="F1746" s="200"/>
    </row>
    <row r="1747" spans="2:6" x14ac:dyDescent="0.2">
      <c r="B1747" s="199">
        <v>35222</v>
      </c>
      <c r="C1747" s="200">
        <v>1.7195622423612165</v>
      </c>
      <c r="D1747" s="200">
        <v>1.458906574394466</v>
      </c>
      <c r="E1747" s="200"/>
      <c r="F1747" s="200"/>
    </row>
    <row r="1748" spans="2:6" x14ac:dyDescent="0.2">
      <c r="B1748" s="199">
        <v>35223</v>
      </c>
      <c r="C1748" s="200">
        <v>1.7061523078347212</v>
      </c>
      <c r="D1748" s="200">
        <v>1.4530775814969974</v>
      </c>
      <c r="E1748" s="200"/>
      <c r="F1748" s="200"/>
    </row>
    <row r="1749" spans="2:6" x14ac:dyDescent="0.2">
      <c r="B1749" s="199">
        <v>35226</v>
      </c>
      <c r="C1749" s="200">
        <v>1.71470030714421</v>
      </c>
      <c r="D1749" s="200">
        <v>1.4532890183937375</v>
      </c>
      <c r="E1749" s="200"/>
      <c r="F1749" s="200"/>
    </row>
    <row r="1750" spans="2:6" x14ac:dyDescent="0.2">
      <c r="B1750" s="199">
        <v>35227</v>
      </c>
      <c r="C1750" s="200">
        <v>1.7183004742680208</v>
      </c>
      <c r="D1750" s="200">
        <v>1.4540273174285216</v>
      </c>
      <c r="E1750" s="200"/>
      <c r="F1750" s="200"/>
    </row>
    <row r="1751" spans="2:6" x14ac:dyDescent="0.2">
      <c r="B1751" s="199">
        <v>35228</v>
      </c>
      <c r="C1751" s="200">
        <v>1.7276048672725051</v>
      </c>
      <c r="D1751" s="200">
        <v>1.4572593334547463</v>
      </c>
      <c r="E1751" s="200"/>
      <c r="F1751" s="200"/>
    </row>
    <row r="1752" spans="2:6" x14ac:dyDescent="0.2">
      <c r="B1752" s="199">
        <v>35229</v>
      </c>
      <c r="C1752" s="200">
        <v>1.7390475110310895</v>
      </c>
      <c r="D1752" s="200">
        <v>1.4556725550901497</v>
      </c>
      <c r="E1752" s="200"/>
      <c r="F1752" s="200"/>
    </row>
    <row r="1753" spans="2:6" x14ac:dyDescent="0.2">
      <c r="B1753" s="199">
        <v>35230</v>
      </c>
      <c r="C1753" s="200">
        <v>1.751748587078261</v>
      </c>
      <c r="D1753" s="200">
        <v>1.458892915680206</v>
      </c>
      <c r="E1753" s="200"/>
      <c r="F1753" s="200"/>
    </row>
    <row r="1754" spans="2:6" x14ac:dyDescent="0.2">
      <c r="B1754" s="199">
        <v>35233</v>
      </c>
      <c r="C1754" s="200">
        <v>1.7507520154514473</v>
      </c>
      <c r="D1754" s="200">
        <v>1.4584230559096725</v>
      </c>
      <c r="E1754" s="200"/>
      <c r="F1754" s="200"/>
    </row>
    <row r="1755" spans="2:6" x14ac:dyDescent="0.2">
      <c r="B1755" s="199">
        <v>35234</v>
      </c>
      <c r="C1755" s="200">
        <v>1.7464688423340295</v>
      </c>
      <c r="D1755" s="200">
        <v>1.4603749772354784</v>
      </c>
      <c r="E1755" s="200"/>
      <c r="F1755" s="200"/>
    </row>
    <row r="1756" spans="2:6" x14ac:dyDescent="0.2">
      <c r="B1756" s="199">
        <v>35235</v>
      </c>
      <c r="C1756" s="200">
        <v>1.7356483261349451</v>
      </c>
      <c r="D1756" s="200">
        <v>1.4598393735203083</v>
      </c>
      <c r="E1756" s="200"/>
      <c r="F1756" s="200"/>
    </row>
    <row r="1757" spans="2:6" x14ac:dyDescent="0.2">
      <c r="B1757" s="199">
        <v>35236</v>
      </c>
      <c r="C1757" s="200">
        <v>1.7177442288495397</v>
      </c>
      <c r="D1757" s="200">
        <v>1.4583301766527066</v>
      </c>
      <c r="E1757" s="200"/>
      <c r="F1757" s="200"/>
    </row>
    <row r="1758" spans="2:6" x14ac:dyDescent="0.2">
      <c r="B1758" s="199">
        <v>35237</v>
      </c>
      <c r="C1758" s="200">
        <v>1.7173772903425959</v>
      </c>
      <c r="D1758" s="200">
        <v>1.4621917683482082</v>
      </c>
      <c r="E1758" s="200"/>
      <c r="F1758" s="200"/>
    </row>
    <row r="1759" spans="2:6" x14ac:dyDescent="0.2">
      <c r="B1759" s="199">
        <v>35240</v>
      </c>
      <c r="C1759" s="200">
        <v>1.7405903206625577</v>
      </c>
      <c r="D1759" s="200">
        <v>1.4671496995082882</v>
      </c>
      <c r="E1759" s="200"/>
      <c r="F1759" s="200"/>
    </row>
    <row r="1760" spans="2:6" x14ac:dyDescent="0.2">
      <c r="B1760" s="199">
        <v>35241</v>
      </c>
      <c r="C1760" s="200">
        <v>1.7579940472566764</v>
      </c>
      <c r="D1760" s="200">
        <v>1.4656164633035895</v>
      </c>
      <c r="E1760" s="200"/>
      <c r="F1760" s="200"/>
    </row>
    <row r="1761" spans="2:6" x14ac:dyDescent="0.2">
      <c r="B1761" s="199">
        <v>35242</v>
      </c>
      <c r="C1761" s="200">
        <v>1.7541595398591128</v>
      </c>
      <c r="D1761" s="200">
        <v>1.4628583136040811</v>
      </c>
      <c r="E1761" s="200"/>
      <c r="F1761" s="200"/>
    </row>
    <row r="1762" spans="2:6" x14ac:dyDescent="0.2">
      <c r="B1762" s="199">
        <v>35243</v>
      </c>
      <c r="C1762" s="200">
        <v>1.7612022573389789</v>
      </c>
      <c r="D1762" s="200">
        <v>1.4645292296485175</v>
      </c>
      <c r="E1762" s="200"/>
      <c r="F1762" s="200"/>
    </row>
    <row r="1763" spans="2:6" x14ac:dyDescent="0.2">
      <c r="B1763" s="199">
        <v>35244</v>
      </c>
      <c r="C1763" s="200">
        <v>1.769937061706548</v>
      </c>
      <c r="D1763" s="200">
        <v>1.4686663631396848</v>
      </c>
      <c r="E1763" s="200"/>
      <c r="F1763" s="200"/>
    </row>
    <row r="1764" spans="2:6" x14ac:dyDescent="0.2">
      <c r="B1764" s="199">
        <v>35247</v>
      </c>
      <c r="C1764" s="200">
        <v>1.7748123401419891</v>
      </c>
      <c r="D1764" s="200">
        <v>1.4746802039701346</v>
      </c>
      <c r="E1764" s="200"/>
      <c r="F1764" s="200"/>
    </row>
    <row r="1765" spans="2:6" x14ac:dyDescent="0.2">
      <c r="B1765" s="199">
        <v>35248</v>
      </c>
      <c r="C1765" s="200">
        <v>1.7695576139323219</v>
      </c>
      <c r="D1765" s="200">
        <v>1.4685729375341485</v>
      </c>
      <c r="E1765" s="200"/>
      <c r="F1765" s="200"/>
    </row>
    <row r="1766" spans="2:6" x14ac:dyDescent="0.2">
      <c r="B1766" s="199">
        <v>35249</v>
      </c>
      <c r="C1766" s="200">
        <v>1.829254339256333</v>
      </c>
      <c r="D1766" s="200">
        <v>1.4660804953560389</v>
      </c>
      <c r="E1766" s="200"/>
      <c r="F1766" s="200"/>
    </row>
    <row r="1767" spans="2:6" x14ac:dyDescent="0.2">
      <c r="B1767" s="199">
        <v>35250</v>
      </c>
      <c r="C1767" s="200">
        <v>1.8415117532905632</v>
      </c>
      <c r="D1767" s="200">
        <v>1.469059551994174</v>
      </c>
      <c r="E1767" s="200"/>
      <c r="F1767" s="200"/>
    </row>
    <row r="1768" spans="2:6" x14ac:dyDescent="0.2">
      <c r="B1768" s="199">
        <v>35251</v>
      </c>
      <c r="C1768" s="200">
        <v>1.8027588772015275</v>
      </c>
      <c r="D1768" s="200">
        <v>1.4493729739573864</v>
      </c>
      <c r="E1768" s="200"/>
      <c r="F1768" s="200"/>
    </row>
    <row r="1769" spans="2:6" x14ac:dyDescent="0.2">
      <c r="B1769" s="199">
        <v>35254</v>
      </c>
      <c r="C1769" s="200">
        <v>1.78403000222665</v>
      </c>
      <c r="D1769" s="200">
        <v>1.4373307230012764</v>
      </c>
      <c r="E1769" s="200"/>
      <c r="F1769" s="200"/>
    </row>
    <row r="1770" spans="2:6" x14ac:dyDescent="0.2">
      <c r="B1770" s="199">
        <v>35255</v>
      </c>
      <c r="C1770" s="200">
        <v>1.7871064480269139</v>
      </c>
      <c r="D1770" s="200">
        <v>1.4432942997632505</v>
      </c>
      <c r="E1770" s="200"/>
      <c r="F1770" s="200"/>
    </row>
    <row r="1771" spans="2:6" x14ac:dyDescent="0.2">
      <c r="B1771" s="199">
        <v>35256</v>
      </c>
      <c r="C1771" s="200">
        <v>1.7796992938935599</v>
      </c>
      <c r="D1771" s="200">
        <v>1.442812966672739</v>
      </c>
      <c r="E1771" s="200"/>
      <c r="F1771" s="200"/>
    </row>
    <row r="1772" spans="2:6" x14ac:dyDescent="0.2">
      <c r="B1772" s="199">
        <v>35257</v>
      </c>
      <c r="C1772" s="200">
        <v>1.7735789263879662</v>
      </c>
      <c r="D1772" s="200">
        <v>1.432886177381171</v>
      </c>
      <c r="E1772" s="200"/>
      <c r="F1772" s="200"/>
    </row>
    <row r="1773" spans="2:6" x14ac:dyDescent="0.2">
      <c r="B1773" s="199">
        <v>35258</v>
      </c>
      <c r="C1773" s="200">
        <v>1.7529494767373501</v>
      </c>
      <c r="D1773" s="200">
        <v>1.4241884902567854</v>
      </c>
      <c r="E1773" s="200"/>
      <c r="F1773" s="200"/>
    </row>
    <row r="1774" spans="2:6" x14ac:dyDescent="0.2">
      <c r="B1774" s="199">
        <v>35261</v>
      </c>
      <c r="C1774" s="200">
        <v>1.7380667844761666</v>
      </c>
      <c r="D1774" s="200">
        <v>1.4070963394645801</v>
      </c>
      <c r="E1774" s="200"/>
      <c r="F1774" s="200"/>
    </row>
    <row r="1775" spans="2:6" x14ac:dyDescent="0.2">
      <c r="B1775" s="199">
        <v>35262</v>
      </c>
      <c r="C1775" s="200">
        <v>1.7752034632323452</v>
      </c>
      <c r="D1775" s="200">
        <v>1.4015827718084155</v>
      </c>
      <c r="E1775" s="200"/>
      <c r="F1775" s="200"/>
    </row>
    <row r="1776" spans="2:6" x14ac:dyDescent="0.2">
      <c r="B1776" s="199">
        <v>35263</v>
      </c>
      <c r="C1776" s="200">
        <v>1.7650676209291725</v>
      </c>
      <c r="D1776" s="200">
        <v>1.4096479694044819</v>
      </c>
      <c r="E1776" s="200"/>
      <c r="F1776" s="200"/>
    </row>
    <row r="1777" spans="2:6" x14ac:dyDescent="0.2">
      <c r="B1777" s="199">
        <v>35264</v>
      </c>
      <c r="C1777" s="200">
        <v>1.7774551313431375</v>
      </c>
      <c r="D1777" s="200">
        <v>1.4233343653250794</v>
      </c>
      <c r="E1777" s="200"/>
      <c r="F1777" s="200"/>
    </row>
    <row r="1778" spans="2:6" x14ac:dyDescent="0.2">
      <c r="B1778" s="199">
        <v>35265</v>
      </c>
      <c r="C1778" s="200">
        <v>1.7601264603527123</v>
      </c>
      <c r="D1778" s="200">
        <v>1.4214807867419434</v>
      </c>
      <c r="E1778" s="200"/>
      <c r="F1778" s="200"/>
    </row>
    <row r="1779" spans="2:6" x14ac:dyDescent="0.2">
      <c r="B1779" s="199">
        <v>35268</v>
      </c>
      <c r="C1779" s="200">
        <v>1.7348944342934067</v>
      </c>
      <c r="D1779" s="200">
        <v>1.4082005099253343</v>
      </c>
      <c r="E1779" s="200"/>
      <c r="F1779" s="200"/>
    </row>
    <row r="1780" spans="2:6" x14ac:dyDescent="0.2">
      <c r="B1780" s="199">
        <v>35269</v>
      </c>
      <c r="C1780" s="200">
        <v>1.7366223810806518</v>
      </c>
      <c r="D1780" s="200">
        <v>1.4021899471863069</v>
      </c>
      <c r="E1780" s="200"/>
      <c r="F1780" s="200"/>
    </row>
    <row r="1781" spans="2:6" x14ac:dyDescent="0.2">
      <c r="B1781" s="199">
        <v>35270</v>
      </c>
      <c r="C1781" s="200">
        <v>1.6941367396346136</v>
      </c>
      <c r="D1781" s="200">
        <v>1.38956073574941</v>
      </c>
      <c r="E1781" s="200"/>
      <c r="F1781" s="200"/>
    </row>
    <row r="1782" spans="2:6" x14ac:dyDescent="0.2">
      <c r="B1782" s="199">
        <v>35271</v>
      </c>
      <c r="C1782" s="200">
        <v>1.712313538946771</v>
      </c>
      <c r="D1782" s="200">
        <v>1.4001937716262995</v>
      </c>
      <c r="E1782" s="200"/>
      <c r="F1782" s="200"/>
    </row>
    <row r="1783" spans="2:6" x14ac:dyDescent="0.2">
      <c r="B1783" s="199">
        <v>35272</v>
      </c>
      <c r="C1783" s="200">
        <v>1.6985133152810716</v>
      </c>
      <c r="D1783" s="200">
        <v>1.4061407758149718</v>
      </c>
      <c r="E1783" s="200"/>
      <c r="F1783" s="200"/>
    </row>
    <row r="1784" spans="2:6" x14ac:dyDescent="0.2">
      <c r="B1784" s="199">
        <v>35275</v>
      </c>
      <c r="C1784" s="200">
        <v>1.7023361473625054</v>
      </c>
      <c r="D1784" s="200">
        <v>1.4014572937534164</v>
      </c>
      <c r="E1784" s="200"/>
      <c r="F1784" s="200"/>
    </row>
    <row r="1785" spans="2:6" x14ac:dyDescent="0.2">
      <c r="B1785" s="199">
        <v>35276</v>
      </c>
      <c r="C1785" s="200">
        <v>1.725752661763591</v>
      </c>
      <c r="D1785" s="200">
        <v>1.4040748497541449</v>
      </c>
      <c r="E1785" s="200"/>
      <c r="F1785" s="200"/>
    </row>
    <row r="1786" spans="2:6" x14ac:dyDescent="0.2">
      <c r="B1786" s="199">
        <v>35277</v>
      </c>
      <c r="C1786" s="200">
        <v>1.7459125969155496</v>
      </c>
      <c r="D1786" s="200">
        <v>1.4165601894008395</v>
      </c>
      <c r="E1786" s="200"/>
      <c r="F1786" s="200"/>
    </row>
    <row r="1787" spans="2:6" x14ac:dyDescent="0.2">
      <c r="B1787" s="199">
        <v>35278</v>
      </c>
      <c r="C1787" s="200">
        <v>1.7445832787790301</v>
      </c>
      <c r="D1787" s="200">
        <v>1.4316985977053378</v>
      </c>
      <c r="E1787" s="200"/>
      <c r="F1787" s="200"/>
    </row>
    <row r="1788" spans="2:6" x14ac:dyDescent="0.2">
      <c r="B1788" s="199">
        <v>35279</v>
      </c>
      <c r="C1788" s="200">
        <v>1.7382302389019877</v>
      </c>
      <c r="D1788" s="200">
        <v>1.4459238754325279</v>
      </c>
      <c r="E1788" s="200"/>
      <c r="F1788" s="200"/>
    </row>
    <row r="1789" spans="2:6" x14ac:dyDescent="0.2">
      <c r="B1789" s="199">
        <v>35282</v>
      </c>
      <c r="C1789" s="200">
        <v>1.7237203228058131</v>
      </c>
      <c r="D1789" s="200">
        <v>1.4479511928610471</v>
      </c>
      <c r="E1789" s="200"/>
      <c r="F1789" s="200"/>
    </row>
    <row r="1790" spans="2:6" x14ac:dyDescent="0.2">
      <c r="B1790" s="199">
        <v>35283</v>
      </c>
      <c r="C1790" s="200">
        <v>1.7072247690163811</v>
      </c>
      <c r="D1790" s="200">
        <v>1.4433973775268638</v>
      </c>
      <c r="E1790" s="200"/>
      <c r="F1790" s="200"/>
    </row>
    <row r="1791" spans="2:6" x14ac:dyDescent="0.2">
      <c r="B1791" s="199">
        <v>35284</v>
      </c>
      <c r="C1791" s="200">
        <v>1.6858414275242255</v>
      </c>
      <c r="D1791" s="200">
        <v>1.4416517938444744</v>
      </c>
      <c r="E1791" s="200"/>
      <c r="F1791" s="200"/>
    </row>
    <row r="1792" spans="2:6" x14ac:dyDescent="0.2">
      <c r="B1792" s="199">
        <v>35285</v>
      </c>
      <c r="C1792" s="200">
        <v>1.691489778677705</v>
      </c>
      <c r="D1792" s="200">
        <v>1.44242014205063</v>
      </c>
      <c r="E1792" s="200"/>
      <c r="F1792" s="200"/>
    </row>
    <row r="1793" spans="2:6" x14ac:dyDescent="0.2">
      <c r="B1793" s="199">
        <v>35286</v>
      </c>
      <c r="C1793" s="200">
        <v>1.6860324023380668</v>
      </c>
      <c r="D1793" s="200">
        <v>1.4380619195046456</v>
      </c>
      <c r="E1793" s="200"/>
      <c r="F1793" s="200"/>
    </row>
    <row r="1794" spans="2:6" x14ac:dyDescent="0.2">
      <c r="B1794" s="199">
        <v>35289</v>
      </c>
      <c r="C1794" s="200">
        <v>1.6694359404592247</v>
      </c>
      <c r="D1794" s="200">
        <v>1.4455279548351865</v>
      </c>
      <c r="E1794" s="200"/>
      <c r="F1794" s="200"/>
    </row>
    <row r="1795" spans="2:6" x14ac:dyDescent="0.2">
      <c r="B1795" s="199">
        <v>35290</v>
      </c>
      <c r="C1795" s="200">
        <v>1.6618845127765498</v>
      </c>
      <c r="D1795" s="200">
        <v>1.4432292842833743</v>
      </c>
      <c r="E1795" s="200"/>
      <c r="F1795" s="200"/>
    </row>
    <row r="1796" spans="2:6" x14ac:dyDescent="0.2">
      <c r="B1796" s="199">
        <v>35291</v>
      </c>
      <c r="C1796" s="200">
        <v>1.6539853274634304</v>
      </c>
      <c r="D1796" s="200">
        <v>1.4455512657075227</v>
      </c>
      <c r="E1796" s="200"/>
      <c r="F1796" s="200"/>
    </row>
    <row r="1797" spans="2:6" x14ac:dyDescent="0.2">
      <c r="B1797" s="199">
        <v>35292</v>
      </c>
      <c r="C1797" s="200">
        <v>1.6539853274634304</v>
      </c>
      <c r="D1797" s="200">
        <v>1.4449847022400304</v>
      </c>
      <c r="E1797" s="200"/>
      <c r="F1797" s="200"/>
    </row>
    <row r="1798" spans="2:6" x14ac:dyDescent="0.2">
      <c r="B1798" s="199">
        <v>35293</v>
      </c>
      <c r="C1798" s="200">
        <v>1.6539853274634304</v>
      </c>
      <c r="D1798" s="200">
        <v>1.4481790202148983</v>
      </c>
      <c r="E1798" s="200"/>
      <c r="F1798" s="200"/>
    </row>
    <row r="1799" spans="2:6" x14ac:dyDescent="0.2">
      <c r="B1799" s="199">
        <v>35296</v>
      </c>
      <c r="C1799" s="200">
        <v>1.6435225763086165</v>
      </c>
      <c r="D1799" s="200">
        <v>1.451619195046441</v>
      </c>
      <c r="E1799" s="200"/>
      <c r="F1799" s="200"/>
    </row>
    <row r="1800" spans="2:6" x14ac:dyDescent="0.2">
      <c r="B1800" s="199">
        <v>35297</v>
      </c>
      <c r="C1800" s="200">
        <v>1.6485671468279426</v>
      </c>
      <c r="D1800" s="200">
        <v>1.4537916590784934</v>
      </c>
      <c r="E1800" s="200"/>
      <c r="F1800" s="200"/>
    </row>
    <row r="1801" spans="2:6" x14ac:dyDescent="0.2">
      <c r="B1801" s="199">
        <v>35298</v>
      </c>
      <c r="C1801" s="200">
        <v>1.6588347534131542</v>
      </c>
      <c r="D1801" s="200">
        <v>1.4562868329994549</v>
      </c>
      <c r="E1801" s="200"/>
      <c r="F1801" s="200"/>
    </row>
    <row r="1802" spans="2:6" x14ac:dyDescent="0.2">
      <c r="B1802" s="199">
        <v>35299</v>
      </c>
      <c r="C1802" s="200">
        <v>1.6739551217526989</v>
      </c>
      <c r="D1802" s="200">
        <v>1.4632564195957034</v>
      </c>
      <c r="E1802" s="200"/>
      <c r="F1802" s="200"/>
    </row>
    <row r="1803" spans="2:6" x14ac:dyDescent="0.2">
      <c r="B1803" s="199">
        <v>35300</v>
      </c>
      <c r="C1803" s="200">
        <v>1.682845041034567</v>
      </c>
      <c r="D1803" s="200">
        <v>1.4620448005827731</v>
      </c>
      <c r="E1803" s="200"/>
      <c r="F1803" s="200"/>
    </row>
    <row r="1804" spans="2:6" x14ac:dyDescent="0.2">
      <c r="B1804" s="199">
        <v>35303</v>
      </c>
      <c r="C1804" s="200">
        <v>1.6814798629985055</v>
      </c>
      <c r="D1804" s="200">
        <v>1.4579100346020772</v>
      </c>
      <c r="E1804" s="200"/>
      <c r="F1804" s="200"/>
    </row>
    <row r="1805" spans="2:6" x14ac:dyDescent="0.2">
      <c r="B1805" s="199">
        <v>35304</v>
      </c>
      <c r="C1805" s="200">
        <v>1.6619503949175687</v>
      </c>
      <c r="D1805" s="200">
        <v>1.4599109451830279</v>
      </c>
      <c r="E1805" s="200"/>
      <c r="F1805" s="200"/>
    </row>
    <row r="1806" spans="2:6" x14ac:dyDescent="0.2">
      <c r="B1806" s="199">
        <v>35305</v>
      </c>
      <c r="C1806" s="200">
        <v>1.6480350859928736</v>
      </c>
      <c r="D1806" s="200">
        <v>1.4557497723547634</v>
      </c>
      <c r="E1806" s="200"/>
      <c r="F1806" s="200"/>
    </row>
    <row r="1807" spans="2:6" x14ac:dyDescent="0.2">
      <c r="B1807" s="199">
        <v>35306</v>
      </c>
      <c r="C1807" s="200">
        <v>1.6182580261543769</v>
      </c>
      <c r="D1807" s="200">
        <v>1.4428311782917511</v>
      </c>
      <c r="E1807" s="200"/>
      <c r="F1807" s="200"/>
    </row>
    <row r="1808" spans="2:6" x14ac:dyDescent="0.2">
      <c r="B1808" s="199">
        <v>35307</v>
      </c>
      <c r="C1808" s="200">
        <v>1.6114379736321331</v>
      </c>
      <c r="D1808" s="200">
        <v>1.4330997996721919</v>
      </c>
      <c r="E1808" s="200"/>
      <c r="F1808" s="200"/>
    </row>
    <row r="1809" spans="2:6" x14ac:dyDescent="0.2">
      <c r="B1809" s="199">
        <v>35310</v>
      </c>
      <c r="C1809" s="200">
        <v>1.5928984055687929</v>
      </c>
      <c r="D1809" s="200">
        <v>1.4288286286650893</v>
      </c>
      <c r="E1809" s="200"/>
      <c r="F1809" s="200"/>
    </row>
    <row r="1810" spans="2:6" x14ac:dyDescent="0.2">
      <c r="B1810" s="199">
        <v>35311</v>
      </c>
      <c r="C1810" s="200">
        <v>1.5748100050787632</v>
      </c>
      <c r="D1810" s="200">
        <v>1.4290947004188681</v>
      </c>
      <c r="E1810" s="200"/>
      <c r="F1810" s="200"/>
    </row>
    <row r="1811" spans="2:6" x14ac:dyDescent="0.2">
      <c r="B1811" s="199">
        <v>35312</v>
      </c>
      <c r="C1811" s="200">
        <v>1.5921887131383172</v>
      </c>
      <c r="D1811" s="200">
        <v>1.4334787834638507</v>
      </c>
      <c r="E1811" s="200"/>
      <c r="F1811" s="200"/>
    </row>
    <row r="1812" spans="2:6" x14ac:dyDescent="0.2">
      <c r="B1812" s="199">
        <v>35313</v>
      </c>
      <c r="C1812" s="200">
        <v>1.656302043764089</v>
      </c>
      <c r="D1812" s="200">
        <v>1.4296250227645246</v>
      </c>
      <c r="E1812" s="200"/>
      <c r="F1812" s="200"/>
    </row>
    <row r="1813" spans="2:6" x14ac:dyDescent="0.2">
      <c r="B1813" s="199">
        <v>35314</v>
      </c>
      <c r="C1813" s="200">
        <v>1.6585603834840981</v>
      </c>
      <c r="D1813" s="200">
        <v>1.4333367328355497</v>
      </c>
      <c r="E1813" s="200"/>
      <c r="F1813" s="200"/>
    </row>
    <row r="1814" spans="2:6" x14ac:dyDescent="0.2">
      <c r="B1814" s="199">
        <v>35317</v>
      </c>
      <c r="C1814" s="200">
        <v>1.6578915546600779</v>
      </c>
      <c r="D1814" s="200">
        <v>1.4436432343835375</v>
      </c>
      <c r="E1814" s="200"/>
      <c r="F1814" s="200"/>
    </row>
    <row r="1815" spans="2:6" x14ac:dyDescent="0.2">
      <c r="B1815" s="199">
        <v>35318</v>
      </c>
      <c r="C1815" s="200">
        <v>1.6634865329398203</v>
      </c>
      <c r="D1815" s="200">
        <v>1.4441511564378078</v>
      </c>
      <c r="E1815" s="200"/>
      <c r="F1815" s="200"/>
    </row>
    <row r="1816" spans="2:6" x14ac:dyDescent="0.2">
      <c r="B1816" s="199">
        <v>35319</v>
      </c>
      <c r="C1816" s="200">
        <v>1.64427063049209</v>
      </c>
      <c r="D1816" s="200">
        <v>1.4438941904935354</v>
      </c>
      <c r="E1816" s="200"/>
      <c r="F1816" s="200"/>
    </row>
    <row r="1817" spans="2:6" x14ac:dyDescent="0.2">
      <c r="B1817" s="199">
        <v>35320</v>
      </c>
      <c r="C1817" s="200">
        <v>1.6678255807844318</v>
      </c>
      <c r="D1817" s="200">
        <v>1.4496703696958664</v>
      </c>
      <c r="E1817" s="200"/>
      <c r="F1817" s="200"/>
    </row>
    <row r="1818" spans="2:6" x14ac:dyDescent="0.2">
      <c r="B1818" s="199">
        <v>35321</v>
      </c>
      <c r="C1818" s="200">
        <v>1.6537668322615677</v>
      </c>
      <c r="D1818" s="200">
        <v>1.4655104716809328</v>
      </c>
      <c r="E1818" s="200"/>
      <c r="F1818" s="200"/>
    </row>
    <row r="1819" spans="2:6" x14ac:dyDescent="0.2">
      <c r="B1819" s="199">
        <v>35324</v>
      </c>
      <c r="C1819" s="200">
        <v>1.6523366060356386</v>
      </c>
      <c r="D1819" s="200">
        <v>1.4725845929703154</v>
      </c>
      <c r="E1819" s="200"/>
      <c r="F1819" s="200"/>
    </row>
    <row r="1820" spans="2:6" x14ac:dyDescent="0.2">
      <c r="B1820" s="199">
        <v>35325</v>
      </c>
      <c r="C1820" s="200">
        <v>1.6480109014094613</v>
      </c>
      <c r="D1820" s="200">
        <v>1.4756015297759975</v>
      </c>
      <c r="E1820" s="200"/>
      <c r="F1820" s="200"/>
    </row>
    <row r="1821" spans="2:6" x14ac:dyDescent="0.2">
      <c r="B1821" s="199">
        <v>35326</v>
      </c>
      <c r="C1821" s="200">
        <v>1.6174891231920985</v>
      </c>
      <c r="D1821" s="200">
        <v>1.476189400837735</v>
      </c>
      <c r="E1821" s="200"/>
      <c r="F1821" s="200"/>
    </row>
    <row r="1822" spans="2:6" x14ac:dyDescent="0.2">
      <c r="B1822" s="199">
        <v>35327</v>
      </c>
      <c r="C1822" s="200">
        <v>1.6432807304744939</v>
      </c>
      <c r="D1822" s="200">
        <v>1.4776044436350397</v>
      </c>
      <c r="E1822" s="200"/>
      <c r="F1822" s="200"/>
    </row>
    <row r="1823" spans="2:6" x14ac:dyDescent="0.2">
      <c r="B1823" s="199">
        <v>35328</v>
      </c>
      <c r="C1823" s="200">
        <v>1.6435017275298123</v>
      </c>
      <c r="D1823" s="200">
        <v>1.4787029684938993</v>
      </c>
      <c r="E1823" s="200"/>
      <c r="F1823" s="200"/>
    </row>
    <row r="1824" spans="2:6" x14ac:dyDescent="0.2">
      <c r="B1824" s="199">
        <v>35331</v>
      </c>
      <c r="C1824" s="200">
        <v>1.6339021158174689</v>
      </c>
      <c r="D1824" s="200">
        <v>1.4749198688763434</v>
      </c>
      <c r="E1824" s="200"/>
      <c r="F1824" s="200"/>
    </row>
    <row r="1825" spans="2:6" x14ac:dyDescent="0.2">
      <c r="B1825" s="199">
        <v>35332</v>
      </c>
      <c r="C1825" s="200">
        <v>1.6692891650564465</v>
      </c>
      <c r="D1825" s="200">
        <v>1.4753068657803681</v>
      </c>
      <c r="E1825" s="200"/>
      <c r="F1825" s="200"/>
    </row>
    <row r="1826" spans="2:6" x14ac:dyDescent="0.2">
      <c r="B1826" s="199">
        <v>35333</v>
      </c>
      <c r="C1826" s="200">
        <v>1.7003963769826154</v>
      </c>
      <c r="D1826" s="200">
        <v>1.483479694044801</v>
      </c>
      <c r="E1826" s="200"/>
      <c r="F1826" s="200"/>
    </row>
    <row r="1827" spans="2:6" x14ac:dyDescent="0.2">
      <c r="B1827" s="199">
        <v>35334</v>
      </c>
      <c r="C1827" s="200">
        <v>1.7110134091005764</v>
      </c>
      <c r="D1827" s="200">
        <v>1.4842744490985251</v>
      </c>
      <c r="E1827" s="200"/>
      <c r="F1827" s="200"/>
    </row>
    <row r="1828" spans="2:6" x14ac:dyDescent="0.2">
      <c r="B1828" s="199">
        <v>35335</v>
      </c>
      <c r="C1828" s="200">
        <v>1.6876961348865962</v>
      </c>
      <c r="D1828" s="200">
        <v>1.4865738481150979</v>
      </c>
      <c r="E1828" s="200"/>
      <c r="F1828" s="200"/>
    </row>
    <row r="1829" spans="2:6" x14ac:dyDescent="0.2">
      <c r="B1829" s="199">
        <v>35338</v>
      </c>
      <c r="C1829" s="200">
        <v>1.7045452839645383</v>
      </c>
      <c r="D1829" s="200">
        <v>1.4899907120743037</v>
      </c>
      <c r="E1829" s="200"/>
      <c r="F1829" s="200"/>
    </row>
    <row r="1830" spans="2:6" x14ac:dyDescent="0.2">
      <c r="B1830" s="199">
        <v>35339</v>
      </c>
      <c r="C1830" s="200">
        <v>1.6945845714033159</v>
      </c>
      <c r="D1830" s="200">
        <v>1.4928042250956113</v>
      </c>
      <c r="E1830" s="200"/>
      <c r="F1830" s="200"/>
    </row>
    <row r="1831" spans="2:6" x14ac:dyDescent="0.2">
      <c r="B1831" s="199">
        <v>35340</v>
      </c>
      <c r="C1831" s="200">
        <v>1.7083622783879073</v>
      </c>
      <c r="D1831" s="200">
        <v>1.4993793480240398</v>
      </c>
      <c r="E1831" s="200"/>
      <c r="F1831" s="200"/>
    </row>
    <row r="1832" spans="2:6" x14ac:dyDescent="0.2">
      <c r="B1832" s="199">
        <v>35341</v>
      </c>
      <c r="C1832" s="200">
        <v>1.706108942374811</v>
      </c>
      <c r="D1832" s="200">
        <v>1.4960582771808417</v>
      </c>
      <c r="E1832" s="200"/>
      <c r="F1832" s="200"/>
    </row>
    <row r="1833" spans="2:6" x14ac:dyDescent="0.2">
      <c r="B1833" s="199">
        <v>35342</v>
      </c>
      <c r="C1833" s="200">
        <v>1.691148692656478</v>
      </c>
      <c r="D1833" s="200">
        <v>1.5020801311236571</v>
      </c>
      <c r="E1833" s="200"/>
      <c r="F1833" s="200"/>
    </row>
    <row r="1834" spans="2:6" x14ac:dyDescent="0.2">
      <c r="B1834" s="199">
        <v>35345</v>
      </c>
      <c r="C1834" s="200">
        <v>1.694908978401501</v>
      </c>
      <c r="D1834" s="200">
        <v>1.5059393553086871</v>
      </c>
      <c r="E1834" s="200"/>
      <c r="F1834" s="200"/>
    </row>
    <row r="1835" spans="2:6" x14ac:dyDescent="0.2">
      <c r="B1835" s="199">
        <v>35346</v>
      </c>
      <c r="C1835" s="200">
        <v>1.6950799383876909</v>
      </c>
      <c r="D1835" s="200">
        <v>1.5024613003095977</v>
      </c>
      <c r="E1835" s="200"/>
      <c r="F1835" s="200"/>
    </row>
    <row r="1836" spans="2:6" x14ac:dyDescent="0.2">
      <c r="B1836" s="199">
        <v>35347</v>
      </c>
      <c r="C1836" s="200">
        <v>1.6823755265359106</v>
      </c>
      <c r="D1836" s="200">
        <v>1.4941342196321254</v>
      </c>
      <c r="E1836" s="200"/>
      <c r="F1836" s="200"/>
    </row>
    <row r="1837" spans="2:6" x14ac:dyDescent="0.2">
      <c r="B1837" s="199">
        <v>35348</v>
      </c>
      <c r="C1837" s="200">
        <v>1.6798903521025181</v>
      </c>
      <c r="D1837" s="200">
        <v>1.4908484793298127</v>
      </c>
      <c r="E1837" s="200"/>
      <c r="F1837" s="200"/>
    </row>
    <row r="1838" spans="2:6" x14ac:dyDescent="0.2">
      <c r="B1838" s="199">
        <v>35349</v>
      </c>
      <c r="C1838" s="200">
        <v>1.6884041594147687</v>
      </c>
      <c r="D1838" s="200">
        <v>1.4991598980149337</v>
      </c>
      <c r="E1838" s="200"/>
      <c r="F1838" s="200"/>
    </row>
    <row r="1839" spans="2:6" x14ac:dyDescent="0.2">
      <c r="B1839" s="199">
        <v>35352</v>
      </c>
      <c r="C1839" s="200">
        <v>1.6683743206425448</v>
      </c>
      <c r="D1839" s="200">
        <v>1.5056452376616283</v>
      </c>
      <c r="E1839" s="200"/>
      <c r="F1839" s="200"/>
    </row>
    <row r="1840" spans="2:6" x14ac:dyDescent="0.2">
      <c r="B1840" s="199">
        <v>35353</v>
      </c>
      <c r="C1840" s="200">
        <v>1.6837465422300377</v>
      </c>
      <c r="D1840" s="200">
        <v>1.5106887634310691</v>
      </c>
      <c r="E1840" s="200"/>
      <c r="F1840" s="200"/>
    </row>
    <row r="1841" spans="2:6" x14ac:dyDescent="0.2">
      <c r="B1841" s="199">
        <v>35354</v>
      </c>
      <c r="C1841" s="200">
        <v>1.6838324391987087</v>
      </c>
      <c r="D1841" s="200">
        <v>1.5101912219996358</v>
      </c>
      <c r="E1841" s="200"/>
      <c r="F1841" s="200"/>
    </row>
    <row r="1842" spans="2:6" x14ac:dyDescent="0.2">
      <c r="B1842" s="199">
        <v>35355</v>
      </c>
      <c r="C1842" s="200">
        <v>1.6806167235560368</v>
      </c>
      <c r="D1842" s="200">
        <v>1.5132820979785107</v>
      </c>
      <c r="E1842" s="200"/>
      <c r="F1842" s="200"/>
    </row>
    <row r="1843" spans="2:6" x14ac:dyDescent="0.2">
      <c r="B1843" s="199">
        <v>35356</v>
      </c>
      <c r="C1843" s="200">
        <v>1.6550452793778079</v>
      </c>
      <c r="D1843" s="200">
        <v>1.5212538699690406</v>
      </c>
      <c r="E1843" s="200"/>
      <c r="F1843" s="200"/>
    </row>
    <row r="1844" spans="2:6" x14ac:dyDescent="0.2">
      <c r="B1844" s="199">
        <v>35359</v>
      </c>
      <c r="C1844" s="200">
        <v>1.6563495789797631</v>
      </c>
      <c r="D1844" s="200">
        <v>1.5180302312875615</v>
      </c>
      <c r="E1844" s="200"/>
      <c r="F1844" s="200"/>
    </row>
    <row r="1845" spans="2:6" x14ac:dyDescent="0.2">
      <c r="B1845" s="199">
        <v>35360</v>
      </c>
      <c r="C1845" s="200">
        <v>1.6454473355677688</v>
      </c>
      <c r="D1845" s="200">
        <v>1.5117745401566201</v>
      </c>
      <c r="E1845" s="200"/>
      <c r="F1845" s="200"/>
    </row>
    <row r="1846" spans="2:6" x14ac:dyDescent="0.2">
      <c r="B1846" s="199">
        <v>35361</v>
      </c>
      <c r="C1846" s="200">
        <v>1.6386998367957619</v>
      </c>
      <c r="D1846" s="200">
        <v>1.5077907484975415</v>
      </c>
      <c r="E1846" s="200"/>
      <c r="F1846" s="200"/>
    </row>
    <row r="1847" spans="2:6" x14ac:dyDescent="0.2">
      <c r="B1847" s="199">
        <v>35362</v>
      </c>
      <c r="C1847" s="200">
        <v>1.6241490570931321</v>
      </c>
      <c r="D1847" s="200">
        <v>1.5011138226188308</v>
      </c>
      <c r="E1847" s="200"/>
      <c r="F1847" s="200"/>
    </row>
    <row r="1848" spans="2:6" x14ac:dyDescent="0.2">
      <c r="B1848" s="199">
        <v>35363</v>
      </c>
      <c r="C1848" s="200">
        <v>1.6307639576319481</v>
      </c>
      <c r="D1848" s="200">
        <v>1.4967694409032961</v>
      </c>
      <c r="E1848" s="200"/>
      <c r="F1848" s="200"/>
    </row>
    <row r="1849" spans="2:6" x14ac:dyDescent="0.2">
      <c r="B1849" s="199">
        <v>35366</v>
      </c>
      <c r="C1849" s="200">
        <v>1.6148204795052357</v>
      </c>
      <c r="D1849" s="200">
        <v>1.493708796211983</v>
      </c>
      <c r="E1849" s="200"/>
      <c r="F1849" s="200"/>
    </row>
    <row r="1850" spans="2:6" x14ac:dyDescent="0.2">
      <c r="B1850" s="199">
        <v>35367</v>
      </c>
      <c r="C1850" s="200">
        <v>1.6090637147019773</v>
      </c>
      <c r="D1850" s="200">
        <v>1.4968452012383897</v>
      </c>
      <c r="E1850" s="200"/>
      <c r="F1850" s="200"/>
    </row>
    <row r="1851" spans="2:6" x14ac:dyDescent="0.2">
      <c r="B1851" s="199">
        <v>35368</v>
      </c>
      <c r="C1851" s="200">
        <v>1.6028257600839311</v>
      </c>
      <c r="D1851" s="200">
        <v>1.4973292660717534</v>
      </c>
      <c r="E1851" s="200"/>
      <c r="F1851" s="200"/>
    </row>
    <row r="1852" spans="2:6" x14ac:dyDescent="0.2">
      <c r="B1852" s="199">
        <v>35369</v>
      </c>
      <c r="C1852" s="200">
        <v>1.5961282983810527</v>
      </c>
      <c r="D1852" s="200">
        <v>1.4996148242578762</v>
      </c>
      <c r="E1852" s="200"/>
      <c r="F1852" s="200"/>
    </row>
    <row r="1853" spans="2:6" x14ac:dyDescent="0.2">
      <c r="B1853" s="199">
        <v>35370</v>
      </c>
      <c r="C1853" s="200">
        <v>1.5961282983810527</v>
      </c>
      <c r="D1853" s="200">
        <v>1.4996734656710979</v>
      </c>
      <c r="E1853" s="200"/>
      <c r="F1853" s="200"/>
    </row>
    <row r="1854" spans="2:6" x14ac:dyDescent="0.2">
      <c r="B1854" s="199">
        <v>35373</v>
      </c>
      <c r="C1854" s="200">
        <v>1.5961850070593986</v>
      </c>
      <c r="D1854" s="200">
        <v>1.5036000728464758</v>
      </c>
      <c r="E1854" s="200"/>
      <c r="F1854" s="200"/>
    </row>
    <row r="1855" spans="2:6" x14ac:dyDescent="0.2">
      <c r="B1855" s="199">
        <v>35374</v>
      </c>
      <c r="C1855" s="200">
        <v>1.6341856592091997</v>
      </c>
      <c r="D1855" s="200">
        <v>1.5114802403933707</v>
      </c>
      <c r="E1855" s="200"/>
      <c r="F1855" s="200"/>
    </row>
    <row r="1856" spans="2:6" x14ac:dyDescent="0.2">
      <c r="B1856" s="199">
        <v>35375</v>
      </c>
      <c r="C1856" s="200">
        <v>1.6384679983754653</v>
      </c>
      <c r="D1856" s="200">
        <v>1.5302948461118189</v>
      </c>
      <c r="E1856" s="200"/>
      <c r="F1856" s="200"/>
    </row>
    <row r="1857" spans="2:6" x14ac:dyDescent="0.2">
      <c r="B1857" s="199">
        <v>35376</v>
      </c>
      <c r="C1857" s="200">
        <v>1.6387465380602819</v>
      </c>
      <c r="D1857" s="200">
        <v>1.5358501183755231</v>
      </c>
      <c r="E1857" s="200"/>
      <c r="F1857" s="200"/>
    </row>
    <row r="1858" spans="2:6" x14ac:dyDescent="0.2">
      <c r="B1858" s="199">
        <v>35377</v>
      </c>
      <c r="C1858" s="200">
        <v>1.6518278958328316</v>
      </c>
      <c r="D1858" s="200">
        <v>1.544163904571116</v>
      </c>
      <c r="E1858" s="200"/>
      <c r="F1858" s="200"/>
    </row>
    <row r="1859" spans="2:6" x14ac:dyDescent="0.2">
      <c r="B1859" s="199">
        <v>35380</v>
      </c>
      <c r="C1859" s="200">
        <v>1.6518278958328316</v>
      </c>
      <c r="D1859" s="200">
        <v>1.5465851393188852</v>
      </c>
      <c r="E1859" s="200"/>
      <c r="F1859" s="200"/>
    </row>
    <row r="1860" spans="2:6" x14ac:dyDescent="0.2">
      <c r="B1860" s="199">
        <v>35381</v>
      </c>
      <c r="C1860" s="200">
        <v>1.6626851058826102</v>
      </c>
      <c r="D1860" s="200">
        <v>1.5473979238754321</v>
      </c>
      <c r="E1860" s="200"/>
      <c r="F1860" s="200"/>
    </row>
    <row r="1861" spans="2:6" x14ac:dyDescent="0.2">
      <c r="B1861" s="199">
        <v>35382</v>
      </c>
      <c r="C1861" s="200">
        <v>1.6547717433999043</v>
      </c>
      <c r="D1861" s="200">
        <v>1.546447277362957</v>
      </c>
      <c r="E1861" s="200"/>
      <c r="F1861" s="200"/>
    </row>
    <row r="1862" spans="2:6" x14ac:dyDescent="0.2">
      <c r="B1862" s="199">
        <v>35383</v>
      </c>
      <c r="C1862" s="200">
        <v>1.6423341959168107</v>
      </c>
      <c r="D1862" s="200">
        <v>1.5556863959205969</v>
      </c>
      <c r="E1862" s="200"/>
      <c r="F1862" s="200"/>
    </row>
    <row r="1863" spans="2:6" x14ac:dyDescent="0.2">
      <c r="B1863" s="199">
        <v>35384</v>
      </c>
      <c r="C1863" s="200">
        <v>1.6597120700252126</v>
      </c>
      <c r="D1863" s="200">
        <v>1.5608087780003637</v>
      </c>
      <c r="E1863" s="200"/>
      <c r="F1863" s="200"/>
    </row>
    <row r="1864" spans="2:6" x14ac:dyDescent="0.2">
      <c r="B1864" s="199">
        <v>35387</v>
      </c>
      <c r="C1864" s="200">
        <v>1.658990702278607</v>
      </c>
      <c r="D1864" s="200">
        <v>1.5585929703150603</v>
      </c>
      <c r="E1864" s="200"/>
      <c r="F1864" s="200"/>
    </row>
    <row r="1865" spans="2:6" x14ac:dyDescent="0.2">
      <c r="B1865" s="199">
        <v>35388</v>
      </c>
      <c r="C1865" s="200">
        <v>1.6635273965462773</v>
      </c>
      <c r="D1865" s="200">
        <v>1.5665468949189576</v>
      </c>
      <c r="E1865" s="200"/>
      <c r="F1865" s="200"/>
    </row>
    <row r="1866" spans="2:6" x14ac:dyDescent="0.2">
      <c r="B1866" s="199">
        <v>35389</v>
      </c>
      <c r="C1866" s="200">
        <v>1.6694326046546177</v>
      </c>
      <c r="D1866" s="200">
        <v>1.5729714077581489</v>
      </c>
      <c r="E1866" s="200"/>
      <c r="F1866" s="200"/>
    </row>
    <row r="1867" spans="2:6" x14ac:dyDescent="0.2">
      <c r="B1867" s="199">
        <v>35390</v>
      </c>
      <c r="C1867" s="200">
        <v>1.6831277504751463</v>
      </c>
      <c r="D1867" s="200">
        <v>1.5721185576397734</v>
      </c>
      <c r="E1867" s="200"/>
      <c r="F1867" s="200"/>
    </row>
    <row r="1868" spans="2:6" x14ac:dyDescent="0.2">
      <c r="B1868" s="199">
        <v>35391</v>
      </c>
      <c r="C1868" s="200">
        <v>1.6845079396319469</v>
      </c>
      <c r="D1868" s="200">
        <v>1.581397377526861</v>
      </c>
      <c r="E1868" s="200"/>
      <c r="F1868" s="200"/>
    </row>
    <row r="1869" spans="2:6" x14ac:dyDescent="0.2">
      <c r="B1869" s="199">
        <v>35394</v>
      </c>
      <c r="C1869" s="200">
        <v>1.6973824775187645</v>
      </c>
      <c r="D1869" s="200">
        <v>1.587573119650336</v>
      </c>
      <c r="E1869" s="200"/>
      <c r="F1869" s="200"/>
    </row>
    <row r="1870" spans="2:6" x14ac:dyDescent="0.2">
      <c r="B1870" s="199">
        <v>35395</v>
      </c>
      <c r="C1870" s="200">
        <v>1.6990937452829666</v>
      </c>
      <c r="D1870" s="200">
        <v>1.5869102167182654</v>
      </c>
      <c r="E1870" s="200"/>
      <c r="F1870" s="200"/>
    </row>
    <row r="1871" spans="2:6" x14ac:dyDescent="0.2">
      <c r="B1871" s="199">
        <v>35396</v>
      </c>
      <c r="C1871" s="200">
        <v>1.7077568298514509</v>
      </c>
      <c r="D1871" s="200">
        <v>1.5836337643416492</v>
      </c>
      <c r="E1871" s="200"/>
      <c r="F1871" s="200"/>
    </row>
    <row r="1872" spans="2:6" x14ac:dyDescent="0.2">
      <c r="B1872" s="199">
        <v>35397</v>
      </c>
      <c r="C1872" s="200">
        <v>1.7104688389982272</v>
      </c>
      <c r="D1872" s="200">
        <v>1.5811085412493162</v>
      </c>
      <c r="E1872" s="200"/>
      <c r="F1872" s="200"/>
    </row>
    <row r="1873" spans="2:6" x14ac:dyDescent="0.2">
      <c r="B1873" s="199">
        <v>35398</v>
      </c>
      <c r="C1873" s="200">
        <v>1.7188884098302852</v>
      </c>
      <c r="D1873" s="200">
        <v>1.5836470588235285</v>
      </c>
      <c r="E1873" s="200"/>
      <c r="F1873" s="200"/>
    </row>
    <row r="1874" spans="2:6" x14ac:dyDescent="0.2">
      <c r="B1874" s="199">
        <v>35401</v>
      </c>
      <c r="C1874" s="200">
        <v>1.7033285492335599</v>
      </c>
      <c r="D1874" s="200">
        <v>1.5774847932981233</v>
      </c>
      <c r="E1874" s="200"/>
      <c r="F1874" s="200"/>
    </row>
    <row r="1875" spans="2:6" x14ac:dyDescent="0.2">
      <c r="B1875" s="199">
        <v>35402</v>
      </c>
      <c r="C1875" s="200">
        <v>1.6855186884283466</v>
      </c>
      <c r="D1875" s="200">
        <v>1.5637481333090502</v>
      </c>
      <c r="E1875" s="200"/>
      <c r="F1875" s="200"/>
    </row>
    <row r="1876" spans="2:6" x14ac:dyDescent="0.2">
      <c r="B1876" s="199">
        <v>35403</v>
      </c>
      <c r="C1876" s="200">
        <v>1.6462070650673735</v>
      </c>
      <c r="D1876" s="200">
        <v>1.5596707339282454</v>
      </c>
      <c r="E1876" s="200"/>
      <c r="F1876" s="200"/>
    </row>
    <row r="1877" spans="2:6" x14ac:dyDescent="0.2">
      <c r="B1877" s="199">
        <v>35404</v>
      </c>
      <c r="C1877" s="200">
        <v>1.6685936497955594</v>
      </c>
      <c r="D1877" s="200">
        <v>1.5640143871790193</v>
      </c>
      <c r="E1877" s="200"/>
      <c r="F1877" s="200"/>
    </row>
    <row r="1878" spans="2:6" x14ac:dyDescent="0.2">
      <c r="B1878" s="199">
        <v>35405</v>
      </c>
      <c r="C1878" s="200">
        <v>1.6366124570619427</v>
      </c>
      <c r="D1878" s="200">
        <v>1.5432937534146778</v>
      </c>
      <c r="E1878" s="200"/>
      <c r="F1878" s="200"/>
    </row>
    <row r="1879" spans="2:6" x14ac:dyDescent="0.2">
      <c r="B1879" s="199">
        <v>35408</v>
      </c>
      <c r="C1879" s="200">
        <v>1.624279987424019</v>
      </c>
      <c r="D1879" s="200">
        <v>1.5589874339828802</v>
      </c>
      <c r="E1879" s="200"/>
      <c r="F1879" s="200"/>
    </row>
    <row r="1880" spans="2:6" x14ac:dyDescent="0.2">
      <c r="B1880" s="199">
        <v>35409</v>
      </c>
      <c r="C1880" s="200">
        <v>1.6233242794036606</v>
      </c>
      <c r="D1880" s="200">
        <v>1.5626175560007278</v>
      </c>
      <c r="E1880" s="200"/>
      <c r="F1880" s="200"/>
    </row>
    <row r="1881" spans="2:6" x14ac:dyDescent="0.2">
      <c r="B1881" s="199">
        <v>35410</v>
      </c>
      <c r="C1881" s="200">
        <v>1.6210626038790428</v>
      </c>
      <c r="D1881" s="200">
        <v>1.5487328355490797</v>
      </c>
      <c r="E1881" s="200"/>
      <c r="F1881" s="200"/>
    </row>
    <row r="1882" spans="2:6" x14ac:dyDescent="0.2">
      <c r="B1882" s="199">
        <v>35411</v>
      </c>
      <c r="C1882" s="200">
        <v>1.622121721842267</v>
      </c>
      <c r="D1882" s="200">
        <v>1.5332722637042426</v>
      </c>
      <c r="E1882" s="200"/>
      <c r="F1882" s="200"/>
    </row>
    <row r="1883" spans="2:6" x14ac:dyDescent="0.2">
      <c r="B1883" s="199">
        <v>35412</v>
      </c>
      <c r="C1883" s="200">
        <v>1.6128757054184331</v>
      </c>
      <c r="D1883" s="200">
        <v>1.5252329266071747</v>
      </c>
      <c r="E1883" s="200"/>
      <c r="F1883" s="200"/>
    </row>
    <row r="1884" spans="2:6" x14ac:dyDescent="0.2">
      <c r="B1884" s="199">
        <v>35415</v>
      </c>
      <c r="C1884" s="200">
        <v>1.6290735386465496</v>
      </c>
      <c r="D1884" s="200">
        <v>1.5249284283372784</v>
      </c>
      <c r="E1884" s="200"/>
      <c r="F1884" s="200"/>
    </row>
    <row r="1885" spans="2:6" x14ac:dyDescent="0.2">
      <c r="B1885" s="199">
        <v>35416</v>
      </c>
      <c r="C1885" s="200">
        <v>1.6116898268800823</v>
      </c>
      <c r="D1885" s="200">
        <v>1.5298583136040784</v>
      </c>
      <c r="E1885" s="200"/>
      <c r="F1885" s="200"/>
    </row>
    <row r="1886" spans="2:6" x14ac:dyDescent="0.2">
      <c r="B1886" s="199">
        <v>35417</v>
      </c>
      <c r="C1886" s="200">
        <v>1.5999903261666371</v>
      </c>
      <c r="D1886" s="200">
        <v>1.533586049899835</v>
      </c>
      <c r="E1886" s="200"/>
      <c r="F1886" s="200"/>
    </row>
    <row r="1887" spans="2:6" x14ac:dyDescent="0.2">
      <c r="B1887" s="199">
        <v>35418</v>
      </c>
      <c r="C1887" s="200">
        <v>1.590180558763953</v>
      </c>
      <c r="D1887" s="200">
        <v>1.543428337279183</v>
      </c>
      <c r="E1887" s="200"/>
      <c r="F1887" s="200"/>
    </row>
    <row r="1888" spans="2:6" x14ac:dyDescent="0.2">
      <c r="B1888" s="199">
        <v>35419</v>
      </c>
      <c r="C1888" s="200">
        <v>1.6001129169860027</v>
      </c>
      <c r="D1888" s="200">
        <v>1.5544410854124919</v>
      </c>
      <c r="E1888" s="200"/>
      <c r="F1888" s="200"/>
    </row>
    <row r="1889" spans="2:6" x14ac:dyDescent="0.2">
      <c r="B1889" s="199">
        <v>35422</v>
      </c>
      <c r="C1889" s="200">
        <v>1.6098593041011238</v>
      </c>
      <c r="D1889" s="200">
        <v>1.5547217264614812</v>
      </c>
      <c r="E1889" s="200"/>
      <c r="F1889" s="200"/>
    </row>
    <row r="1890" spans="2:6" x14ac:dyDescent="0.2">
      <c r="B1890" s="199">
        <v>35423</v>
      </c>
      <c r="C1890" s="200">
        <v>1.603915734239785</v>
      </c>
      <c r="D1890" s="200">
        <v>1.551816062647968</v>
      </c>
      <c r="E1890" s="200"/>
      <c r="F1890" s="200"/>
    </row>
    <row r="1891" spans="2:6" x14ac:dyDescent="0.2">
      <c r="B1891" s="199">
        <v>35424</v>
      </c>
      <c r="C1891" s="200">
        <v>1.603915734239785</v>
      </c>
      <c r="D1891" s="200">
        <v>1.551862502276451</v>
      </c>
      <c r="E1891" s="200"/>
      <c r="F1891" s="200"/>
    </row>
    <row r="1892" spans="2:6" x14ac:dyDescent="0.2">
      <c r="B1892" s="199">
        <v>35425</v>
      </c>
      <c r="C1892" s="200">
        <v>1.6101353419324842</v>
      </c>
      <c r="D1892" s="200">
        <v>1.558755782189035</v>
      </c>
      <c r="E1892" s="200"/>
      <c r="F1892" s="200"/>
    </row>
    <row r="1893" spans="2:6" x14ac:dyDescent="0.2">
      <c r="B1893" s="199">
        <v>35426</v>
      </c>
      <c r="C1893" s="200">
        <v>1.6091371024033663</v>
      </c>
      <c r="D1893" s="200">
        <v>1.5634343471134569</v>
      </c>
      <c r="E1893" s="200"/>
      <c r="F1893" s="200"/>
    </row>
    <row r="1894" spans="2:6" x14ac:dyDescent="0.2">
      <c r="B1894" s="199">
        <v>35429</v>
      </c>
      <c r="C1894" s="200">
        <v>1.6131275586663811</v>
      </c>
      <c r="D1894" s="200">
        <v>1.5652799125842272</v>
      </c>
      <c r="E1894" s="200"/>
      <c r="F1894" s="200"/>
    </row>
    <row r="1895" spans="2:6" x14ac:dyDescent="0.2">
      <c r="B1895" s="199">
        <v>35430</v>
      </c>
      <c r="C1895" s="200">
        <v>1.6260279490389153</v>
      </c>
      <c r="D1895" s="200">
        <v>1.5582059734110347</v>
      </c>
      <c r="E1895" s="200"/>
      <c r="F1895" s="200"/>
    </row>
    <row r="1896" spans="2:6" x14ac:dyDescent="0.2">
      <c r="B1896" s="199">
        <v>35431</v>
      </c>
      <c r="C1896" s="200">
        <v>1.6260279490389153</v>
      </c>
      <c r="D1896" s="200">
        <v>1.5582059734110347</v>
      </c>
      <c r="E1896" s="200"/>
      <c r="F1896" s="200"/>
    </row>
    <row r="1897" spans="2:6" x14ac:dyDescent="0.2">
      <c r="B1897" s="199">
        <v>35432</v>
      </c>
      <c r="C1897" s="200">
        <v>1.6065818760731934</v>
      </c>
      <c r="D1897" s="200">
        <v>1.5462566017118906</v>
      </c>
      <c r="E1897" s="200"/>
      <c r="F1897" s="200"/>
    </row>
    <row r="1898" spans="2:6" x14ac:dyDescent="0.2">
      <c r="B1898" s="199">
        <v>35433</v>
      </c>
      <c r="C1898" s="200">
        <v>1.5901980717381483</v>
      </c>
      <c r="D1898" s="200">
        <v>1.5565190311418671</v>
      </c>
      <c r="E1898" s="200"/>
      <c r="F1898" s="200"/>
    </row>
    <row r="1899" spans="2:6" x14ac:dyDescent="0.2">
      <c r="B1899" s="199">
        <v>35436</v>
      </c>
      <c r="C1899" s="200">
        <v>1.6005615827058568</v>
      </c>
      <c r="D1899" s="200">
        <v>1.5604385357858301</v>
      </c>
      <c r="E1899" s="200"/>
      <c r="F1899" s="200"/>
    </row>
    <row r="1900" spans="2:6" x14ac:dyDescent="0.2">
      <c r="B1900" s="199">
        <v>35437</v>
      </c>
      <c r="C1900" s="200">
        <v>1.5839184195624949</v>
      </c>
      <c r="D1900" s="200">
        <v>1.5626721908577661</v>
      </c>
      <c r="E1900" s="200"/>
      <c r="F1900" s="200"/>
    </row>
    <row r="1901" spans="2:6" x14ac:dyDescent="0.2">
      <c r="B1901" s="199">
        <v>35438</v>
      </c>
      <c r="C1901" s="200">
        <v>1.627537400624298</v>
      </c>
      <c r="D1901" s="200">
        <v>1.5555328719723172</v>
      </c>
      <c r="E1901" s="200"/>
      <c r="F1901" s="200"/>
    </row>
    <row r="1902" spans="2:6" x14ac:dyDescent="0.2">
      <c r="B1902" s="199">
        <v>35439</v>
      </c>
      <c r="C1902" s="200">
        <v>1.6543255795335066</v>
      </c>
      <c r="D1902" s="200">
        <v>1.5532791841194671</v>
      </c>
      <c r="E1902" s="200"/>
      <c r="F1902" s="200"/>
    </row>
    <row r="1903" spans="2:6" x14ac:dyDescent="0.2">
      <c r="B1903" s="199">
        <v>35440</v>
      </c>
      <c r="C1903" s="200">
        <v>1.6429321388928986</v>
      </c>
      <c r="D1903" s="200">
        <v>1.5451402294663983</v>
      </c>
      <c r="E1903" s="200"/>
      <c r="F1903" s="200"/>
    </row>
    <row r="1904" spans="2:6" x14ac:dyDescent="0.2">
      <c r="B1904" s="199">
        <v>35443</v>
      </c>
      <c r="C1904" s="200">
        <v>1.6843761753499074</v>
      </c>
      <c r="D1904" s="200">
        <v>1.5564183208887257</v>
      </c>
      <c r="E1904" s="200"/>
      <c r="F1904" s="200"/>
    </row>
    <row r="1905" spans="2:6" x14ac:dyDescent="0.2">
      <c r="B1905" s="199">
        <v>35444</v>
      </c>
      <c r="C1905" s="200">
        <v>1.700317151623163</v>
      </c>
      <c r="D1905" s="200">
        <v>1.5690781278455641</v>
      </c>
      <c r="E1905" s="200"/>
      <c r="F1905" s="200"/>
    </row>
    <row r="1906" spans="2:6" x14ac:dyDescent="0.2">
      <c r="B1906" s="199">
        <v>35445</v>
      </c>
      <c r="C1906" s="200">
        <v>1.6926706535091436</v>
      </c>
      <c r="D1906" s="200">
        <v>1.5707801857585129</v>
      </c>
      <c r="E1906" s="200"/>
      <c r="F1906" s="200"/>
    </row>
    <row r="1907" spans="2:6" x14ac:dyDescent="0.2">
      <c r="B1907" s="199">
        <v>35446</v>
      </c>
      <c r="C1907" s="200">
        <v>1.7249962680685962</v>
      </c>
      <c r="D1907" s="200">
        <v>1.578256419595701</v>
      </c>
      <c r="E1907" s="200"/>
      <c r="F1907" s="200"/>
    </row>
    <row r="1908" spans="2:6" x14ac:dyDescent="0.2">
      <c r="B1908" s="199">
        <v>35447</v>
      </c>
      <c r="C1908" s="200">
        <v>1.7032810140178871</v>
      </c>
      <c r="D1908" s="200">
        <v>1.5798335458022206</v>
      </c>
      <c r="E1908" s="200"/>
      <c r="F1908" s="200"/>
    </row>
    <row r="1909" spans="2:6" x14ac:dyDescent="0.2">
      <c r="B1909" s="199">
        <v>35450</v>
      </c>
      <c r="C1909" s="200">
        <v>1.6662644242276174</v>
      </c>
      <c r="D1909" s="200">
        <v>1.5710582771808401</v>
      </c>
      <c r="E1909" s="200"/>
      <c r="F1909" s="200"/>
    </row>
    <row r="1910" spans="2:6" x14ac:dyDescent="0.2">
      <c r="B1910" s="199">
        <v>35451</v>
      </c>
      <c r="C1910" s="200">
        <v>1.6834705043986773</v>
      </c>
      <c r="D1910" s="200">
        <v>1.5719411764705871</v>
      </c>
      <c r="E1910" s="200"/>
      <c r="F1910" s="200"/>
    </row>
    <row r="1911" spans="2:6" x14ac:dyDescent="0.2">
      <c r="B1911" s="199">
        <v>35452</v>
      </c>
      <c r="C1911" s="200">
        <v>1.6670917037705451</v>
      </c>
      <c r="D1911" s="200">
        <v>1.5809653979238742</v>
      </c>
      <c r="E1911" s="200"/>
      <c r="F1911" s="200"/>
    </row>
    <row r="1912" spans="2:6" x14ac:dyDescent="0.2">
      <c r="B1912" s="199">
        <v>35453</v>
      </c>
      <c r="C1912" s="200">
        <v>1.680694281013186</v>
      </c>
      <c r="D1912" s="200">
        <v>1.5698508468402828</v>
      </c>
      <c r="E1912" s="200"/>
      <c r="F1912" s="200"/>
    </row>
    <row r="1913" spans="2:6" x14ac:dyDescent="0.2">
      <c r="B1913" s="199">
        <v>35454</v>
      </c>
      <c r="C1913" s="200">
        <v>1.6465398115770784</v>
      </c>
      <c r="D1913" s="200">
        <v>1.5582212711710057</v>
      </c>
      <c r="E1913" s="200"/>
      <c r="F1913" s="200"/>
    </row>
    <row r="1914" spans="2:6" x14ac:dyDescent="0.2">
      <c r="B1914" s="199">
        <v>35457</v>
      </c>
      <c r="C1914" s="200">
        <v>1.6625016366291379</v>
      </c>
      <c r="D1914" s="200">
        <v>1.5443247131669993</v>
      </c>
      <c r="E1914" s="200"/>
      <c r="F1914" s="200"/>
    </row>
    <row r="1915" spans="2:6" x14ac:dyDescent="0.2">
      <c r="B1915" s="199">
        <v>35458</v>
      </c>
      <c r="C1915" s="200">
        <v>1.7030658546206332</v>
      </c>
      <c r="D1915" s="200">
        <v>1.5440005463485691</v>
      </c>
      <c r="E1915" s="200"/>
      <c r="F1915" s="200"/>
    </row>
    <row r="1916" spans="2:6" x14ac:dyDescent="0.2">
      <c r="B1916" s="199">
        <v>35459</v>
      </c>
      <c r="C1916" s="200">
        <v>1.7323967505927327</v>
      </c>
      <c r="D1916" s="200">
        <v>1.5524662174467296</v>
      </c>
      <c r="E1916" s="200"/>
      <c r="F1916" s="200"/>
    </row>
    <row r="1917" spans="2:6" x14ac:dyDescent="0.2">
      <c r="B1917" s="199">
        <v>35460</v>
      </c>
      <c r="C1917" s="200">
        <v>1.785497756254427</v>
      </c>
      <c r="D1917" s="200">
        <v>1.5630162083409203</v>
      </c>
      <c r="E1917" s="200"/>
      <c r="F1917" s="200"/>
    </row>
    <row r="1918" spans="2:6" x14ac:dyDescent="0.2">
      <c r="B1918" s="199">
        <v>35461</v>
      </c>
      <c r="C1918" s="200">
        <v>1.8048771131279775</v>
      </c>
      <c r="D1918" s="200">
        <v>1.5758969222363857</v>
      </c>
      <c r="E1918" s="200"/>
      <c r="F1918" s="200"/>
    </row>
    <row r="1919" spans="2:6" x14ac:dyDescent="0.2">
      <c r="B1919" s="199">
        <v>35464</v>
      </c>
      <c r="C1919" s="200">
        <v>1.786140732592731</v>
      </c>
      <c r="D1919" s="200">
        <v>1.5748836277545062</v>
      </c>
      <c r="E1919" s="200"/>
      <c r="F1919" s="200"/>
    </row>
    <row r="1920" spans="2:6" x14ac:dyDescent="0.2">
      <c r="B1920" s="199">
        <v>35465</v>
      </c>
      <c r="C1920" s="200">
        <v>1.7821427707693469</v>
      </c>
      <c r="D1920" s="200">
        <v>1.5792680750318693</v>
      </c>
      <c r="E1920" s="200"/>
      <c r="F1920" s="200"/>
    </row>
    <row r="1921" spans="2:6" x14ac:dyDescent="0.2">
      <c r="B1921" s="199">
        <v>35466</v>
      </c>
      <c r="C1921" s="200">
        <v>1.789871830047429</v>
      </c>
      <c r="D1921" s="200">
        <v>1.5677597887452184</v>
      </c>
      <c r="E1921" s="200"/>
      <c r="F1921" s="200"/>
    </row>
    <row r="1922" spans="2:6" x14ac:dyDescent="0.2">
      <c r="B1922" s="199">
        <v>35467</v>
      </c>
      <c r="C1922" s="200">
        <v>1.7721028328486708</v>
      </c>
      <c r="D1922" s="200">
        <v>1.5682382079766879</v>
      </c>
      <c r="E1922" s="200"/>
      <c r="F1922" s="200"/>
    </row>
    <row r="1923" spans="2:6" x14ac:dyDescent="0.2">
      <c r="B1923" s="199">
        <v>35468</v>
      </c>
      <c r="C1923" s="200">
        <v>1.7555355592601543</v>
      </c>
      <c r="D1923" s="200">
        <v>1.5744889819704959</v>
      </c>
      <c r="E1923" s="200"/>
      <c r="F1923" s="200"/>
    </row>
    <row r="1924" spans="2:6" x14ac:dyDescent="0.2">
      <c r="B1924" s="199">
        <v>35471</v>
      </c>
      <c r="C1924" s="200">
        <v>1.7406587046570359</v>
      </c>
      <c r="D1924" s="200">
        <v>1.5815381533418305</v>
      </c>
      <c r="E1924" s="200"/>
      <c r="F1924" s="200"/>
    </row>
    <row r="1925" spans="2:6" x14ac:dyDescent="0.2">
      <c r="B1925" s="199">
        <v>35472</v>
      </c>
      <c r="C1925" s="200">
        <v>1.7286931735260562</v>
      </c>
      <c r="D1925" s="200">
        <v>1.5831249317064271</v>
      </c>
      <c r="E1925" s="200"/>
      <c r="F1925" s="200"/>
    </row>
    <row r="1926" spans="2:6" x14ac:dyDescent="0.2">
      <c r="B1926" s="199">
        <v>35473</v>
      </c>
      <c r="C1926" s="200">
        <v>1.7359093528455687</v>
      </c>
      <c r="D1926" s="200">
        <v>1.5959154980877781</v>
      </c>
      <c r="E1926" s="200"/>
      <c r="F1926" s="200"/>
    </row>
    <row r="1927" spans="2:6" x14ac:dyDescent="0.2">
      <c r="B1927" s="199">
        <v>35474</v>
      </c>
      <c r="C1927" s="200">
        <v>1.7779763508132298</v>
      </c>
      <c r="D1927" s="200">
        <v>1.6066317610635568</v>
      </c>
      <c r="E1927" s="200"/>
      <c r="F1927" s="200"/>
    </row>
    <row r="1928" spans="2:6" x14ac:dyDescent="0.2">
      <c r="B1928" s="199">
        <v>35475</v>
      </c>
      <c r="C1928" s="200">
        <v>1.7928040022983718</v>
      </c>
      <c r="D1928" s="200">
        <v>1.6065818612274612</v>
      </c>
      <c r="E1928" s="200"/>
      <c r="F1928" s="200"/>
    </row>
    <row r="1929" spans="2:6" x14ac:dyDescent="0.2">
      <c r="B1929" s="199">
        <v>35478</v>
      </c>
      <c r="C1929" s="200">
        <v>1.7818025186992719</v>
      </c>
      <c r="D1929" s="200">
        <v>1.6045146603533036</v>
      </c>
      <c r="E1929" s="200"/>
      <c r="F1929" s="200"/>
    </row>
    <row r="1930" spans="2:6" x14ac:dyDescent="0.2">
      <c r="B1930" s="199">
        <v>35479</v>
      </c>
      <c r="C1930" s="200">
        <v>1.7689354863728233</v>
      </c>
      <c r="D1930" s="200">
        <v>1.6095172099799653</v>
      </c>
      <c r="E1930" s="200"/>
      <c r="F1930" s="200"/>
    </row>
    <row r="1931" spans="2:6" x14ac:dyDescent="0.2">
      <c r="B1931" s="199">
        <v>35480</v>
      </c>
      <c r="C1931" s="200">
        <v>1.7284663388126724</v>
      </c>
      <c r="D1931" s="200">
        <v>1.6067625204880693</v>
      </c>
      <c r="E1931" s="200"/>
      <c r="F1931" s="200"/>
    </row>
    <row r="1932" spans="2:6" x14ac:dyDescent="0.2">
      <c r="B1932" s="199">
        <v>35481</v>
      </c>
      <c r="C1932" s="200">
        <v>1.7244758825496576</v>
      </c>
      <c r="D1932" s="200">
        <v>1.6045911491531577</v>
      </c>
      <c r="E1932" s="200"/>
      <c r="F1932" s="200"/>
    </row>
    <row r="1933" spans="2:6" x14ac:dyDescent="0.2">
      <c r="B1933" s="199">
        <v>35482</v>
      </c>
      <c r="C1933" s="200">
        <v>1.719557238654305</v>
      </c>
      <c r="D1933" s="200">
        <v>1.6067189947186287</v>
      </c>
      <c r="E1933" s="200"/>
      <c r="F1933" s="200"/>
    </row>
    <row r="1934" spans="2:6" x14ac:dyDescent="0.2">
      <c r="B1934" s="199">
        <v>35485</v>
      </c>
      <c r="C1934" s="200">
        <v>1.7267584068530788</v>
      </c>
      <c r="D1934" s="200">
        <v>1.6192484064833343</v>
      </c>
      <c r="E1934" s="200"/>
      <c r="F1934" s="200"/>
    </row>
    <row r="1935" spans="2:6" x14ac:dyDescent="0.2">
      <c r="B1935" s="199">
        <v>35486</v>
      </c>
      <c r="C1935" s="200">
        <v>1.7482676749692083</v>
      </c>
      <c r="D1935" s="200">
        <v>1.6257645237661609</v>
      </c>
      <c r="E1935" s="200"/>
      <c r="F1935" s="200"/>
    </row>
    <row r="1936" spans="2:6" x14ac:dyDescent="0.2">
      <c r="B1936" s="199">
        <v>35487</v>
      </c>
      <c r="C1936" s="200">
        <v>1.7644696779530853</v>
      </c>
      <c r="D1936" s="200">
        <v>1.6135514478237094</v>
      </c>
      <c r="E1936" s="200"/>
      <c r="F1936" s="200"/>
    </row>
    <row r="1937" spans="2:6" x14ac:dyDescent="0.2">
      <c r="B1937" s="199">
        <v>35488</v>
      </c>
      <c r="C1937" s="200">
        <v>1.814029727022771</v>
      </c>
      <c r="D1937" s="200">
        <v>1.6058186122746292</v>
      </c>
      <c r="E1937" s="200"/>
      <c r="F1937" s="200"/>
    </row>
    <row r="1938" spans="2:6" x14ac:dyDescent="0.2">
      <c r="B1938" s="199">
        <v>35489</v>
      </c>
      <c r="C1938" s="200">
        <v>1.7713581144698045</v>
      </c>
      <c r="D1938" s="200">
        <v>1.5938947368421033</v>
      </c>
      <c r="E1938" s="200"/>
      <c r="F1938" s="200"/>
    </row>
    <row r="1939" spans="2:6" x14ac:dyDescent="0.2">
      <c r="B1939" s="199">
        <v>35492</v>
      </c>
      <c r="C1939" s="200">
        <v>1.792734784352743</v>
      </c>
      <c r="D1939" s="200">
        <v>1.5938810781278436</v>
      </c>
      <c r="E1939" s="200"/>
      <c r="F1939" s="200"/>
    </row>
    <row r="1940" spans="2:6" x14ac:dyDescent="0.2">
      <c r="B1940" s="199">
        <v>35493</v>
      </c>
      <c r="C1940" s="200">
        <v>1.8483643299077417</v>
      </c>
      <c r="D1940" s="200">
        <v>1.5932502276452356</v>
      </c>
      <c r="E1940" s="200"/>
      <c r="F1940" s="200"/>
    </row>
    <row r="1941" spans="2:6" x14ac:dyDescent="0.2">
      <c r="B1941" s="199">
        <v>35494</v>
      </c>
      <c r="C1941" s="200">
        <v>1.9072688016372148</v>
      </c>
      <c r="D1941" s="200">
        <v>1.602167546894917</v>
      </c>
      <c r="E1941" s="200"/>
      <c r="F1941" s="200"/>
    </row>
    <row r="1942" spans="2:6" x14ac:dyDescent="0.2">
      <c r="B1942" s="199">
        <v>35495</v>
      </c>
      <c r="C1942" s="200">
        <v>1.8995213954337857</v>
      </c>
      <c r="D1942" s="200">
        <v>1.5997124385357839</v>
      </c>
      <c r="E1942" s="200"/>
      <c r="F1942" s="200"/>
    </row>
    <row r="1943" spans="2:6" x14ac:dyDescent="0.2">
      <c r="B1943" s="199">
        <v>35496</v>
      </c>
      <c r="C1943" s="200">
        <v>1.8760448365497457</v>
      </c>
      <c r="D1943" s="200">
        <v>1.6068816244764141</v>
      </c>
      <c r="E1943" s="200"/>
      <c r="F1943" s="200"/>
    </row>
    <row r="1944" spans="2:6" x14ac:dyDescent="0.2">
      <c r="B1944" s="199">
        <v>35499</v>
      </c>
      <c r="C1944" s="200">
        <v>1.8886033069499009</v>
      </c>
      <c r="D1944" s="200">
        <v>1.620568566745582</v>
      </c>
      <c r="E1944" s="200"/>
      <c r="F1944" s="200"/>
    </row>
    <row r="1945" spans="2:6" x14ac:dyDescent="0.2">
      <c r="B1945" s="199">
        <v>35500</v>
      </c>
      <c r="C1945" s="200">
        <v>1.8398772090323601</v>
      </c>
      <c r="D1945" s="200">
        <v>1.6213689674012002</v>
      </c>
      <c r="E1945" s="200"/>
      <c r="F1945" s="200"/>
    </row>
    <row r="1946" spans="2:6" x14ac:dyDescent="0.2">
      <c r="B1946" s="199">
        <v>35501</v>
      </c>
      <c r="C1946" s="200">
        <v>1.8414542106610667</v>
      </c>
      <c r="D1946" s="200">
        <v>1.6073815334183192</v>
      </c>
      <c r="E1946" s="200"/>
      <c r="F1946" s="200"/>
    </row>
    <row r="1947" spans="2:6" x14ac:dyDescent="0.2">
      <c r="B1947" s="199">
        <v>35502</v>
      </c>
      <c r="C1947" s="200">
        <v>1.8317370118362706</v>
      </c>
      <c r="D1947" s="200">
        <v>1.5866011655436152</v>
      </c>
      <c r="E1947" s="200"/>
      <c r="F1947" s="200"/>
    </row>
    <row r="1948" spans="2:6" x14ac:dyDescent="0.2">
      <c r="B1948" s="199">
        <v>35503</v>
      </c>
      <c r="C1948" s="200">
        <v>1.850803637027767</v>
      </c>
      <c r="D1948" s="200">
        <v>1.591306683664176</v>
      </c>
      <c r="E1948" s="200"/>
      <c r="F1948" s="200"/>
    </row>
    <row r="1949" spans="2:6" x14ac:dyDescent="0.2">
      <c r="B1949" s="199">
        <v>35506</v>
      </c>
      <c r="C1949" s="200">
        <v>1.8189650499411667</v>
      </c>
      <c r="D1949" s="200">
        <v>1.5877071571662702</v>
      </c>
      <c r="E1949" s="200"/>
      <c r="F1949" s="200"/>
    </row>
    <row r="1950" spans="2:6" x14ac:dyDescent="0.2">
      <c r="B1950" s="199">
        <v>35507</v>
      </c>
      <c r="C1950" s="200">
        <v>1.8106313760777799</v>
      </c>
      <c r="D1950" s="200">
        <v>1.5852465853214333</v>
      </c>
      <c r="E1950" s="200"/>
      <c r="F1950" s="200"/>
    </row>
    <row r="1951" spans="2:6" x14ac:dyDescent="0.2">
      <c r="B1951" s="199">
        <v>35508</v>
      </c>
      <c r="C1951" s="200">
        <v>1.8009291883737224</v>
      </c>
      <c r="D1951" s="200">
        <v>1.5832653432890165</v>
      </c>
      <c r="E1951" s="200"/>
      <c r="F1951" s="200"/>
    </row>
    <row r="1952" spans="2:6" x14ac:dyDescent="0.2">
      <c r="B1952" s="199">
        <v>35509</v>
      </c>
      <c r="C1952" s="200">
        <v>1.7604066679398342</v>
      </c>
      <c r="D1952" s="200">
        <v>1.5683041340375141</v>
      </c>
      <c r="E1952" s="200"/>
      <c r="F1952" s="200"/>
    </row>
    <row r="1953" spans="2:6" x14ac:dyDescent="0.2">
      <c r="B1953" s="199">
        <v>35510</v>
      </c>
      <c r="C1953" s="200">
        <v>1.7876335051550711</v>
      </c>
      <c r="D1953" s="200">
        <v>1.5777670733928228</v>
      </c>
      <c r="E1953" s="200"/>
      <c r="F1953" s="200"/>
    </row>
    <row r="1954" spans="2:6" x14ac:dyDescent="0.2">
      <c r="B1954" s="199">
        <v>35513</v>
      </c>
      <c r="C1954" s="200">
        <v>1.7992737953367142</v>
      </c>
      <c r="D1954" s="200">
        <v>1.5789765070114714</v>
      </c>
      <c r="E1954" s="200"/>
      <c r="F1954" s="200"/>
    </row>
    <row r="1955" spans="2:6" x14ac:dyDescent="0.2">
      <c r="B1955" s="199">
        <v>35514</v>
      </c>
      <c r="C1955" s="200">
        <v>1.8356941100532</v>
      </c>
      <c r="D1955" s="200">
        <v>1.5854816973228902</v>
      </c>
      <c r="E1955" s="200"/>
      <c r="F1955" s="200"/>
    </row>
    <row r="1956" spans="2:6" x14ac:dyDescent="0.2">
      <c r="B1956" s="199">
        <v>35515</v>
      </c>
      <c r="C1956" s="200">
        <v>1.8258776710412987</v>
      </c>
      <c r="D1956" s="200">
        <v>1.5937554179566544</v>
      </c>
      <c r="E1956" s="200"/>
      <c r="F1956" s="200"/>
    </row>
    <row r="1957" spans="2:6" x14ac:dyDescent="0.2">
      <c r="B1957" s="199">
        <v>35516</v>
      </c>
      <c r="C1957" s="200">
        <v>1.8485286182847149</v>
      </c>
      <c r="D1957" s="200">
        <v>1.5814088508468385</v>
      </c>
      <c r="E1957" s="200"/>
      <c r="F1957" s="200"/>
    </row>
    <row r="1958" spans="2:6" x14ac:dyDescent="0.2">
      <c r="B1958" s="199">
        <v>35517</v>
      </c>
      <c r="C1958" s="200">
        <v>1.8485286182847149</v>
      </c>
      <c r="D1958" s="200">
        <v>1.580168639592058</v>
      </c>
      <c r="E1958" s="200"/>
      <c r="F1958" s="200"/>
    </row>
    <row r="1959" spans="2:6" x14ac:dyDescent="0.2">
      <c r="B1959" s="199">
        <v>35520</v>
      </c>
      <c r="C1959" s="200">
        <v>1.8485286182847149</v>
      </c>
      <c r="D1959" s="200">
        <v>1.563885266800217</v>
      </c>
      <c r="E1959" s="200"/>
      <c r="F1959" s="200"/>
    </row>
    <row r="1960" spans="2:6" x14ac:dyDescent="0.2">
      <c r="B1960" s="199">
        <v>35521</v>
      </c>
      <c r="C1960" s="200">
        <v>1.7911644543332541</v>
      </c>
      <c r="D1960" s="200">
        <v>1.5525904206883974</v>
      </c>
      <c r="E1960" s="200"/>
      <c r="F1960" s="200"/>
    </row>
    <row r="1961" spans="2:6" x14ac:dyDescent="0.2">
      <c r="B1961" s="199">
        <v>35522</v>
      </c>
      <c r="C1961" s="200">
        <v>1.7650759604406954</v>
      </c>
      <c r="D1961" s="200">
        <v>1.5449683117829158</v>
      </c>
      <c r="E1961" s="200"/>
      <c r="F1961" s="200"/>
    </row>
    <row r="1962" spans="2:6" x14ac:dyDescent="0.2">
      <c r="B1962" s="199">
        <v>35523</v>
      </c>
      <c r="C1962" s="200">
        <v>1.7732094860275673</v>
      </c>
      <c r="D1962" s="200">
        <v>1.5409750500819508</v>
      </c>
      <c r="E1962" s="200"/>
      <c r="F1962" s="200"/>
    </row>
    <row r="1963" spans="2:6" x14ac:dyDescent="0.2">
      <c r="B1963" s="199">
        <v>35524</v>
      </c>
      <c r="C1963" s="200">
        <v>1.7640560381816213</v>
      </c>
      <c r="D1963" s="200">
        <v>1.5444394463667803</v>
      </c>
      <c r="E1963" s="200"/>
      <c r="F1963" s="200"/>
    </row>
    <row r="1964" spans="2:6" x14ac:dyDescent="0.2">
      <c r="B1964" s="199">
        <v>35527</v>
      </c>
      <c r="C1964" s="200">
        <v>1.7759798717549939</v>
      </c>
      <c r="D1964" s="200">
        <v>1.5448657803678729</v>
      </c>
      <c r="E1964" s="200"/>
      <c r="F1964" s="200"/>
    </row>
    <row r="1965" spans="2:6" x14ac:dyDescent="0.2">
      <c r="B1965" s="199">
        <v>35528</v>
      </c>
      <c r="C1965" s="200">
        <v>1.7805090604622948</v>
      </c>
      <c r="D1965" s="200">
        <v>1.5505742123474762</v>
      </c>
      <c r="E1965" s="200"/>
      <c r="F1965" s="200"/>
    </row>
    <row r="1966" spans="2:6" x14ac:dyDescent="0.2">
      <c r="B1966" s="199">
        <v>35529</v>
      </c>
      <c r="C1966" s="200">
        <v>1.7890420486510448</v>
      </c>
      <c r="D1966" s="200">
        <v>1.5436567109816046</v>
      </c>
      <c r="E1966" s="200"/>
      <c r="F1966" s="200"/>
    </row>
    <row r="1967" spans="2:6" x14ac:dyDescent="0.2">
      <c r="B1967" s="199">
        <v>35530</v>
      </c>
      <c r="C1967" s="200">
        <v>1.783381188230283</v>
      </c>
      <c r="D1967" s="200">
        <v>1.538193953742486</v>
      </c>
      <c r="E1967" s="200"/>
      <c r="F1967" s="200"/>
    </row>
    <row r="1968" spans="2:6" x14ac:dyDescent="0.2">
      <c r="B1968" s="199">
        <v>35531</v>
      </c>
      <c r="C1968" s="200">
        <v>1.7675636367275445</v>
      </c>
      <c r="D1968" s="200">
        <v>1.517554361682752</v>
      </c>
      <c r="E1968" s="200"/>
      <c r="F1968" s="200"/>
    </row>
    <row r="1969" spans="2:6" x14ac:dyDescent="0.2">
      <c r="B1969" s="199">
        <v>35534</v>
      </c>
      <c r="C1969" s="200">
        <v>1.7704340965932284</v>
      </c>
      <c r="D1969" s="200">
        <v>1.5169253323620455</v>
      </c>
      <c r="E1969" s="200"/>
      <c r="F1969" s="200"/>
    </row>
    <row r="1970" spans="2:6" x14ac:dyDescent="0.2">
      <c r="B1970" s="199">
        <v>35535</v>
      </c>
      <c r="C1970" s="200">
        <v>1.8009942365635896</v>
      </c>
      <c r="D1970" s="200">
        <v>1.5355459843380062</v>
      </c>
      <c r="E1970" s="200"/>
      <c r="F1970" s="200"/>
    </row>
    <row r="1971" spans="2:6" x14ac:dyDescent="0.2">
      <c r="B1971" s="199">
        <v>35536</v>
      </c>
      <c r="C1971" s="200">
        <v>1.8079293743448293</v>
      </c>
      <c r="D1971" s="200">
        <v>1.5497945729375326</v>
      </c>
      <c r="E1971" s="200"/>
      <c r="F1971" s="200"/>
    </row>
    <row r="1972" spans="2:6" x14ac:dyDescent="0.2">
      <c r="B1972" s="199">
        <v>35537</v>
      </c>
      <c r="C1972" s="200">
        <v>1.7934878422431306</v>
      </c>
      <c r="D1972" s="200">
        <v>1.5526548898197037</v>
      </c>
      <c r="E1972" s="200"/>
      <c r="F1972" s="200"/>
    </row>
    <row r="1973" spans="2:6" x14ac:dyDescent="0.2">
      <c r="B1973" s="199">
        <v>35538</v>
      </c>
      <c r="C1973" s="200">
        <v>1.7377657281102437</v>
      </c>
      <c r="D1973" s="200">
        <v>1.5616898561282084</v>
      </c>
      <c r="E1973" s="200"/>
      <c r="F1973" s="200"/>
    </row>
    <row r="1974" spans="2:6" x14ac:dyDescent="0.2">
      <c r="B1974" s="199">
        <v>35541</v>
      </c>
      <c r="C1974" s="200">
        <v>1.7324951568286862</v>
      </c>
      <c r="D1974" s="200">
        <v>1.5645871425969753</v>
      </c>
      <c r="E1974" s="200"/>
      <c r="F1974" s="200"/>
    </row>
    <row r="1975" spans="2:6" x14ac:dyDescent="0.2">
      <c r="B1975" s="199">
        <v>35542</v>
      </c>
      <c r="C1975" s="200">
        <v>1.6885792891567188</v>
      </c>
      <c r="D1975" s="200">
        <v>1.5766266618102334</v>
      </c>
      <c r="E1975" s="200"/>
      <c r="F1975" s="200"/>
    </row>
    <row r="1976" spans="2:6" x14ac:dyDescent="0.2">
      <c r="B1976" s="199">
        <v>35543</v>
      </c>
      <c r="C1976" s="200">
        <v>1.7009976557633133</v>
      </c>
      <c r="D1976" s="200">
        <v>1.5817202695319599</v>
      </c>
      <c r="E1976" s="200"/>
      <c r="F1976" s="200"/>
    </row>
    <row r="1977" spans="2:6" x14ac:dyDescent="0.2">
      <c r="B1977" s="199">
        <v>35544</v>
      </c>
      <c r="C1977" s="200">
        <v>1.6948948012319145</v>
      </c>
      <c r="D1977" s="200">
        <v>1.5801001639045695</v>
      </c>
      <c r="E1977" s="200"/>
      <c r="F1977" s="200"/>
    </row>
    <row r="1978" spans="2:6" x14ac:dyDescent="0.2">
      <c r="B1978" s="199">
        <v>35545</v>
      </c>
      <c r="C1978" s="200">
        <v>1.6827291218244202</v>
      </c>
      <c r="D1978" s="200">
        <v>1.5672422145328704</v>
      </c>
      <c r="E1978" s="200"/>
      <c r="F1978" s="200"/>
    </row>
    <row r="1979" spans="2:6" x14ac:dyDescent="0.2">
      <c r="B1979" s="199">
        <v>35548</v>
      </c>
      <c r="C1979" s="200">
        <v>1.7020134082666261</v>
      </c>
      <c r="D1979" s="200">
        <v>1.5731974139500984</v>
      </c>
      <c r="E1979" s="200"/>
      <c r="F1979" s="200"/>
    </row>
    <row r="1980" spans="2:6" x14ac:dyDescent="0.2">
      <c r="B1980" s="199">
        <v>35549</v>
      </c>
      <c r="C1980" s="200">
        <v>1.7084106475547318</v>
      </c>
      <c r="D1980" s="200">
        <v>1.6000766709160426</v>
      </c>
      <c r="E1980" s="200"/>
      <c r="F1980" s="200"/>
    </row>
    <row r="1981" spans="2:6" x14ac:dyDescent="0.2">
      <c r="B1981" s="199">
        <v>35550</v>
      </c>
      <c r="C1981" s="200">
        <v>1.7002938009909025</v>
      </c>
      <c r="D1981" s="200">
        <v>1.6151371334911655</v>
      </c>
      <c r="E1981" s="200"/>
      <c r="F1981" s="200"/>
    </row>
    <row r="1982" spans="2:6" x14ac:dyDescent="0.2">
      <c r="B1982" s="199">
        <v>35551</v>
      </c>
      <c r="C1982" s="200">
        <v>1.7002938009909025</v>
      </c>
      <c r="D1982" s="200">
        <v>1.6190462575122908</v>
      </c>
      <c r="E1982" s="200"/>
      <c r="F1982" s="200"/>
    </row>
    <row r="1983" spans="2:6" x14ac:dyDescent="0.2">
      <c r="B1983" s="199">
        <v>35552</v>
      </c>
      <c r="C1983" s="200">
        <v>1.7295271246782007</v>
      </c>
      <c r="D1983" s="200">
        <v>1.6360183937352013</v>
      </c>
      <c r="E1983" s="200"/>
      <c r="F1983" s="200"/>
    </row>
    <row r="1984" spans="2:6" x14ac:dyDescent="0.2">
      <c r="B1984" s="199">
        <v>35555</v>
      </c>
      <c r="C1984" s="200">
        <v>1.7555063709698286</v>
      </c>
      <c r="D1984" s="200">
        <v>1.6554010198506628</v>
      </c>
      <c r="E1984" s="200"/>
      <c r="F1984" s="200"/>
    </row>
    <row r="1985" spans="2:6" x14ac:dyDescent="0.2">
      <c r="B1985" s="199">
        <v>35556</v>
      </c>
      <c r="C1985" s="200">
        <v>1.7500656736532334</v>
      </c>
      <c r="D1985" s="200">
        <v>1.6723979238754307</v>
      </c>
      <c r="E1985" s="200"/>
      <c r="F1985" s="200"/>
    </row>
    <row r="1986" spans="2:6" x14ac:dyDescent="0.2">
      <c r="B1986" s="199">
        <v>35557</v>
      </c>
      <c r="C1986" s="200">
        <v>1.7438594091789688</v>
      </c>
      <c r="D1986" s="200">
        <v>1.6620708431979585</v>
      </c>
      <c r="E1986" s="200"/>
      <c r="F1986" s="200"/>
    </row>
    <row r="1987" spans="2:6" x14ac:dyDescent="0.2">
      <c r="B1987" s="199">
        <v>35558</v>
      </c>
      <c r="C1987" s="200">
        <v>1.7438594091789688</v>
      </c>
      <c r="D1987" s="200">
        <v>1.669136405026405</v>
      </c>
      <c r="E1987" s="200"/>
      <c r="F1987" s="200"/>
    </row>
    <row r="1988" spans="2:6" x14ac:dyDescent="0.2">
      <c r="B1988" s="199">
        <v>35559</v>
      </c>
      <c r="C1988" s="200">
        <v>1.7634047223317959</v>
      </c>
      <c r="D1988" s="200">
        <v>1.6814019304316137</v>
      </c>
      <c r="E1988" s="200"/>
      <c r="F1988" s="200"/>
    </row>
    <row r="1989" spans="2:6" x14ac:dyDescent="0.2">
      <c r="B1989" s="199">
        <v>35562</v>
      </c>
      <c r="C1989" s="200">
        <v>1.7897058737681519</v>
      </c>
      <c r="D1989" s="200">
        <v>1.7068178838098689</v>
      </c>
      <c r="E1989" s="200"/>
      <c r="F1989" s="200"/>
    </row>
    <row r="1990" spans="2:6" x14ac:dyDescent="0.2">
      <c r="B1990" s="199">
        <v>35563</v>
      </c>
      <c r="C1990" s="200">
        <v>1.8256841943740008</v>
      </c>
      <c r="D1990" s="200">
        <v>1.7067421234747751</v>
      </c>
      <c r="E1990" s="200"/>
      <c r="F1990" s="200"/>
    </row>
    <row r="1991" spans="2:6" x14ac:dyDescent="0.2">
      <c r="B1991" s="199">
        <v>35564</v>
      </c>
      <c r="C1991" s="200">
        <v>1.8749898883422822</v>
      </c>
      <c r="D1991" s="200">
        <v>1.7136989619377145</v>
      </c>
      <c r="E1991" s="200"/>
      <c r="F1991" s="200"/>
    </row>
    <row r="1992" spans="2:6" x14ac:dyDescent="0.2">
      <c r="B1992" s="199">
        <v>35565</v>
      </c>
      <c r="C1992" s="200">
        <v>1.8647698169727427</v>
      </c>
      <c r="D1992" s="200">
        <v>1.7205530868694208</v>
      </c>
      <c r="E1992" s="200"/>
      <c r="F1992" s="200"/>
    </row>
    <row r="1993" spans="2:6" x14ac:dyDescent="0.2">
      <c r="B1993" s="199">
        <v>35566</v>
      </c>
      <c r="C1993" s="200">
        <v>1.8894389260043503</v>
      </c>
      <c r="D1993" s="200">
        <v>1.7176519759606608</v>
      </c>
      <c r="E1993" s="200"/>
      <c r="F1993" s="200"/>
    </row>
    <row r="1994" spans="2:6" x14ac:dyDescent="0.2">
      <c r="B1994" s="199">
        <v>35569</v>
      </c>
      <c r="C1994" s="200">
        <v>1.8894389260043503</v>
      </c>
      <c r="D1994" s="200">
        <v>1.716822618830812</v>
      </c>
      <c r="E1994" s="200"/>
      <c r="F1994" s="200"/>
    </row>
    <row r="1995" spans="2:6" x14ac:dyDescent="0.2">
      <c r="B1995" s="199">
        <v>35570</v>
      </c>
      <c r="C1995" s="200">
        <v>1.8898125361205116</v>
      </c>
      <c r="D1995" s="200">
        <v>1.7287932981242011</v>
      </c>
      <c r="E1995" s="200"/>
      <c r="F1995" s="200"/>
    </row>
    <row r="1996" spans="2:6" x14ac:dyDescent="0.2">
      <c r="B1996" s="199">
        <v>35571</v>
      </c>
      <c r="C1996" s="200">
        <v>1.9508018857303477</v>
      </c>
      <c r="D1996" s="200">
        <v>1.727308869058457</v>
      </c>
      <c r="E1996" s="200"/>
      <c r="F1996" s="200"/>
    </row>
    <row r="1997" spans="2:6" x14ac:dyDescent="0.2">
      <c r="B1997" s="199">
        <v>35572</v>
      </c>
      <c r="C1997" s="200">
        <v>1.9181093326639511</v>
      </c>
      <c r="D1997" s="200">
        <v>1.7174541977781803</v>
      </c>
      <c r="E1997" s="200"/>
      <c r="F1997" s="200"/>
    </row>
    <row r="1998" spans="2:6" x14ac:dyDescent="0.2">
      <c r="B1998" s="199">
        <v>35573</v>
      </c>
      <c r="C1998" s="200">
        <v>1.9231105377233659</v>
      </c>
      <c r="D1998" s="200">
        <v>1.7345572755417933</v>
      </c>
      <c r="E1998" s="200"/>
      <c r="F1998" s="200"/>
    </row>
    <row r="1999" spans="2:6" x14ac:dyDescent="0.2">
      <c r="B1999" s="199">
        <v>35576</v>
      </c>
      <c r="C1999" s="200">
        <v>1.8571041379822244</v>
      </c>
      <c r="D1999" s="200">
        <v>1.735837006009832</v>
      </c>
      <c r="E1999" s="200"/>
      <c r="F1999" s="200"/>
    </row>
    <row r="2000" spans="2:6" x14ac:dyDescent="0.2">
      <c r="B2000" s="199">
        <v>35577</v>
      </c>
      <c r="C2000" s="200">
        <v>1.8728399622720522</v>
      </c>
      <c r="D2000" s="200">
        <v>1.732137133491165</v>
      </c>
      <c r="E2000" s="200"/>
      <c r="F2000" s="200"/>
    </row>
    <row r="2001" spans="2:6" x14ac:dyDescent="0.2">
      <c r="B2001" s="199">
        <v>35578</v>
      </c>
      <c r="C2001" s="200">
        <v>1.8265948690321436</v>
      </c>
      <c r="D2001" s="200">
        <v>1.7330453469313398</v>
      </c>
      <c r="E2001" s="200"/>
      <c r="F2001" s="200"/>
    </row>
    <row r="2002" spans="2:6" x14ac:dyDescent="0.2">
      <c r="B2002" s="199">
        <v>35579</v>
      </c>
      <c r="C2002" s="200">
        <v>1.8197548016822487</v>
      </c>
      <c r="D2002" s="200">
        <v>1.7286528865416113</v>
      </c>
      <c r="E2002" s="200"/>
      <c r="F2002" s="200"/>
    </row>
    <row r="2003" spans="2:6" x14ac:dyDescent="0.2">
      <c r="B2003" s="199">
        <v>35580</v>
      </c>
      <c r="C2003" s="200">
        <v>1.8085890297061766</v>
      </c>
      <c r="D2003" s="200">
        <v>1.7174376252048782</v>
      </c>
      <c r="E2003" s="200"/>
      <c r="F2003" s="200"/>
    </row>
    <row r="2004" spans="2:6" x14ac:dyDescent="0.2">
      <c r="B2004" s="199">
        <v>35583</v>
      </c>
      <c r="C2004" s="200">
        <v>1.8174105649935688</v>
      </c>
      <c r="D2004" s="200">
        <v>1.7205654707703493</v>
      </c>
      <c r="E2004" s="200"/>
      <c r="F2004" s="200"/>
    </row>
    <row r="2005" spans="2:6" x14ac:dyDescent="0.2">
      <c r="B2005" s="199">
        <v>35584</v>
      </c>
      <c r="C2005" s="200">
        <v>1.8563660912125759</v>
      </c>
      <c r="D2005" s="200">
        <v>1.7239695865962461</v>
      </c>
      <c r="E2005" s="200"/>
      <c r="F2005" s="200"/>
    </row>
    <row r="2006" spans="2:6" x14ac:dyDescent="0.2">
      <c r="B2006" s="199">
        <v>35585</v>
      </c>
      <c r="C2006" s="200">
        <v>1.8742359965007438</v>
      </c>
      <c r="D2006" s="200">
        <v>1.7214800582771785</v>
      </c>
      <c r="E2006" s="200"/>
      <c r="F2006" s="200"/>
    </row>
    <row r="2007" spans="2:6" x14ac:dyDescent="0.2">
      <c r="B2007" s="199">
        <v>35586</v>
      </c>
      <c r="C2007" s="200">
        <v>1.9116670600136294</v>
      </c>
      <c r="D2007" s="200">
        <v>1.7282338371881238</v>
      </c>
      <c r="E2007" s="200"/>
      <c r="F2007" s="200"/>
    </row>
    <row r="2008" spans="2:6" x14ac:dyDescent="0.2">
      <c r="B2008" s="199">
        <v>35587</v>
      </c>
      <c r="C2008" s="200">
        <v>1.9276505677956446</v>
      </c>
      <c r="D2008" s="200">
        <v>1.7458634128574009</v>
      </c>
      <c r="E2008" s="200"/>
      <c r="F2008" s="200"/>
    </row>
    <row r="2009" spans="2:6" x14ac:dyDescent="0.2">
      <c r="B2009" s="199">
        <v>35590</v>
      </c>
      <c r="C2009" s="200">
        <v>1.9673057790313018</v>
      </c>
      <c r="D2009" s="200">
        <v>1.7614873429247837</v>
      </c>
      <c r="E2009" s="200"/>
      <c r="F2009" s="200"/>
    </row>
    <row r="2010" spans="2:6" x14ac:dyDescent="0.2">
      <c r="B2010" s="199">
        <v>35591</v>
      </c>
      <c r="C2010" s="200">
        <v>1.9756169362135811</v>
      </c>
      <c r="D2010" s="200">
        <v>1.7652997632489504</v>
      </c>
      <c r="E2010" s="200"/>
      <c r="F2010" s="200"/>
    </row>
    <row r="2011" spans="2:6" x14ac:dyDescent="0.2">
      <c r="B2011" s="199">
        <v>35592</v>
      </c>
      <c r="C2011" s="200">
        <v>1.9861047059029593</v>
      </c>
      <c r="D2011" s="200">
        <v>1.7737583318156962</v>
      </c>
      <c r="E2011" s="200"/>
      <c r="F2011" s="200"/>
    </row>
    <row r="2012" spans="2:6" x14ac:dyDescent="0.2">
      <c r="B2012" s="199">
        <v>35593</v>
      </c>
      <c r="C2012" s="200">
        <v>2.0134699790094523</v>
      </c>
      <c r="D2012" s="200">
        <v>1.7866670916044416</v>
      </c>
      <c r="E2012" s="200"/>
      <c r="F2012" s="200"/>
    </row>
    <row r="2013" spans="2:6" x14ac:dyDescent="0.2">
      <c r="B2013" s="199">
        <v>35594</v>
      </c>
      <c r="C2013" s="200">
        <v>2.019712103383259</v>
      </c>
      <c r="D2013" s="200">
        <v>1.7980987069750478</v>
      </c>
      <c r="E2013" s="200"/>
      <c r="F2013" s="200"/>
    </row>
    <row r="2014" spans="2:6" x14ac:dyDescent="0.2">
      <c r="B2014" s="199">
        <v>35597</v>
      </c>
      <c r="C2014" s="200">
        <v>2.0186988527334027</v>
      </c>
      <c r="D2014" s="200">
        <v>1.8063165179384424</v>
      </c>
      <c r="E2014" s="200"/>
      <c r="F2014" s="200"/>
    </row>
    <row r="2015" spans="2:6" x14ac:dyDescent="0.2">
      <c r="B2015" s="199">
        <v>35598</v>
      </c>
      <c r="C2015" s="200">
        <v>1.9967567639693098</v>
      </c>
      <c r="D2015" s="200">
        <v>1.7999375341467834</v>
      </c>
      <c r="E2015" s="200"/>
      <c r="F2015" s="200"/>
    </row>
    <row r="2016" spans="2:6" x14ac:dyDescent="0.2">
      <c r="B2016" s="199">
        <v>35599</v>
      </c>
      <c r="C2016" s="200">
        <v>2.003674388776354</v>
      </c>
      <c r="D2016" s="200">
        <v>1.7953718812602419</v>
      </c>
      <c r="E2016" s="200"/>
      <c r="F2016" s="200"/>
    </row>
    <row r="2017" spans="2:6" x14ac:dyDescent="0.2">
      <c r="B2017" s="199">
        <v>35600</v>
      </c>
      <c r="C2017" s="200">
        <v>1.9873264443408514</v>
      </c>
      <c r="D2017" s="200">
        <v>1.807159169550171</v>
      </c>
      <c r="E2017" s="200"/>
      <c r="F2017" s="200"/>
    </row>
    <row r="2018" spans="2:6" x14ac:dyDescent="0.2">
      <c r="B2018" s="199">
        <v>35601</v>
      </c>
      <c r="C2018" s="200">
        <v>1.985485914148067</v>
      </c>
      <c r="D2018" s="200">
        <v>1.8075516299398995</v>
      </c>
      <c r="E2018" s="200"/>
      <c r="F2018" s="200"/>
    </row>
    <row r="2019" spans="2:6" x14ac:dyDescent="0.2">
      <c r="B2019" s="199">
        <v>35604</v>
      </c>
      <c r="C2019" s="200">
        <v>2.0033441441201045</v>
      </c>
      <c r="D2019" s="200">
        <v>1.7889695865962463</v>
      </c>
      <c r="E2019" s="200"/>
      <c r="F2019" s="200"/>
    </row>
    <row r="2020" spans="2:6" x14ac:dyDescent="0.2">
      <c r="B2020" s="199">
        <v>35605</v>
      </c>
      <c r="C2020" s="200">
        <v>1.9937853960142158</v>
      </c>
      <c r="D2020" s="200">
        <v>1.8079582953924582</v>
      </c>
      <c r="E2020" s="200"/>
      <c r="F2020" s="200"/>
    </row>
    <row r="2021" spans="2:6" x14ac:dyDescent="0.2">
      <c r="B2021" s="199">
        <v>35606</v>
      </c>
      <c r="C2021" s="200">
        <v>2.0232989272886353</v>
      </c>
      <c r="D2021" s="200">
        <v>1.8164112183573098</v>
      </c>
      <c r="E2021" s="200"/>
      <c r="F2021" s="200"/>
    </row>
    <row r="2022" spans="2:6" x14ac:dyDescent="0.2">
      <c r="B2022" s="199">
        <v>35607</v>
      </c>
      <c r="C2022" s="200">
        <v>2.0276871782512234</v>
      </c>
      <c r="D2022" s="200">
        <v>1.8139819704971751</v>
      </c>
      <c r="E2022" s="200"/>
      <c r="F2022" s="200"/>
    </row>
    <row r="2023" spans="2:6" x14ac:dyDescent="0.2">
      <c r="B2023" s="199">
        <v>35608</v>
      </c>
      <c r="C2023" s="200">
        <v>2.0118612872369637</v>
      </c>
      <c r="D2023" s="200">
        <v>1.809446548898195</v>
      </c>
      <c r="E2023" s="200"/>
      <c r="F2023" s="200"/>
    </row>
    <row r="2024" spans="2:6" x14ac:dyDescent="0.2">
      <c r="B2024" s="199">
        <v>35611</v>
      </c>
      <c r="C2024" s="200">
        <v>1.9824061325431948</v>
      </c>
      <c r="D2024" s="200">
        <v>1.8047186304862481</v>
      </c>
      <c r="E2024" s="200"/>
      <c r="F2024" s="200"/>
    </row>
    <row r="2025" spans="2:6" x14ac:dyDescent="0.2">
      <c r="B2025" s="199">
        <v>35612</v>
      </c>
      <c r="C2025" s="200">
        <v>2.0240036160121981</v>
      </c>
      <c r="D2025" s="200">
        <v>1.8136700054634838</v>
      </c>
      <c r="E2025" s="200"/>
      <c r="F2025" s="200"/>
    </row>
    <row r="2026" spans="2:6" x14ac:dyDescent="0.2">
      <c r="B2026" s="199">
        <v>35613</v>
      </c>
      <c r="C2026" s="200">
        <v>1.9951747586336901</v>
      </c>
      <c r="D2026" s="200">
        <v>1.8271708249863392</v>
      </c>
      <c r="E2026" s="200"/>
      <c r="F2026" s="200"/>
    </row>
    <row r="2027" spans="2:6" x14ac:dyDescent="0.2">
      <c r="B2027" s="199">
        <v>35614</v>
      </c>
      <c r="C2027" s="200">
        <v>1.9818448834178011</v>
      </c>
      <c r="D2027" s="200">
        <v>1.8520329630304113</v>
      </c>
      <c r="E2027" s="200"/>
      <c r="F2027" s="200"/>
    </row>
    <row r="2028" spans="2:6" x14ac:dyDescent="0.2">
      <c r="B2028" s="199">
        <v>35615</v>
      </c>
      <c r="C2028" s="200">
        <v>1.9753909354513493</v>
      </c>
      <c r="D2028" s="200">
        <v>1.8492759060280439</v>
      </c>
      <c r="E2028" s="200"/>
      <c r="F2028" s="200"/>
    </row>
    <row r="2029" spans="2:6" x14ac:dyDescent="0.2">
      <c r="B2029" s="199">
        <v>35618</v>
      </c>
      <c r="C2029" s="200">
        <v>1.982871477286092</v>
      </c>
      <c r="D2029" s="200">
        <v>1.8478397377526843</v>
      </c>
      <c r="E2029" s="200"/>
      <c r="F2029" s="200"/>
    </row>
    <row r="2030" spans="2:6" x14ac:dyDescent="0.2">
      <c r="B2030" s="199">
        <v>35619</v>
      </c>
      <c r="C2030" s="200">
        <v>1.9553419158026262</v>
      </c>
      <c r="D2030" s="200">
        <v>1.8521047168093221</v>
      </c>
      <c r="E2030" s="200"/>
      <c r="F2030" s="200"/>
    </row>
    <row r="2031" spans="2:6" x14ac:dyDescent="0.2">
      <c r="B2031" s="199">
        <v>35620</v>
      </c>
      <c r="C2031" s="200">
        <v>1.9883238499188174</v>
      </c>
      <c r="D2031" s="200">
        <v>1.841893279912582</v>
      </c>
      <c r="E2031" s="200"/>
      <c r="F2031" s="200"/>
    </row>
    <row r="2032" spans="2:6" x14ac:dyDescent="0.2">
      <c r="B2032" s="199">
        <v>35621</v>
      </c>
      <c r="C2032" s="200">
        <v>1.9810542977255676</v>
      </c>
      <c r="D2032" s="200">
        <v>1.8459719541067179</v>
      </c>
      <c r="E2032" s="200"/>
      <c r="F2032" s="200"/>
    </row>
    <row r="2033" spans="2:6" x14ac:dyDescent="0.2">
      <c r="B2033" s="199">
        <v>35622</v>
      </c>
      <c r="C2033" s="200">
        <v>1.9649807232191205</v>
      </c>
      <c r="D2033" s="200">
        <v>1.8509548351848455</v>
      </c>
      <c r="E2033" s="200"/>
      <c r="F2033" s="200"/>
    </row>
    <row r="2034" spans="2:6" x14ac:dyDescent="0.2">
      <c r="B2034" s="199">
        <v>35625</v>
      </c>
      <c r="C2034" s="200">
        <v>1.9649807232191205</v>
      </c>
      <c r="D2034" s="200">
        <v>1.8570630122017826</v>
      </c>
      <c r="E2034" s="200"/>
      <c r="F2034" s="200"/>
    </row>
    <row r="2035" spans="2:6" x14ac:dyDescent="0.2">
      <c r="B2035" s="199">
        <v>35626</v>
      </c>
      <c r="C2035" s="200">
        <v>1.9563326497713747</v>
      </c>
      <c r="D2035" s="200">
        <v>1.8577741759242374</v>
      </c>
      <c r="E2035" s="200"/>
      <c r="F2035" s="200"/>
    </row>
    <row r="2036" spans="2:6" x14ac:dyDescent="0.2">
      <c r="B2036" s="199">
        <v>35627</v>
      </c>
      <c r="C2036" s="200">
        <v>1.9791862471447619</v>
      </c>
      <c r="D2036" s="200">
        <v>1.8808453833545782</v>
      </c>
      <c r="E2036" s="200"/>
      <c r="F2036" s="200"/>
    </row>
    <row r="2037" spans="2:6" x14ac:dyDescent="0.2">
      <c r="B2037" s="199">
        <v>35628</v>
      </c>
      <c r="C2037" s="200">
        <v>1.9390189899016876</v>
      </c>
      <c r="D2037" s="200">
        <v>1.8776565288654137</v>
      </c>
      <c r="E2037" s="200"/>
      <c r="F2037" s="200"/>
    </row>
    <row r="2038" spans="2:6" x14ac:dyDescent="0.2">
      <c r="B2038" s="199">
        <v>35629</v>
      </c>
      <c r="C2038" s="200">
        <v>1.8765994140659226</v>
      </c>
      <c r="D2038" s="200">
        <v>1.8523350937898357</v>
      </c>
      <c r="E2038" s="200"/>
      <c r="F2038" s="200"/>
    </row>
    <row r="2039" spans="2:6" x14ac:dyDescent="0.2">
      <c r="B2039" s="199">
        <v>35632</v>
      </c>
      <c r="C2039" s="200">
        <v>1.8639708917689874</v>
      </c>
      <c r="D2039" s="200">
        <v>1.8401861227463099</v>
      </c>
      <c r="E2039" s="200"/>
      <c r="F2039" s="200"/>
    </row>
    <row r="2040" spans="2:6" x14ac:dyDescent="0.2">
      <c r="B2040" s="199">
        <v>35633</v>
      </c>
      <c r="C2040" s="200">
        <v>1.864038441812311</v>
      </c>
      <c r="D2040" s="200">
        <v>1.8654806046257486</v>
      </c>
      <c r="E2040" s="200"/>
      <c r="F2040" s="200"/>
    </row>
    <row r="2041" spans="2:6" x14ac:dyDescent="0.2">
      <c r="B2041" s="199">
        <v>35634</v>
      </c>
      <c r="C2041" s="200">
        <v>1.8790562341601422</v>
      </c>
      <c r="D2041" s="200">
        <v>1.8761884902567809</v>
      </c>
      <c r="E2041" s="200"/>
      <c r="F2041" s="200"/>
    </row>
    <row r="2042" spans="2:6" x14ac:dyDescent="0.2">
      <c r="B2042" s="199">
        <v>35635</v>
      </c>
      <c r="C2042" s="200">
        <v>1.862240443128286</v>
      </c>
      <c r="D2042" s="200">
        <v>1.8757250045529021</v>
      </c>
      <c r="E2042" s="200"/>
      <c r="F2042" s="200"/>
    </row>
    <row r="2043" spans="2:6" x14ac:dyDescent="0.2">
      <c r="B2043" s="199">
        <v>35636</v>
      </c>
      <c r="C2043" s="200">
        <v>1.8835920944766598</v>
      </c>
      <c r="D2043" s="200">
        <v>1.8713236204698569</v>
      </c>
      <c r="E2043" s="200"/>
      <c r="F2043" s="200"/>
    </row>
    <row r="2044" spans="2:6" x14ac:dyDescent="0.2">
      <c r="B2044" s="199">
        <v>35639</v>
      </c>
      <c r="C2044" s="200">
        <v>1.8780046217572868</v>
      </c>
      <c r="D2044" s="200">
        <v>1.8665230376980486</v>
      </c>
      <c r="E2044" s="200"/>
      <c r="F2044" s="200"/>
    </row>
    <row r="2045" spans="2:6" x14ac:dyDescent="0.2">
      <c r="B2045" s="199">
        <v>35640</v>
      </c>
      <c r="C2045" s="200">
        <v>1.8758330129571008</v>
      </c>
      <c r="D2045" s="200">
        <v>1.8721868512110702</v>
      </c>
      <c r="E2045" s="200"/>
      <c r="F2045" s="200"/>
    </row>
    <row r="2046" spans="2:6" x14ac:dyDescent="0.2">
      <c r="B2046" s="199">
        <v>35641</v>
      </c>
      <c r="C2046" s="200">
        <v>1.9027112585907411</v>
      </c>
      <c r="D2046" s="200">
        <v>1.8838761609907095</v>
      </c>
      <c r="E2046" s="200"/>
      <c r="F2046" s="200"/>
    </row>
    <row r="2047" spans="2:6" x14ac:dyDescent="0.2">
      <c r="B2047" s="199">
        <v>35642</v>
      </c>
      <c r="C2047" s="200">
        <v>1.8922801975797088</v>
      </c>
      <c r="D2047" s="200">
        <v>1.8878289928974661</v>
      </c>
      <c r="E2047" s="200"/>
      <c r="F2047" s="200"/>
    </row>
    <row r="2048" spans="2:6" x14ac:dyDescent="0.2">
      <c r="B2048" s="199">
        <v>35643</v>
      </c>
      <c r="C2048" s="200">
        <v>1.8449201116493823</v>
      </c>
      <c r="D2048" s="200">
        <v>1.8699164086687281</v>
      </c>
      <c r="E2048" s="200"/>
      <c r="F2048" s="200"/>
    </row>
    <row r="2049" spans="2:6" x14ac:dyDescent="0.2">
      <c r="B2049" s="199">
        <v>35646</v>
      </c>
      <c r="C2049" s="200">
        <v>1.8144909020099078</v>
      </c>
      <c r="D2049" s="200">
        <v>1.8608949189582931</v>
      </c>
      <c r="E2049" s="200"/>
      <c r="F2049" s="200"/>
    </row>
    <row r="2050" spans="2:6" x14ac:dyDescent="0.2">
      <c r="B2050" s="199">
        <v>35647</v>
      </c>
      <c r="C2050" s="200">
        <v>1.8033034473038796</v>
      </c>
      <c r="D2050" s="200">
        <v>1.8570413403751571</v>
      </c>
      <c r="E2050" s="200"/>
      <c r="F2050" s="200"/>
    </row>
    <row r="2051" spans="2:6" x14ac:dyDescent="0.2">
      <c r="B2051" s="199">
        <v>35648</v>
      </c>
      <c r="C2051" s="200">
        <v>1.8187415510323921</v>
      </c>
      <c r="D2051" s="200">
        <v>1.8746182844654868</v>
      </c>
      <c r="E2051" s="200"/>
      <c r="F2051" s="200"/>
    </row>
    <row r="2052" spans="2:6" x14ac:dyDescent="0.2">
      <c r="B2052" s="199">
        <v>35649</v>
      </c>
      <c r="C2052" s="200">
        <v>1.8093862870076269</v>
      </c>
      <c r="D2052" s="200">
        <v>1.8708393735203037</v>
      </c>
      <c r="E2052" s="200"/>
      <c r="F2052" s="200"/>
    </row>
    <row r="2053" spans="2:6" x14ac:dyDescent="0.2">
      <c r="B2053" s="199">
        <v>35650</v>
      </c>
      <c r="C2053" s="200">
        <v>1.7977793548720697</v>
      </c>
      <c r="D2053" s="200">
        <v>1.8574389000182094</v>
      </c>
      <c r="E2053" s="200"/>
      <c r="F2053" s="200"/>
    </row>
    <row r="2054" spans="2:6" x14ac:dyDescent="0.2">
      <c r="B2054" s="199">
        <v>35653</v>
      </c>
      <c r="C2054" s="200">
        <v>1.8055617870238891</v>
      </c>
      <c r="D2054" s="200">
        <v>1.8476077217264593</v>
      </c>
      <c r="E2054" s="200"/>
      <c r="F2054" s="200"/>
    </row>
    <row r="2055" spans="2:6" x14ac:dyDescent="0.2">
      <c r="B2055" s="199">
        <v>35654</v>
      </c>
      <c r="C2055" s="200">
        <v>1.8176640861438202</v>
      </c>
      <c r="D2055" s="200">
        <v>1.8399344381715512</v>
      </c>
      <c r="E2055" s="200"/>
      <c r="F2055" s="200"/>
    </row>
    <row r="2056" spans="2:6" x14ac:dyDescent="0.2">
      <c r="B2056" s="199">
        <v>35655</v>
      </c>
      <c r="C2056" s="200">
        <v>1.8085806901946546</v>
      </c>
      <c r="D2056" s="200">
        <v>1.833399927153522</v>
      </c>
      <c r="E2056" s="200"/>
      <c r="F2056" s="200"/>
    </row>
    <row r="2057" spans="2:6" x14ac:dyDescent="0.2">
      <c r="B2057" s="199">
        <v>35656</v>
      </c>
      <c r="C2057" s="200">
        <v>1.794381003927078</v>
      </c>
      <c r="D2057" s="200">
        <v>1.8302205427062446</v>
      </c>
      <c r="E2057" s="200"/>
      <c r="F2057" s="200"/>
    </row>
    <row r="2058" spans="2:6" x14ac:dyDescent="0.2">
      <c r="B2058" s="199">
        <v>35657</v>
      </c>
      <c r="C2058" s="200">
        <v>1.794381003927078</v>
      </c>
      <c r="D2058" s="200">
        <v>1.8093014022946621</v>
      </c>
      <c r="E2058" s="200"/>
      <c r="F2058" s="200"/>
    </row>
    <row r="2059" spans="2:6" x14ac:dyDescent="0.2">
      <c r="B2059" s="199">
        <v>35660</v>
      </c>
      <c r="C2059" s="200">
        <v>1.7799845051875953</v>
      </c>
      <c r="D2059" s="200">
        <v>1.8080260426151866</v>
      </c>
      <c r="E2059" s="200"/>
      <c r="F2059" s="200"/>
    </row>
    <row r="2060" spans="2:6" x14ac:dyDescent="0.2">
      <c r="B2060" s="199">
        <v>35661</v>
      </c>
      <c r="C2060" s="200">
        <v>1.7851441609659178</v>
      </c>
      <c r="D2060" s="200">
        <v>1.8232702604261499</v>
      </c>
      <c r="E2060" s="200"/>
      <c r="F2060" s="200"/>
    </row>
    <row r="2061" spans="2:6" x14ac:dyDescent="0.2">
      <c r="B2061" s="199">
        <v>35662</v>
      </c>
      <c r="C2061" s="200">
        <v>1.814652688533424</v>
      </c>
      <c r="D2061" s="200">
        <v>1.841722819158621</v>
      </c>
      <c r="E2061" s="200"/>
      <c r="F2061" s="200"/>
    </row>
    <row r="2062" spans="2:6" x14ac:dyDescent="0.2">
      <c r="B2062" s="199">
        <v>35663</v>
      </c>
      <c r="C2062" s="200">
        <v>1.8082129177365587</v>
      </c>
      <c r="D2062" s="200">
        <v>1.8303500273174265</v>
      </c>
      <c r="E2062" s="200"/>
      <c r="F2062" s="200"/>
    </row>
    <row r="2063" spans="2:6" x14ac:dyDescent="0.2">
      <c r="B2063" s="199">
        <v>35664</v>
      </c>
      <c r="C2063" s="200">
        <v>1.8176432373650171</v>
      </c>
      <c r="D2063" s="200">
        <v>1.8140267710799469</v>
      </c>
      <c r="E2063" s="200"/>
      <c r="F2063" s="200"/>
    </row>
    <row r="2064" spans="2:6" x14ac:dyDescent="0.2">
      <c r="B2064" s="199">
        <v>35667</v>
      </c>
      <c r="C2064" s="200">
        <v>1.8080928287706499</v>
      </c>
      <c r="D2064" s="200">
        <v>1.8072393006738279</v>
      </c>
      <c r="E2064" s="200"/>
      <c r="F2064" s="200"/>
    </row>
    <row r="2065" spans="2:6" x14ac:dyDescent="0.2">
      <c r="B2065" s="199">
        <v>35668</v>
      </c>
      <c r="C2065" s="200">
        <v>1.8131140486577164</v>
      </c>
      <c r="D2065" s="200">
        <v>1.7999550173010361</v>
      </c>
      <c r="E2065" s="200"/>
      <c r="F2065" s="200"/>
    </row>
    <row r="2066" spans="2:6" x14ac:dyDescent="0.2">
      <c r="B2066" s="199">
        <v>35669</v>
      </c>
      <c r="C2066" s="200">
        <v>1.8156042267980221</v>
      </c>
      <c r="D2066" s="200">
        <v>1.7949533782553246</v>
      </c>
      <c r="E2066" s="200"/>
      <c r="F2066" s="200"/>
    </row>
    <row r="2067" spans="2:6" x14ac:dyDescent="0.2">
      <c r="B2067" s="199">
        <v>35670</v>
      </c>
      <c r="C2067" s="200">
        <v>1.8303268004379938</v>
      </c>
      <c r="D2067" s="200">
        <v>1.7777535967947529</v>
      </c>
      <c r="E2067" s="200"/>
      <c r="F2067" s="200"/>
    </row>
    <row r="2068" spans="2:6" x14ac:dyDescent="0.2">
      <c r="B2068" s="199">
        <v>35671</v>
      </c>
      <c r="C2068" s="200">
        <v>1.7824179746495556</v>
      </c>
      <c r="D2068" s="200">
        <v>1.7616603533054069</v>
      </c>
      <c r="E2068" s="200"/>
      <c r="F2068" s="200"/>
    </row>
    <row r="2069" spans="2:6" x14ac:dyDescent="0.2">
      <c r="B2069" s="199">
        <v>35674</v>
      </c>
      <c r="C2069" s="200">
        <v>1.7837047612773154</v>
      </c>
      <c r="D2069" s="200">
        <v>1.7558597705335983</v>
      </c>
      <c r="E2069" s="200"/>
      <c r="F2069" s="200"/>
    </row>
    <row r="2070" spans="2:6" x14ac:dyDescent="0.2">
      <c r="B2070" s="199">
        <v>35675</v>
      </c>
      <c r="C2070" s="200">
        <v>1.7934970157058043</v>
      </c>
      <c r="D2070" s="200">
        <v>1.7888564924421759</v>
      </c>
      <c r="E2070" s="200"/>
      <c r="F2070" s="200"/>
    </row>
    <row r="2071" spans="2:6" x14ac:dyDescent="0.2">
      <c r="B2071" s="199">
        <v>35676</v>
      </c>
      <c r="C2071" s="200">
        <v>1.8002545218916373</v>
      </c>
      <c r="D2071" s="200">
        <v>1.8038827171735545</v>
      </c>
      <c r="E2071" s="200"/>
      <c r="F2071" s="200"/>
    </row>
    <row r="2072" spans="2:6" x14ac:dyDescent="0.2">
      <c r="B2072" s="199">
        <v>35677</v>
      </c>
      <c r="C2072" s="200">
        <v>1.7957069862589894</v>
      </c>
      <c r="D2072" s="200">
        <v>1.8045676561646309</v>
      </c>
      <c r="E2072" s="200"/>
      <c r="F2072" s="200"/>
    </row>
    <row r="2073" spans="2:6" x14ac:dyDescent="0.2">
      <c r="B2073" s="199">
        <v>35678</v>
      </c>
      <c r="C2073" s="200">
        <v>1.7810869886107314</v>
      </c>
      <c r="D2073" s="200">
        <v>1.8101693680568183</v>
      </c>
      <c r="E2073" s="200"/>
      <c r="F2073" s="200"/>
    </row>
    <row r="2074" spans="2:6" x14ac:dyDescent="0.2">
      <c r="B2074" s="199">
        <v>35681</v>
      </c>
      <c r="C2074" s="200">
        <v>1.7366040341553057</v>
      </c>
      <c r="D2074" s="200">
        <v>1.8127228191586209</v>
      </c>
      <c r="E2074" s="200"/>
      <c r="F2074" s="200"/>
    </row>
    <row r="2075" spans="2:6" x14ac:dyDescent="0.2">
      <c r="B2075" s="199">
        <v>35682</v>
      </c>
      <c r="C2075" s="200">
        <v>1.7048338310631814</v>
      </c>
      <c r="D2075" s="200">
        <v>1.8200344199599323</v>
      </c>
      <c r="E2075" s="200"/>
      <c r="F2075" s="200"/>
    </row>
    <row r="2076" spans="2:6" x14ac:dyDescent="0.2">
      <c r="B2076" s="199">
        <v>35683</v>
      </c>
      <c r="C2076" s="200">
        <v>1.6677580307411097</v>
      </c>
      <c r="D2076" s="200">
        <v>1.7990772172646128</v>
      </c>
      <c r="E2076" s="200"/>
      <c r="F2076" s="200"/>
    </row>
    <row r="2077" spans="2:6" x14ac:dyDescent="0.2">
      <c r="B2077" s="199">
        <v>35684</v>
      </c>
      <c r="C2077" s="200">
        <v>1.6229815254801285</v>
      </c>
      <c r="D2077" s="200">
        <v>1.7788792569659424</v>
      </c>
      <c r="E2077" s="200"/>
      <c r="F2077" s="200"/>
    </row>
    <row r="2078" spans="2:6" x14ac:dyDescent="0.2">
      <c r="B2078" s="199">
        <v>35685</v>
      </c>
      <c r="C2078" s="200">
        <v>1.6347085465815949</v>
      </c>
      <c r="D2078" s="200">
        <v>1.7877880167546873</v>
      </c>
      <c r="E2078" s="200"/>
      <c r="F2078" s="200"/>
    </row>
    <row r="2079" spans="2:6" x14ac:dyDescent="0.2">
      <c r="B2079" s="199">
        <v>35688</v>
      </c>
      <c r="C2079" s="200">
        <v>1.6965418547574016</v>
      </c>
      <c r="D2079" s="200">
        <v>1.7924270624658509</v>
      </c>
      <c r="E2079" s="200"/>
      <c r="F2079" s="200"/>
    </row>
    <row r="2080" spans="2:6" x14ac:dyDescent="0.2">
      <c r="B2080" s="199">
        <v>35689</v>
      </c>
      <c r="C2080" s="200">
        <v>1.7354331667376937</v>
      </c>
      <c r="D2080" s="200">
        <v>1.8187690766709139</v>
      </c>
      <c r="E2080" s="200"/>
      <c r="F2080" s="200"/>
    </row>
    <row r="2081" spans="2:6" x14ac:dyDescent="0.2">
      <c r="B2081" s="199">
        <v>35690</v>
      </c>
      <c r="C2081" s="200">
        <v>1.6985983782985916</v>
      </c>
      <c r="D2081" s="200">
        <v>1.8214924421781074</v>
      </c>
      <c r="E2081" s="200"/>
      <c r="F2081" s="200"/>
    </row>
    <row r="2082" spans="2:6" x14ac:dyDescent="0.2">
      <c r="B2082" s="199">
        <v>35691</v>
      </c>
      <c r="C2082" s="200">
        <v>1.7541145064968988</v>
      </c>
      <c r="D2082" s="200">
        <v>1.8290655618284442</v>
      </c>
      <c r="E2082" s="200"/>
      <c r="F2082" s="200"/>
    </row>
    <row r="2083" spans="2:6" x14ac:dyDescent="0.2">
      <c r="B2083" s="199">
        <v>35692</v>
      </c>
      <c r="C2083" s="200">
        <v>1.8221857692907522</v>
      </c>
      <c r="D2083" s="200">
        <v>1.8328207976689104</v>
      </c>
      <c r="E2083" s="200"/>
      <c r="F2083" s="200"/>
    </row>
    <row r="2084" spans="2:6" x14ac:dyDescent="0.2">
      <c r="B2084" s="199">
        <v>35695</v>
      </c>
      <c r="C2084" s="200">
        <v>1.8055284289778033</v>
      </c>
      <c r="D2084" s="200">
        <v>1.842082134401746</v>
      </c>
      <c r="E2084" s="200"/>
      <c r="F2084" s="200"/>
    </row>
    <row r="2085" spans="2:6" x14ac:dyDescent="0.2">
      <c r="B2085" s="199">
        <v>35696</v>
      </c>
      <c r="C2085" s="200">
        <v>1.7822311695914748</v>
      </c>
      <c r="D2085" s="200">
        <v>1.8402453105081018</v>
      </c>
      <c r="E2085" s="200"/>
      <c r="F2085" s="200"/>
    </row>
    <row r="2086" spans="2:6" x14ac:dyDescent="0.2">
      <c r="B2086" s="199">
        <v>35697</v>
      </c>
      <c r="C2086" s="200">
        <v>1.8191585266084647</v>
      </c>
      <c r="D2086" s="200">
        <v>1.8496208340921483</v>
      </c>
      <c r="E2086" s="200"/>
      <c r="F2086" s="200"/>
    </row>
    <row r="2087" spans="2:6" x14ac:dyDescent="0.2">
      <c r="B2087" s="199">
        <v>35698</v>
      </c>
      <c r="C2087" s="200">
        <v>1.8157576738100165</v>
      </c>
      <c r="D2087" s="200">
        <v>1.8431901293024924</v>
      </c>
      <c r="E2087" s="200"/>
      <c r="F2087" s="200"/>
    </row>
    <row r="2088" spans="2:6" x14ac:dyDescent="0.2">
      <c r="B2088" s="199">
        <v>35699</v>
      </c>
      <c r="C2088" s="200">
        <v>1.8395227797926983</v>
      </c>
      <c r="D2088" s="200">
        <v>1.8498783463849908</v>
      </c>
      <c r="E2088" s="200"/>
      <c r="F2088" s="200"/>
    </row>
    <row r="2089" spans="2:6" x14ac:dyDescent="0.2">
      <c r="B2089" s="199">
        <v>35702</v>
      </c>
      <c r="C2089" s="200">
        <v>1.8474261348615786</v>
      </c>
      <c r="D2089" s="200">
        <v>1.8596537971225615</v>
      </c>
      <c r="E2089" s="200"/>
      <c r="F2089" s="200"/>
    </row>
    <row r="2090" spans="2:6" x14ac:dyDescent="0.2">
      <c r="B2090" s="199">
        <v>35703</v>
      </c>
      <c r="C2090" s="200">
        <v>1.8972814026391236</v>
      </c>
      <c r="D2090" s="200">
        <v>1.8582815516299371</v>
      </c>
      <c r="E2090" s="200"/>
      <c r="F2090" s="200"/>
    </row>
    <row r="2091" spans="2:6" x14ac:dyDescent="0.2">
      <c r="B2091" s="199">
        <v>35704</v>
      </c>
      <c r="C2091" s="200">
        <v>1.9339569064081661</v>
      </c>
      <c r="D2091" s="200">
        <v>1.8682342014205038</v>
      </c>
      <c r="E2091" s="200"/>
      <c r="F2091" s="200"/>
    </row>
    <row r="2092" spans="2:6" x14ac:dyDescent="0.2">
      <c r="B2092" s="199">
        <v>35705</v>
      </c>
      <c r="C2092" s="200">
        <v>1.9668496077510778</v>
      </c>
      <c r="D2092" s="200">
        <v>1.8724942633400083</v>
      </c>
      <c r="E2092" s="200"/>
      <c r="F2092" s="200"/>
    </row>
    <row r="2093" spans="2:6" x14ac:dyDescent="0.2">
      <c r="B2093" s="199">
        <v>35706</v>
      </c>
      <c r="C2093" s="200">
        <v>1.9880294651621098</v>
      </c>
      <c r="D2093" s="200">
        <v>1.8824838827171713</v>
      </c>
      <c r="E2093" s="200"/>
      <c r="F2093" s="200"/>
    </row>
    <row r="2094" spans="2:6" x14ac:dyDescent="0.2">
      <c r="B2094" s="199">
        <v>35709</v>
      </c>
      <c r="C2094" s="200">
        <v>1.9736229590088012</v>
      </c>
      <c r="D2094" s="200">
        <v>1.8900905117464917</v>
      </c>
      <c r="E2094" s="200"/>
      <c r="F2094" s="200"/>
    </row>
    <row r="2095" spans="2:6" x14ac:dyDescent="0.2">
      <c r="B2095" s="199">
        <v>35710</v>
      </c>
      <c r="C2095" s="200">
        <v>1.9727739967359177</v>
      </c>
      <c r="D2095" s="200">
        <v>1.8986166454197755</v>
      </c>
      <c r="E2095" s="200"/>
      <c r="F2095" s="200"/>
    </row>
    <row r="2096" spans="2:6" x14ac:dyDescent="0.2">
      <c r="B2096" s="199">
        <v>35711</v>
      </c>
      <c r="C2096" s="200">
        <v>1.9539208630393707</v>
      </c>
      <c r="D2096" s="200">
        <v>1.8918728828992872</v>
      </c>
      <c r="E2096" s="200"/>
      <c r="F2096" s="200"/>
    </row>
    <row r="2097" spans="2:6" x14ac:dyDescent="0.2">
      <c r="B2097" s="199">
        <v>35712</v>
      </c>
      <c r="C2097" s="200">
        <v>1.957737023511587</v>
      </c>
      <c r="D2097" s="200">
        <v>1.8763447459479123</v>
      </c>
      <c r="E2097" s="200"/>
      <c r="F2097" s="200"/>
    </row>
    <row r="2098" spans="2:6" x14ac:dyDescent="0.2">
      <c r="B2098" s="199">
        <v>35713</v>
      </c>
      <c r="C2098" s="200">
        <v>1.9332213614919742</v>
      </c>
      <c r="D2098" s="200">
        <v>1.8702145328719699</v>
      </c>
      <c r="E2098" s="200"/>
      <c r="F2098" s="200"/>
    </row>
    <row r="2099" spans="2:6" x14ac:dyDescent="0.2">
      <c r="B2099" s="199">
        <v>35716</v>
      </c>
      <c r="C2099" s="200">
        <v>1.9031223965087491</v>
      </c>
      <c r="D2099" s="200">
        <v>1.8735609178655961</v>
      </c>
      <c r="E2099" s="200"/>
      <c r="F2099" s="200"/>
    </row>
    <row r="2100" spans="2:6" x14ac:dyDescent="0.2">
      <c r="B2100" s="199">
        <v>35717</v>
      </c>
      <c r="C2100" s="200">
        <v>1.9003403354651927</v>
      </c>
      <c r="D2100" s="200">
        <v>1.8718526680021832</v>
      </c>
      <c r="E2100" s="200"/>
      <c r="F2100" s="200"/>
    </row>
    <row r="2101" spans="2:6" x14ac:dyDescent="0.2">
      <c r="B2101" s="199">
        <v>35718</v>
      </c>
      <c r="C2101" s="200">
        <v>1.8846787328279055</v>
      </c>
      <c r="D2101" s="200">
        <v>1.8676918594062992</v>
      </c>
      <c r="E2101" s="200"/>
      <c r="F2101" s="200"/>
    </row>
    <row r="2102" spans="2:6" x14ac:dyDescent="0.2">
      <c r="B2102" s="199">
        <v>35719</v>
      </c>
      <c r="C2102" s="200">
        <v>1.8980386302852716</v>
      </c>
      <c r="D2102" s="200">
        <v>1.8660464396284806</v>
      </c>
      <c r="E2102" s="200"/>
      <c r="F2102" s="200"/>
    </row>
    <row r="2103" spans="2:6" x14ac:dyDescent="0.2">
      <c r="B2103" s="199">
        <v>35720</v>
      </c>
      <c r="C2103" s="200">
        <v>1.8633754506463558</v>
      </c>
      <c r="D2103" s="200">
        <v>1.8422189036605332</v>
      </c>
      <c r="E2103" s="200"/>
      <c r="F2103" s="200"/>
    </row>
    <row r="2104" spans="2:6" x14ac:dyDescent="0.2">
      <c r="B2104" s="199">
        <v>35723</v>
      </c>
      <c r="C2104" s="200">
        <v>1.8468040073020784</v>
      </c>
      <c r="D2104" s="200">
        <v>1.8433228920050968</v>
      </c>
      <c r="E2104" s="200"/>
      <c r="F2104" s="200"/>
    </row>
    <row r="2105" spans="2:6" x14ac:dyDescent="0.2">
      <c r="B2105" s="199">
        <v>35724</v>
      </c>
      <c r="C2105" s="200">
        <v>1.8316260963330353</v>
      </c>
      <c r="D2105" s="200">
        <v>1.8642081588053152</v>
      </c>
      <c r="E2105" s="200"/>
      <c r="F2105" s="200"/>
    </row>
    <row r="2106" spans="2:6" x14ac:dyDescent="0.2">
      <c r="B2106" s="199">
        <v>35725</v>
      </c>
      <c r="C2106" s="200">
        <v>1.8189767252572966</v>
      </c>
      <c r="D2106" s="200">
        <v>1.8587177199052969</v>
      </c>
      <c r="E2106" s="200"/>
      <c r="F2106" s="200"/>
    </row>
    <row r="2107" spans="2:6" x14ac:dyDescent="0.2">
      <c r="B2107" s="199">
        <v>35726</v>
      </c>
      <c r="C2107" s="200">
        <v>1.7981179390398405</v>
      </c>
      <c r="D2107" s="200">
        <v>1.8119972682571455</v>
      </c>
      <c r="E2107" s="200"/>
      <c r="F2107" s="200"/>
    </row>
    <row r="2108" spans="2:6" x14ac:dyDescent="0.2">
      <c r="B2108" s="199">
        <v>35727</v>
      </c>
      <c r="C2108" s="200">
        <v>1.79821884712925</v>
      </c>
      <c r="D2108" s="200">
        <v>1.8047038790748471</v>
      </c>
      <c r="E2108" s="200"/>
      <c r="F2108" s="200"/>
    </row>
    <row r="2109" spans="2:6" x14ac:dyDescent="0.2">
      <c r="B2109" s="199">
        <v>35730</v>
      </c>
      <c r="C2109" s="200">
        <v>1.7831243312754215</v>
      </c>
      <c r="D2109" s="200">
        <v>1.7249921690038221</v>
      </c>
      <c r="E2109" s="200"/>
      <c r="F2109" s="200"/>
    </row>
    <row r="2110" spans="2:6" x14ac:dyDescent="0.2">
      <c r="B2110" s="199">
        <v>35731</v>
      </c>
      <c r="C2110" s="200">
        <v>1.7445791090232696</v>
      </c>
      <c r="D2110" s="200">
        <v>1.7398566745583659</v>
      </c>
      <c r="E2110" s="200"/>
      <c r="F2110" s="200"/>
    </row>
    <row r="2111" spans="2:6" x14ac:dyDescent="0.2">
      <c r="B2111" s="199">
        <v>35732</v>
      </c>
      <c r="C2111" s="200">
        <v>1.8621336973808111</v>
      </c>
      <c r="D2111" s="200">
        <v>1.7706446913130551</v>
      </c>
      <c r="E2111" s="200"/>
      <c r="F2111" s="200"/>
    </row>
    <row r="2112" spans="2:6" x14ac:dyDescent="0.2">
      <c r="B2112" s="199">
        <v>35733</v>
      </c>
      <c r="C2112" s="200">
        <v>1.8490281550248493</v>
      </c>
      <c r="D2112" s="200">
        <v>1.7429501001639021</v>
      </c>
      <c r="E2112" s="200"/>
      <c r="F2112" s="200"/>
    </row>
    <row r="2113" spans="2:6" x14ac:dyDescent="0.2">
      <c r="B2113" s="199">
        <v>35734</v>
      </c>
      <c r="C2113" s="200">
        <v>1.831676967353316</v>
      </c>
      <c r="D2113" s="200">
        <v>1.7594713167000524</v>
      </c>
      <c r="E2113" s="200"/>
      <c r="F2113" s="200"/>
    </row>
    <row r="2114" spans="2:6" x14ac:dyDescent="0.2">
      <c r="B2114" s="199">
        <v>35737</v>
      </c>
      <c r="C2114" s="200">
        <v>1.864119335074069</v>
      </c>
      <c r="D2114" s="200">
        <v>1.7922717173556704</v>
      </c>
      <c r="E2114" s="200"/>
      <c r="F2114" s="200"/>
    </row>
    <row r="2115" spans="2:6" x14ac:dyDescent="0.2">
      <c r="B2115" s="199">
        <v>35738</v>
      </c>
      <c r="C2115" s="200">
        <v>1.8927897417336692</v>
      </c>
      <c r="D2115" s="200">
        <v>1.7923782553268959</v>
      </c>
      <c r="E2115" s="200"/>
      <c r="F2115" s="200"/>
    </row>
    <row r="2116" spans="2:6" x14ac:dyDescent="0.2">
      <c r="B2116" s="199">
        <v>35739</v>
      </c>
      <c r="C2116" s="200">
        <v>1.9117170970827571</v>
      </c>
      <c r="D2116" s="200">
        <v>1.7947878346384967</v>
      </c>
      <c r="E2116" s="200"/>
      <c r="F2116" s="200"/>
    </row>
    <row r="2117" spans="2:6" x14ac:dyDescent="0.2">
      <c r="B2117" s="199">
        <v>35740</v>
      </c>
      <c r="C2117" s="200">
        <v>1.8805289918948302</v>
      </c>
      <c r="D2117" s="200">
        <v>1.7871848479329786</v>
      </c>
      <c r="E2117" s="200"/>
      <c r="F2117" s="200"/>
    </row>
    <row r="2118" spans="2:6" x14ac:dyDescent="0.2">
      <c r="B2118" s="199">
        <v>35741</v>
      </c>
      <c r="C2118" s="200">
        <v>1.8566921661130635</v>
      </c>
      <c r="D2118" s="200">
        <v>1.7564026588963733</v>
      </c>
      <c r="E2118" s="200"/>
      <c r="F2118" s="200"/>
    </row>
    <row r="2119" spans="2:6" x14ac:dyDescent="0.2">
      <c r="B2119" s="199">
        <v>35744</v>
      </c>
      <c r="C2119" s="200">
        <v>1.8566921661130635</v>
      </c>
      <c r="D2119" s="200">
        <v>1.7467692587871035</v>
      </c>
      <c r="E2119" s="200"/>
      <c r="F2119" s="200"/>
    </row>
    <row r="2120" spans="2:6" x14ac:dyDescent="0.2">
      <c r="B2120" s="199">
        <v>35745</v>
      </c>
      <c r="C2120" s="200">
        <v>1.8566921661130635</v>
      </c>
      <c r="D2120" s="200">
        <v>1.7515906028045869</v>
      </c>
      <c r="E2120" s="200"/>
      <c r="F2120" s="200"/>
    </row>
    <row r="2121" spans="2:6" x14ac:dyDescent="0.2">
      <c r="B2121" s="199">
        <v>35746</v>
      </c>
      <c r="C2121" s="200">
        <v>1.8808125352865595</v>
      </c>
      <c r="D2121" s="200">
        <v>1.7185250409761403</v>
      </c>
      <c r="E2121" s="200"/>
      <c r="F2121" s="200"/>
    </row>
    <row r="2122" spans="2:6" x14ac:dyDescent="0.2">
      <c r="B2122" s="199">
        <v>35747</v>
      </c>
      <c r="C2122" s="200">
        <v>1.9153064228415899</v>
      </c>
      <c r="D2122" s="200">
        <v>1.7292653432890159</v>
      </c>
      <c r="E2122" s="200"/>
      <c r="F2122" s="200"/>
    </row>
    <row r="2123" spans="2:6" x14ac:dyDescent="0.2">
      <c r="B2123" s="199">
        <v>35748</v>
      </c>
      <c r="C2123" s="200">
        <v>1.8713772119511882</v>
      </c>
      <c r="D2123" s="200">
        <v>1.7351912219996333</v>
      </c>
      <c r="E2123" s="200"/>
      <c r="F2123" s="200"/>
    </row>
    <row r="2124" spans="2:6" x14ac:dyDescent="0.2">
      <c r="B2124" s="199">
        <v>35751</v>
      </c>
      <c r="C2124" s="200">
        <v>1.9208938955609627</v>
      </c>
      <c r="D2124" s="200">
        <v>1.7814815152066994</v>
      </c>
      <c r="E2124" s="200"/>
      <c r="F2124" s="200"/>
    </row>
    <row r="2125" spans="2:6" x14ac:dyDescent="0.2">
      <c r="B2125" s="199">
        <v>35752</v>
      </c>
      <c r="C2125" s="200">
        <v>1.9608751816971084</v>
      </c>
      <c r="D2125" s="200">
        <v>1.7815875068293545</v>
      </c>
      <c r="E2125" s="200"/>
      <c r="F2125" s="200"/>
    </row>
    <row r="2126" spans="2:6" x14ac:dyDescent="0.2">
      <c r="B2126" s="199">
        <v>35753</v>
      </c>
      <c r="C2126" s="200">
        <v>1.9594457894223316</v>
      </c>
      <c r="D2126" s="200">
        <v>1.7702975778546688</v>
      </c>
      <c r="E2126" s="200"/>
      <c r="F2126" s="200"/>
    </row>
    <row r="2127" spans="2:6" x14ac:dyDescent="0.2">
      <c r="B2127" s="199">
        <v>35754</v>
      </c>
      <c r="C2127" s="200">
        <v>1.9103377418771084</v>
      </c>
      <c r="D2127" s="200">
        <v>1.7966406847568726</v>
      </c>
      <c r="E2127" s="200"/>
      <c r="F2127" s="200"/>
    </row>
    <row r="2128" spans="2:6" x14ac:dyDescent="0.2">
      <c r="B2128" s="199">
        <v>35755</v>
      </c>
      <c r="C2128" s="200">
        <v>1.9316760500070478</v>
      </c>
      <c r="D2128" s="200">
        <v>1.8157443088690564</v>
      </c>
      <c r="E2128" s="200"/>
      <c r="F2128" s="200"/>
    </row>
    <row r="2129" spans="2:6" x14ac:dyDescent="0.2">
      <c r="B2129" s="199">
        <v>35758</v>
      </c>
      <c r="C2129" s="200">
        <v>1.9061087755845798</v>
      </c>
      <c r="D2129" s="200">
        <v>1.792029684938989</v>
      </c>
      <c r="E2129" s="200"/>
      <c r="F2129" s="200"/>
    </row>
    <row r="2130" spans="2:6" x14ac:dyDescent="0.2">
      <c r="B2130" s="199">
        <v>35759</v>
      </c>
      <c r="C2130" s="200">
        <v>1.8739149253071661</v>
      </c>
      <c r="D2130" s="200">
        <v>1.776897468584955</v>
      </c>
      <c r="E2130" s="200"/>
      <c r="F2130" s="200"/>
    </row>
    <row r="2131" spans="2:6" x14ac:dyDescent="0.2">
      <c r="B2131" s="199">
        <v>35760</v>
      </c>
      <c r="C2131" s="200">
        <v>1.8935219508452521</v>
      </c>
      <c r="D2131" s="200">
        <v>1.7783343653250752</v>
      </c>
      <c r="E2131" s="200"/>
      <c r="F2131" s="200"/>
    </row>
    <row r="2132" spans="2:6" x14ac:dyDescent="0.2">
      <c r="B2132" s="199">
        <v>35761</v>
      </c>
      <c r="C2132" s="200">
        <v>1.921875456067037</v>
      </c>
      <c r="D2132" s="200">
        <v>1.7867310143871771</v>
      </c>
      <c r="E2132" s="200"/>
      <c r="F2132" s="200"/>
    </row>
    <row r="2133" spans="2:6" x14ac:dyDescent="0.2">
      <c r="B2133" s="199">
        <v>35762</v>
      </c>
      <c r="C2133" s="200">
        <v>1.9144941544193999</v>
      </c>
      <c r="D2133" s="200">
        <v>1.7905578218903639</v>
      </c>
      <c r="E2133" s="200"/>
      <c r="F2133" s="200"/>
    </row>
    <row r="2134" spans="2:6" x14ac:dyDescent="0.2">
      <c r="B2134" s="199">
        <v>35765</v>
      </c>
      <c r="C2134" s="200">
        <v>1.9518251437940282</v>
      </c>
      <c r="D2134" s="200">
        <v>1.8195676561646308</v>
      </c>
      <c r="E2134" s="200"/>
      <c r="F2134" s="200"/>
    </row>
    <row r="2135" spans="2:6" x14ac:dyDescent="0.2">
      <c r="B2135" s="199">
        <v>35766</v>
      </c>
      <c r="C2135" s="200">
        <v>1.9607809452169154</v>
      </c>
      <c r="D2135" s="200">
        <v>1.8221318521216514</v>
      </c>
      <c r="E2135" s="200"/>
      <c r="F2135" s="200"/>
    </row>
    <row r="2136" spans="2:6" x14ac:dyDescent="0.2">
      <c r="B2136" s="199">
        <v>35767</v>
      </c>
      <c r="C2136" s="200">
        <v>2.0119238335733729</v>
      </c>
      <c r="D2136" s="200">
        <v>1.8246290293207044</v>
      </c>
      <c r="E2136" s="200"/>
      <c r="F2136" s="200"/>
    </row>
    <row r="2137" spans="2:6" x14ac:dyDescent="0.2">
      <c r="B2137" s="199">
        <v>35768</v>
      </c>
      <c r="C2137" s="200">
        <v>2.014789289732144</v>
      </c>
      <c r="D2137" s="200">
        <v>1.823529958113274</v>
      </c>
      <c r="E2137" s="200"/>
      <c r="F2137" s="200"/>
    </row>
    <row r="2138" spans="2:6" x14ac:dyDescent="0.2">
      <c r="B2138" s="199">
        <v>35769</v>
      </c>
      <c r="C2138" s="200">
        <v>1.9893963111004747</v>
      </c>
      <c r="D2138" s="200">
        <v>1.8330721180112888</v>
      </c>
      <c r="E2138" s="200"/>
      <c r="F2138" s="200"/>
    </row>
    <row r="2139" spans="2:6" x14ac:dyDescent="0.2">
      <c r="B2139" s="199">
        <v>35772</v>
      </c>
      <c r="C2139" s="200">
        <v>1.9940214041902717</v>
      </c>
      <c r="D2139" s="200">
        <v>1.8326068111455085</v>
      </c>
      <c r="E2139" s="200"/>
      <c r="F2139" s="200"/>
    </row>
    <row r="2140" spans="2:6" x14ac:dyDescent="0.2">
      <c r="B2140" s="199">
        <v>35773</v>
      </c>
      <c r="C2140" s="200">
        <v>1.9878109699602462</v>
      </c>
      <c r="D2140" s="200">
        <v>1.8284982698961916</v>
      </c>
      <c r="E2140" s="200"/>
      <c r="F2140" s="200"/>
    </row>
    <row r="2141" spans="2:6" x14ac:dyDescent="0.2">
      <c r="B2141" s="199">
        <v>35774</v>
      </c>
      <c r="C2141" s="200">
        <v>1.9912535203163018</v>
      </c>
      <c r="D2141" s="200">
        <v>1.8188320888726985</v>
      </c>
      <c r="E2141" s="200"/>
      <c r="F2141" s="200"/>
    </row>
    <row r="2142" spans="2:6" x14ac:dyDescent="0.2">
      <c r="B2142" s="199">
        <v>35775</v>
      </c>
      <c r="C2142" s="200">
        <v>2.0835110344246703</v>
      </c>
      <c r="D2142" s="200">
        <v>1.7865095610999797</v>
      </c>
      <c r="E2142" s="200"/>
      <c r="F2142" s="200"/>
    </row>
    <row r="2143" spans="2:6" x14ac:dyDescent="0.2">
      <c r="B2143" s="199">
        <v>35776</v>
      </c>
      <c r="C2143" s="200">
        <v>2.1448389682022775</v>
      </c>
      <c r="D2143" s="200">
        <v>1.7828637770897813</v>
      </c>
      <c r="E2143" s="200"/>
      <c r="F2143" s="200"/>
    </row>
    <row r="2144" spans="2:6" x14ac:dyDescent="0.2">
      <c r="B2144" s="199">
        <v>35779</v>
      </c>
      <c r="C2144" s="200">
        <v>2.1445495871524831</v>
      </c>
      <c r="D2144" s="200">
        <v>1.7915849572026932</v>
      </c>
      <c r="E2144" s="200"/>
      <c r="F2144" s="200"/>
    </row>
    <row r="2145" spans="2:6" x14ac:dyDescent="0.2">
      <c r="B2145" s="199">
        <v>35780</v>
      </c>
      <c r="C2145" s="200">
        <v>2.2119845452172493</v>
      </c>
      <c r="D2145" s="200">
        <v>1.8013256237479489</v>
      </c>
      <c r="E2145" s="200"/>
      <c r="F2145" s="200"/>
    </row>
    <row r="2146" spans="2:6" x14ac:dyDescent="0.2">
      <c r="B2146" s="199">
        <v>35781</v>
      </c>
      <c r="C2146" s="200">
        <v>2.2262267629935852</v>
      </c>
      <c r="D2146" s="200">
        <v>1.8186066290293184</v>
      </c>
      <c r="E2146" s="200"/>
      <c r="F2146" s="200"/>
    </row>
    <row r="2147" spans="2:6" x14ac:dyDescent="0.2">
      <c r="B2147" s="199">
        <v>35782</v>
      </c>
      <c r="C2147" s="200">
        <v>2.185519939355073</v>
      </c>
      <c r="D2147" s="200">
        <v>1.8035993443817133</v>
      </c>
      <c r="E2147" s="200"/>
      <c r="F2147" s="200"/>
    </row>
    <row r="2148" spans="2:6" x14ac:dyDescent="0.2">
      <c r="B2148" s="199">
        <v>35783</v>
      </c>
      <c r="C2148" s="200">
        <v>2.1824384898478963</v>
      </c>
      <c r="D2148" s="200">
        <v>1.7740723001274792</v>
      </c>
      <c r="E2148" s="200"/>
      <c r="F2148" s="200"/>
    </row>
    <row r="2149" spans="2:6" x14ac:dyDescent="0.2">
      <c r="B2149" s="199">
        <v>35786</v>
      </c>
      <c r="C2149" s="200">
        <v>2.1927377865768896</v>
      </c>
      <c r="D2149" s="200">
        <v>1.7704050264068456</v>
      </c>
      <c r="E2149" s="200"/>
      <c r="F2149" s="200"/>
    </row>
    <row r="2150" spans="2:6" x14ac:dyDescent="0.2">
      <c r="B2150" s="199">
        <v>35787</v>
      </c>
      <c r="C2150" s="200">
        <v>2.1905728493859207</v>
      </c>
      <c r="D2150" s="200">
        <v>1.7620111090875958</v>
      </c>
      <c r="E2150" s="200"/>
      <c r="F2150" s="200"/>
    </row>
    <row r="2151" spans="2:6" x14ac:dyDescent="0.2">
      <c r="B2151" s="199">
        <v>35788</v>
      </c>
      <c r="C2151" s="200">
        <v>2.1798982746384619</v>
      </c>
      <c r="D2151" s="200">
        <v>1.7570305955199395</v>
      </c>
      <c r="E2151" s="200"/>
      <c r="F2151" s="200"/>
    </row>
    <row r="2152" spans="2:6" x14ac:dyDescent="0.2">
      <c r="B2152" s="199">
        <v>35789</v>
      </c>
      <c r="C2152" s="200">
        <v>2.1798982746384619</v>
      </c>
      <c r="D2152" s="200">
        <v>1.757071935895099</v>
      </c>
      <c r="E2152" s="200"/>
      <c r="F2152" s="200"/>
    </row>
    <row r="2153" spans="2:6" x14ac:dyDescent="0.2">
      <c r="B2153" s="199">
        <v>35790</v>
      </c>
      <c r="C2153" s="200">
        <v>2.1626855228581845</v>
      </c>
      <c r="D2153" s="200">
        <v>1.7614314332544141</v>
      </c>
      <c r="E2153" s="200"/>
      <c r="F2153" s="200"/>
    </row>
    <row r="2154" spans="2:6" x14ac:dyDescent="0.2">
      <c r="B2154" s="199">
        <v>35793</v>
      </c>
      <c r="C2154" s="200">
        <v>2.1619324649677973</v>
      </c>
      <c r="D2154" s="200">
        <v>1.7900588235294095</v>
      </c>
      <c r="E2154" s="200"/>
      <c r="F2154" s="200"/>
    </row>
    <row r="2155" spans="2:6" x14ac:dyDescent="0.2">
      <c r="B2155" s="199">
        <v>35794</v>
      </c>
      <c r="C2155" s="200">
        <v>2.1702644709288803</v>
      </c>
      <c r="D2155" s="200">
        <v>1.8143197960298647</v>
      </c>
      <c r="E2155" s="200"/>
      <c r="F2155" s="200"/>
    </row>
    <row r="2156" spans="2:6" x14ac:dyDescent="0.2">
      <c r="B2156" s="199">
        <v>35795</v>
      </c>
      <c r="C2156" s="200">
        <v>2.1455436569258399</v>
      </c>
      <c r="D2156" s="200">
        <v>1.8122768166089942</v>
      </c>
      <c r="E2156" s="200"/>
      <c r="F2156" s="200"/>
    </row>
    <row r="2157" spans="2:6" x14ac:dyDescent="0.2">
      <c r="B2157" s="199">
        <v>35796</v>
      </c>
      <c r="C2157" s="200">
        <v>2.1455436569258399</v>
      </c>
      <c r="D2157" s="200">
        <v>1.8122768166089942</v>
      </c>
      <c r="E2157" s="200"/>
      <c r="F2157" s="200"/>
    </row>
    <row r="2158" spans="2:6" x14ac:dyDescent="0.2">
      <c r="B2158" s="199">
        <v>35797</v>
      </c>
      <c r="C2158" s="200">
        <v>2.1674115240373917</v>
      </c>
      <c r="D2158" s="200">
        <v>1.8163769805135654</v>
      </c>
      <c r="E2158" s="200"/>
      <c r="F2158" s="200"/>
    </row>
    <row r="2159" spans="2:6" x14ac:dyDescent="0.2">
      <c r="B2159" s="199">
        <v>35800</v>
      </c>
      <c r="C2159" s="200">
        <v>2.160750756185208</v>
      </c>
      <c r="D2159" s="200">
        <v>1.8189628482972113</v>
      </c>
      <c r="E2159" s="200"/>
      <c r="F2159" s="200"/>
    </row>
    <row r="2160" spans="2:6" x14ac:dyDescent="0.2">
      <c r="B2160" s="199">
        <v>35801</v>
      </c>
      <c r="C2160" s="200">
        <v>2.1345380035709796</v>
      </c>
      <c r="D2160" s="200">
        <v>1.8035756692769964</v>
      </c>
      <c r="E2160" s="200"/>
      <c r="F2160" s="200"/>
    </row>
    <row r="2161" spans="2:6" x14ac:dyDescent="0.2">
      <c r="B2161" s="199">
        <v>35802</v>
      </c>
      <c r="C2161" s="200">
        <v>2.1681153788098029</v>
      </c>
      <c r="D2161" s="200">
        <v>1.8002635221271148</v>
      </c>
      <c r="E2161" s="200"/>
      <c r="F2161" s="200"/>
    </row>
    <row r="2162" spans="2:6" x14ac:dyDescent="0.2">
      <c r="B2162" s="199">
        <v>35803</v>
      </c>
      <c r="C2162" s="200">
        <v>2.0948986374072138</v>
      </c>
      <c r="D2162" s="200">
        <v>1.7868706975050057</v>
      </c>
      <c r="E2162" s="200"/>
      <c r="F2162" s="200"/>
    </row>
    <row r="2163" spans="2:6" x14ac:dyDescent="0.2">
      <c r="B2163" s="199">
        <v>35804</v>
      </c>
      <c r="C2163" s="200">
        <v>2.0956425218349271</v>
      </c>
      <c r="D2163" s="200">
        <v>1.7474705882352917</v>
      </c>
      <c r="E2163" s="200"/>
      <c r="F2163" s="200"/>
    </row>
    <row r="2164" spans="2:6" x14ac:dyDescent="0.2">
      <c r="B2164" s="199">
        <v>35807</v>
      </c>
      <c r="C2164" s="200">
        <v>2.0487185923571727</v>
      </c>
      <c r="D2164" s="200">
        <v>1.7350888727007805</v>
      </c>
      <c r="E2164" s="200"/>
      <c r="F2164" s="200"/>
    </row>
    <row r="2165" spans="2:6" x14ac:dyDescent="0.2">
      <c r="B2165" s="199">
        <v>35808</v>
      </c>
      <c r="C2165" s="200">
        <v>2.0872771578277591</v>
      </c>
      <c r="D2165" s="200">
        <v>1.7593917319249655</v>
      </c>
      <c r="E2165" s="200"/>
      <c r="F2165" s="200"/>
    </row>
    <row r="2166" spans="2:6" x14ac:dyDescent="0.2">
      <c r="B2166" s="199">
        <v>35809</v>
      </c>
      <c r="C2166" s="200">
        <v>2.0876899636480704</v>
      </c>
      <c r="D2166" s="200">
        <v>1.7757373884538308</v>
      </c>
      <c r="E2166" s="200"/>
      <c r="F2166" s="200"/>
    </row>
    <row r="2167" spans="2:6" x14ac:dyDescent="0.2">
      <c r="B2167" s="199">
        <v>35810</v>
      </c>
      <c r="C2167" s="200">
        <v>2.0922541783037616</v>
      </c>
      <c r="D2167" s="200">
        <v>1.768957749043887</v>
      </c>
      <c r="E2167" s="200"/>
      <c r="F2167" s="200"/>
    </row>
    <row r="2168" spans="2:6" x14ac:dyDescent="0.2">
      <c r="B2168" s="199">
        <v>35811</v>
      </c>
      <c r="C2168" s="200">
        <v>2.1399286638184467</v>
      </c>
      <c r="D2168" s="200">
        <v>1.8016312147149853</v>
      </c>
      <c r="E2168" s="200"/>
      <c r="F2168" s="200"/>
    </row>
    <row r="2169" spans="2:6" x14ac:dyDescent="0.2">
      <c r="B2169" s="199">
        <v>35814</v>
      </c>
      <c r="C2169" s="200">
        <v>2.1640348558223561</v>
      </c>
      <c r="D2169" s="200">
        <v>1.8126574394463639</v>
      </c>
      <c r="E2169" s="200"/>
      <c r="F2169" s="200"/>
    </row>
    <row r="2170" spans="2:6" x14ac:dyDescent="0.2">
      <c r="B2170" s="199">
        <v>35815</v>
      </c>
      <c r="C2170" s="200">
        <v>2.1384167103796075</v>
      </c>
      <c r="D2170" s="200">
        <v>1.8295128391914015</v>
      </c>
      <c r="E2170" s="200"/>
      <c r="F2170" s="200"/>
    </row>
    <row r="2171" spans="2:6" x14ac:dyDescent="0.2">
      <c r="B2171" s="199">
        <v>35816</v>
      </c>
      <c r="C2171" s="200">
        <v>2.1533010705430953</v>
      </c>
      <c r="D2171" s="200">
        <v>1.8266188308140565</v>
      </c>
      <c r="E2171" s="200"/>
      <c r="F2171" s="200"/>
    </row>
    <row r="2172" spans="2:6" x14ac:dyDescent="0.2">
      <c r="B2172" s="199">
        <v>35817</v>
      </c>
      <c r="C2172" s="200">
        <v>2.1513196026055983</v>
      </c>
      <c r="D2172" s="200">
        <v>1.8208462939355279</v>
      </c>
      <c r="E2172" s="200"/>
      <c r="F2172" s="200"/>
    </row>
    <row r="2173" spans="2:6" x14ac:dyDescent="0.2">
      <c r="B2173" s="199">
        <v>35818</v>
      </c>
      <c r="C2173" s="200">
        <v>2.1766942343119209</v>
      </c>
      <c r="D2173" s="200">
        <v>1.8229373520305927</v>
      </c>
      <c r="E2173" s="200"/>
      <c r="F2173" s="200"/>
    </row>
    <row r="2174" spans="2:6" x14ac:dyDescent="0.2">
      <c r="B2174" s="199">
        <v>35821</v>
      </c>
      <c r="C2174" s="200">
        <v>2.1675774803166692</v>
      </c>
      <c r="D2174" s="200">
        <v>1.8316171917683453</v>
      </c>
      <c r="E2174" s="200"/>
      <c r="F2174" s="200"/>
    </row>
    <row r="2175" spans="2:6" x14ac:dyDescent="0.2">
      <c r="B2175" s="199">
        <v>35822</v>
      </c>
      <c r="C2175" s="200">
        <v>2.2210470923876118</v>
      </c>
      <c r="D2175" s="200">
        <v>1.8495601894008344</v>
      </c>
      <c r="E2175" s="200"/>
      <c r="F2175" s="200"/>
    </row>
    <row r="2176" spans="2:6" x14ac:dyDescent="0.2">
      <c r="B2176" s="199">
        <v>35823</v>
      </c>
      <c r="C2176" s="200">
        <v>2.2193474999395399</v>
      </c>
      <c r="D2176" s="200">
        <v>1.8624261518848995</v>
      </c>
      <c r="E2176" s="200"/>
      <c r="F2176" s="200"/>
    </row>
    <row r="2177" spans="2:6" x14ac:dyDescent="0.2">
      <c r="B2177" s="199">
        <v>35824</v>
      </c>
      <c r="C2177" s="200">
        <v>2.2805319941189781</v>
      </c>
      <c r="D2177" s="200">
        <v>1.8686705518120532</v>
      </c>
      <c r="E2177" s="200"/>
      <c r="F2177" s="200"/>
    </row>
    <row r="2178" spans="2:6" x14ac:dyDescent="0.2">
      <c r="B2178" s="199">
        <v>35825</v>
      </c>
      <c r="C2178" s="200">
        <v>2.3517555922679403</v>
      </c>
      <c r="D2178" s="200">
        <v>1.8615155709342532</v>
      </c>
      <c r="E2178" s="200"/>
      <c r="F2178" s="200"/>
    </row>
    <row r="2179" spans="2:6" x14ac:dyDescent="0.2">
      <c r="B2179" s="199">
        <v>35828</v>
      </c>
      <c r="C2179" s="200">
        <v>2.3715911204217139</v>
      </c>
      <c r="D2179" s="200">
        <v>1.8970438900018181</v>
      </c>
      <c r="E2179" s="200"/>
      <c r="F2179" s="200"/>
    </row>
    <row r="2180" spans="2:6" x14ac:dyDescent="0.2">
      <c r="B2180" s="199">
        <v>35829</v>
      </c>
      <c r="C2180" s="200">
        <v>2.4057189034209525</v>
      </c>
      <c r="D2180" s="200">
        <v>1.9095261336732807</v>
      </c>
      <c r="E2180" s="200"/>
      <c r="F2180" s="200"/>
    </row>
    <row r="2181" spans="2:6" x14ac:dyDescent="0.2">
      <c r="B2181" s="199">
        <v>35830</v>
      </c>
      <c r="C2181" s="200">
        <v>2.4152192749461907</v>
      </c>
      <c r="D2181" s="200">
        <v>1.9137148060462545</v>
      </c>
      <c r="E2181" s="200"/>
      <c r="F2181" s="200"/>
    </row>
    <row r="2182" spans="2:6" x14ac:dyDescent="0.2">
      <c r="B2182" s="199">
        <v>35831</v>
      </c>
      <c r="C2182" s="200">
        <v>2.4069072838127594</v>
      </c>
      <c r="D2182" s="200">
        <v>1.9232525951557062</v>
      </c>
      <c r="E2182" s="200"/>
      <c r="F2182" s="200"/>
    </row>
    <row r="2183" spans="2:6" x14ac:dyDescent="0.2">
      <c r="B2183" s="199">
        <v>35832</v>
      </c>
      <c r="C2183" s="200">
        <v>2.3902349323790726</v>
      </c>
      <c r="D2183" s="200">
        <v>1.9320449826989585</v>
      </c>
      <c r="E2183" s="200"/>
      <c r="F2183" s="200"/>
    </row>
    <row r="2184" spans="2:6" x14ac:dyDescent="0.2">
      <c r="B2184" s="199">
        <v>35835</v>
      </c>
      <c r="C2184" s="200">
        <v>2.3409701020172462</v>
      </c>
      <c r="D2184" s="200">
        <v>1.926865416135491</v>
      </c>
      <c r="E2184" s="200"/>
      <c r="F2184" s="200"/>
    </row>
    <row r="2185" spans="2:6" x14ac:dyDescent="0.2">
      <c r="B2185" s="199">
        <v>35836</v>
      </c>
      <c r="C2185" s="200">
        <v>2.381749479405995</v>
      </c>
      <c r="D2185" s="200">
        <v>1.9383953742487674</v>
      </c>
      <c r="E2185" s="200"/>
      <c r="F2185" s="200"/>
    </row>
    <row r="2186" spans="2:6" x14ac:dyDescent="0.2">
      <c r="B2186" s="199">
        <v>35837</v>
      </c>
      <c r="C2186" s="200">
        <v>2.3548678979677464</v>
      </c>
      <c r="D2186" s="200">
        <v>1.9411360407940232</v>
      </c>
      <c r="E2186" s="200"/>
      <c r="F2186" s="200"/>
    </row>
    <row r="2187" spans="2:6" x14ac:dyDescent="0.2">
      <c r="B2187" s="199">
        <v>35838</v>
      </c>
      <c r="C2187" s="200">
        <v>2.3332377069345558</v>
      </c>
      <c r="D2187" s="200">
        <v>1.9406723729739541</v>
      </c>
      <c r="E2187" s="200"/>
      <c r="F2187" s="200"/>
    </row>
    <row r="2188" spans="2:6" x14ac:dyDescent="0.2">
      <c r="B2188" s="199">
        <v>35839</v>
      </c>
      <c r="C2188" s="200">
        <v>2.2982292715186516</v>
      </c>
      <c r="D2188" s="200">
        <v>1.9258482972136193</v>
      </c>
      <c r="E2188" s="200"/>
      <c r="F2188" s="200"/>
    </row>
    <row r="2189" spans="2:6" x14ac:dyDescent="0.2">
      <c r="B2189" s="199">
        <v>35842</v>
      </c>
      <c r="C2189" s="200">
        <v>2.3159173754556517</v>
      </c>
      <c r="D2189" s="200">
        <v>1.9279320706610787</v>
      </c>
      <c r="E2189" s="200"/>
      <c r="F2189" s="200"/>
    </row>
    <row r="2190" spans="2:6" x14ac:dyDescent="0.2">
      <c r="B2190" s="199">
        <v>35843</v>
      </c>
      <c r="C2190" s="200">
        <v>2.3210019756302809</v>
      </c>
      <c r="D2190" s="200">
        <v>1.9368262611546132</v>
      </c>
      <c r="E2190" s="200"/>
      <c r="F2190" s="200"/>
    </row>
    <row r="2191" spans="2:6" x14ac:dyDescent="0.2">
      <c r="B2191" s="199">
        <v>35844</v>
      </c>
      <c r="C2191" s="200">
        <v>2.3229450818147797</v>
      </c>
      <c r="D2191" s="200">
        <v>1.9497237297395706</v>
      </c>
      <c r="E2191" s="200"/>
      <c r="F2191" s="200"/>
    </row>
    <row r="2192" spans="2:6" x14ac:dyDescent="0.2">
      <c r="B2192" s="199">
        <v>35845</v>
      </c>
      <c r="C2192" s="200">
        <v>2.337304886703568</v>
      </c>
      <c r="D2192" s="200">
        <v>1.9419861591695469</v>
      </c>
      <c r="E2192" s="200"/>
      <c r="F2192" s="200"/>
    </row>
    <row r="2193" spans="2:6" x14ac:dyDescent="0.2">
      <c r="B2193" s="199">
        <v>35846</v>
      </c>
      <c r="C2193" s="200">
        <v>2.3300203233895798</v>
      </c>
      <c r="D2193" s="200">
        <v>1.9486629029320675</v>
      </c>
      <c r="E2193" s="200"/>
      <c r="F2193" s="200"/>
    </row>
    <row r="2194" spans="2:6" x14ac:dyDescent="0.2">
      <c r="B2194" s="199">
        <v>35849</v>
      </c>
      <c r="C2194" s="200">
        <v>2.3749044083491873</v>
      </c>
      <c r="D2194" s="200">
        <v>1.9591201966854821</v>
      </c>
      <c r="E2194" s="200"/>
      <c r="F2194" s="200"/>
    </row>
    <row r="2195" spans="2:6" x14ac:dyDescent="0.2">
      <c r="B2195" s="199">
        <v>35850</v>
      </c>
      <c r="C2195" s="200">
        <v>2.3381338341488003</v>
      </c>
      <c r="D2195" s="200">
        <v>1.9441123656893067</v>
      </c>
      <c r="E2195" s="200"/>
      <c r="F2195" s="200"/>
    </row>
    <row r="2196" spans="2:6" x14ac:dyDescent="0.2">
      <c r="B2196" s="199">
        <v>35851</v>
      </c>
      <c r="C2196" s="200">
        <v>2.3738728107739835</v>
      </c>
      <c r="D2196" s="200">
        <v>1.9640666545255845</v>
      </c>
      <c r="E2196" s="200"/>
      <c r="F2196" s="200"/>
    </row>
    <row r="2197" spans="2:6" x14ac:dyDescent="0.2">
      <c r="B2197" s="199">
        <v>35852</v>
      </c>
      <c r="C2197" s="200">
        <v>2.399355856130085</v>
      </c>
      <c r="D2197" s="200">
        <v>1.9777335640138378</v>
      </c>
      <c r="E2197" s="200"/>
      <c r="F2197" s="200"/>
    </row>
    <row r="2198" spans="2:6" x14ac:dyDescent="0.2">
      <c r="B2198" s="199">
        <v>35853</v>
      </c>
      <c r="C2198" s="200">
        <v>2.4249131231387273</v>
      </c>
      <c r="D2198" s="200">
        <v>1.9874379894372578</v>
      </c>
      <c r="E2198" s="200"/>
      <c r="F2198" s="200"/>
    </row>
    <row r="2199" spans="2:6" x14ac:dyDescent="0.2">
      <c r="B2199" s="199">
        <v>35856</v>
      </c>
      <c r="C2199" s="200">
        <v>2.4137882147691103</v>
      </c>
      <c r="D2199" s="200">
        <v>2.0005153888180622</v>
      </c>
      <c r="E2199" s="200"/>
      <c r="F2199" s="200"/>
    </row>
    <row r="2200" spans="2:6" x14ac:dyDescent="0.2">
      <c r="B2200" s="199">
        <v>35857</v>
      </c>
      <c r="C2200" s="200">
        <v>2.4246896242299525</v>
      </c>
      <c r="D2200" s="200">
        <v>2.001913130577305</v>
      </c>
      <c r="E2200" s="200"/>
      <c r="F2200" s="200"/>
    </row>
    <row r="2201" spans="2:6" x14ac:dyDescent="0.2">
      <c r="B2201" s="199">
        <v>35858</v>
      </c>
      <c r="C2201" s="200">
        <v>2.3904567633855436</v>
      </c>
      <c r="D2201" s="200">
        <v>1.9842321981424111</v>
      </c>
      <c r="E2201" s="200"/>
      <c r="F2201" s="200"/>
    </row>
    <row r="2202" spans="2:6" x14ac:dyDescent="0.2">
      <c r="B2202" s="199">
        <v>35859</v>
      </c>
      <c r="C2202" s="200">
        <v>2.3586298516150737</v>
      </c>
      <c r="D2202" s="200">
        <v>1.9594694955381498</v>
      </c>
      <c r="E2202" s="200"/>
      <c r="F2202" s="200"/>
    </row>
    <row r="2203" spans="2:6" x14ac:dyDescent="0.2">
      <c r="B2203" s="199">
        <v>35860</v>
      </c>
      <c r="C2203" s="200">
        <v>2.4027058379082527</v>
      </c>
      <c r="D2203" s="200">
        <v>1.992340375159348</v>
      </c>
      <c r="E2203" s="200"/>
      <c r="F2203" s="200"/>
    </row>
    <row r="2204" spans="2:6" x14ac:dyDescent="0.2">
      <c r="B2204" s="199">
        <v>35863</v>
      </c>
      <c r="C2204" s="200">
        <v>2.5217865568742202</v>
      </c>
      <c r="D2204" s="200">
        <v>1.9961076306683627</v>
      </c>
      <c r="E2204" s="200"/>
      <c r="F2204" s="200"/>
    </row>
    <row r="2205" spans="2:6" x14ac:dyDescent="0.2">
      <c r="B2205" s="199">
        <v>35864</v>
      </c>
      <c r="C2205" s="200">
        <v>2.5406413584730712</v>
      </c>
      <c r="D2205" s="200">
        <v>2.0093868147878307</v>
      </c>
      <c r="E2205" s="200"/>
      <c r="F2205" s="200"/>
    </row>
    <row r="2206" spans="2:6" x14ac:dyDescent="0.2">
      <c r="B2206" s="199">
        <v>35865</v>
      </c>
      <c r="C2206" s="200">
        <v>2.5031844424744687</v>
      </c>
      <c r="D2206" s="200">
        <v>2.0112230923329046</v>
      </c>
      <c r="E2206" s="200"/>
      <c r="F2206" s="200"/>
    </row>
    <row r="2207" spans="2:6" x14ac:dyDescent="0.2">
      <c r="B2207" s="199">
        <v>35866</v>
      </c>
      <c r="C2207" s="200">
        <v>2.5050258066184052</v>
      </c>
      <c r="D2207" s="200">
        <v>2.0126603533054053</v>
      </c>
      <c r="E2207" s="200"/>
      <c r="F2207" s="200"/>
    </row>
    <row r="2208" spans="2:6" x14ac:dyDescent="0.2">
      <c r="B2208" s="199">
        <v>35867</v>
      </c>
      <c r="C2208" s="200">
        <v>2.4851594222720021</v>
      </c>
      <c r="D2208" s="200">
        <v>2.0281892187215407</v>
      </c>
      <c r="E2208" s="200"/>
      <c r="F2208" s="200"/>
    </row>
    <row r="2209" spans="2:6" x14ac:dyDescent="0.2">
      <c r="B2209" s="199">
        <v>35870</v>
      </c>
      <c r="C2209" s="200">
        <v>2.5097910035017628</v>
      </c>
      <c r="D2209" s="200">
        <v>2.0340040065561795</v>
      </c>
      <c r="E2209" s="200"/>
      <c r="F2209" s="200"/>
    </row>
    <row r="2210" spans="2:6" x14ac:dyDescent="0.2">
      <c r="B2210" s="199">
        <v>35871</v>
      </c>
      <c r="C2210" s="200">
        <v>2.6024554857723783</v>
      </c>
      <c r="D2210" s="200">
        <v>2.0448444727736264</v>
      </c>
      <c r="E2210" s="200"/>
      <c r="F2210" s="200"/>
    </row>
    <row r="2211" spans="2:6" x14ac:dyDescent="0.2">
      <c r="B2211" s="199">
        <v>35872</v>
      </c>
      <c r="C2211" s="200">
        <v>2.5909744802607952</v>
      </c>
      <c r="D2211" s="200">
        <v>2.0407200874157683</v>
      </c>
      <c r="E2211" s="200"/>
      <c r="F2211" s="200"/>
    </row>
    <row r="2212" spans="2:6" x14ac:dyDescent="0.2">
      <c r="B2212" s="199">
        <v>35873</v>
      </c>
      <c r="C2212" s="200">
        <v>2.7047270853157066</v>
      </c>
      <c r="D2212" s="200">
        <v>2.0496497905663782</v>
      </c>
      <c r="E2212" s="200"/>
      <c r="F2212" s="200"/>
    </row>
    <row r="2213" spans="2:6" x14ac:dyDescent="0.2">
      <c r="B2213" s="199">
        <v>35874</v>
      </c>
      <c r="C2213" s="200">
        <v>2.7491133014374838</v>
      </c>
      <c r="D2213" s="200">
        <v>2.0625784010198474</v>
      </c>
      <c r="E2213" s="200"/>
      <c r="F2213" s="200"/>
    </row>
    <row r="2214" spans="2:6" x14ac:dyDescent="0.2">
      <c r="B2214" s="199">
        <v>35877</v>
      </c>
      <c r="C2214" s="200">
        <v>2.7295037740459409</v>
      </c>
      <c r="D2214" s="200">
        <v>2.0639009287925667</v>
      </c>
      <c r="E2214" s="200"/>
      <c r="F2214" s="200"/>
    </row>
    <row r="2215" spans="2:6" x14ac:dyDescent="0.2">
      <c r="B2215" s="199">
        <v>35878</v>
      </c>
      <c r="C2215" s="200">
        <v>2.7454472521726534</v>
      </c>
      <c r="D2215" s="200">
        <v>2.0766075396102686</v>
      </c>
      <c r="E2215" s="200"/>
      <c r="F2215" s="200"/>
    </row>
    <row r="2216" spans="2:6" x14ac:dyDescent="0.2">
      <c r="B2216" s="199">
        <v>35879</v>
      </c>
      <c r="C2216" s="200">
        <v>2.8589196496404439</v>
      </c>
      <c r="D2216" s="200">
        <v>2.0830269531961361</v>
      </c>
      <c r="E2216" s="200"/>
      <c r="F2216" s="200"/>
    </row>
    <row r="2217" spans="2:6" x14ac:dyDescent="0.2">
      <c r="B2217" s="199">
        <v>35880</v>
      </c>
      <c r="C2217" s="200">
        <v>2.8416418496703</v>
      </c>
      <c r="D2217" s="200">
        <v>2.0834532871972291</v>
      </c>
      <c r="E2217" s="200"/>
      <c r="F2217" s="200"/>
    </row>
    <row r="2218" spans="2:6" x14ac:dyDescent="0.2">
      <c r="B2218" s="199">
        <v>35881</v>
      </c>
      <c r="C2218" s="200">
        <v>2.8488830475243767</v>
      </c>
      <c r="D2218" s="200">
        <v>2.0788625022764498</v>
      </c>
      <c r="E2218" s="200"/>
      <c r="F2218" s="200"/>
    </row>
    <row r="2219" spans="2:6" x14ac:dyDescent="0.2">
      <c r="B2219" s="199">
        <v>35884</v>
      </c>
      <c r="C2219" s="200">
        <v>2.8515250047743725</v>
      </c>
      <c r="D2219" s="200">
        <v>2.0615254052085206</v>
      </c>
      <c r="E2219" s="200"/>
      <c r="F2219" s="200"/>
    </row>
    <row r="2220" spans="2:6" x14ac:dyDescent="0.2">
      <c r="B2220" s="199">
        <v>35885</v>
      </c>
      <c r="C2220" s="200">
        <v>2.8986407430171202</v>
      </c>
      <c r="D2220" s="200">
        <v>2.0733034055727528</v>
      </c>
      <c r="E2220" s="200"/>
      <c r="F2220" s="200"/>
    </row>
    <row r="2221" spans="2:6" x14ac:dyDescent="0.2">
      <c r="B2221" s="199">
        <v>35886</v>
      </c>
      <c r="C2221" s="200">
        <v>2.8697401658395276</v>
      </c>
      <c r="D2221" s="200">
        <v>2.0831444181387697</v>
      </c>
      <c r="E2221" s="200"/>
      <c r="F2221" s="200"/>
    </row>
    <row r="2222" spans="2:6" x14ac:dyDescent="0.2">
      <c r="B2222" s="199">
        <v>35887</v>
      </c>
      <c r="C2222" s="200">
        <v>2.8759697809460523</v>
      </c>
      <c r="D2222" s="200">
        <v>2.0904762338371854</v>
      </c>
      <c r="E2222" s="200"/>
      <c r="F2222" s="200"/>
    </row>
    <row r="2223" spans="2:6" x14ac:dyDescent="0.2">
      <c r="B2223" s="199">
        <v>35888</v>
      </c>
      <c r="C2223" s="200">
        <v>2.8997173739545392</v>
      </c>
      <c r="D2223" s="200">
        <v>2.0937696230194836</v>
      </c>
      <c r="E2223" s="200"/>
      <c r="F2223" s="200"/>
    </row>
    <row r="2224" spans="2:6" x14ac:dyDescent="0.2">
      <c r="B2224" s="199">
        <v>35891</v>
      </c>
      <c r="C2224" s="200">
        <v>2.9417643570945486</v>
      </c>
      <c r="D2224" s="200">
        <v>2.1050468038608603</v>
      </c>
      <c r="E2224" s="200"/>
      <c r="F2224" s="200"/>
    </row>
    <row r="2225" spans="2:6" x14ac:dyDescent="0.2">
      <c r="B2225" s="199">
        <v>35892</v>
      </c>
      <c r="C2225" s="200">
        <v>2.8556313802475346</v>
      </c>
      <c r="D2225" s="200">
        <v>2.095237843744306</v>
      </c>
      <c r="E2225" s="200"/>
      <c r="F2225" s="200"/>
    </row>
    <row r="2226" spans="2:6" x14ac:dyDescent="0.2">
      <c r="B2226" s="199">
        <v>35893</v>
      </c>
      <c r="C2226" s="200">
        <v>2.8617384045346941</v>
      </c>
      <c r="D2226" s="200">
        <v>2.0909200509925299</v>
      </c>
      <c r="E2226" s="200"/>
      <c r="F2226" s="200"/>
    </row>
    <row r="2227" spans="2:6" x14ac:dyDescent="0.2">
      <c r="B2227" s="199">
        <v>35894</v>
      </c>
      <c r="C2227" s="200">
        <v>2.8439710752382399</v>
      </c>
      <c r="D2227" s="200">
        <v>2.1125671098160597</v>
      </c>
      <c r="E2227" s="200"/>
      <c r="F2227" s="200"/>
    </row>
    <row r="2228" spans="2:6" x14ac:dyDescent="0.2">
      <c r="B2228" s="199">
        <v>35895</v>
      </c>
      <c r="C2228" s="200">
        <v>2.8439710752382399</v>
      </c>
      <c r="D2228" s="200">
        <v>2.1128586778364564</v>
      </c>
      <c r="E2228" s="200"/>
      <c r="F2228" s="200"/>
    </row>
    <row r="2229" spans="2:6" x14ac:dyDescent="0.2">
      <c r="B2229" s="199">
        <v>35898</v>
      </c>
      <c r="C2229" s="200">
        <v>2.8439710752382399</v>
      </c>
      <c r="D2229" s="200">
        <v>2.1100122017847358</v>
      </c>
      <c r="E2229" s="200"/>
      <c r="F2229" s="200"/>
    </row>
    <row r="2230" spans="2:6" x14ac:dyDescent="0.2">
      <c r="B2230" s="199">
        <v>35899</v>
      </c>
      <c r="C2230" s="200">
        <v>2.7926171972402902</v>
      </c>
      <c r="D2230" s="200">
        <v>2.1268910945182999</v>
      </c>
      <c r="E2230" s="200"/>
      <c r="F2230" s="200"/>
    </row>
    <row r="2231" spans="2:6" x14ac:dyDescent="0.2">
      <c r="B2231" s="199">
        <v>35900</v>
      </c>
      <c r="C2231" s="200">
        <v>2.788362378462045</v>
      </c>
      <c r="D2231" s="200">
        <v>2.1321788380987043</v>
      </c>
      <c r="E2231" s="200"/>
      <c r="F2231" s="200"/>
    </row>
    <row r="2232" spans="2:6" x14ac:dyDescent="0.2">
      <c r="B2232" s="199">
        <v>35901</v>
      </c>
      <c r="C2232" s="200">
        <v>2.7463062218593617</v>
      </c>
      <c r="D2232" s="200">
        <v>2.1009282462210868</v>
      </c>
      <c r="E2232" s="200"/>
      <c r="F2232" s="200"/>
    </row>
    <row r="2233" spans="2:6" x14ac:dyDescent="0.2">
      <c r="B2233" s="199">
        <v>35902</v>
      </c>
      <c r="C2233" s="200">
        <v>2.7731310946192647</v>
      </c>
      <c r="D2233" s="200">
        <v>2.1114629393553064</v>
      </c>
      <c r="E2233" s="200"/>
      <c r="F2233" s="200"/>
    </row>
    <row r="2234" spans="2:6" x14ac:dyDescent="0.2">
      <c r="B2234" s="199">
        <v>35905</v>
      </c>
      <c r="C2234" s="200">
        <v>2.7846154359354567</v>
      </c>
      <c r="D2234" s="200">
        <v>2.1201065379712234</v>
      </c>
      <c r="E2234" s="200"/>
      <c r="F2234" s="200"/>
    </row>
    <row r="2235" spans="2:6" x14ac:dyDescent="0.2">
      <c r="B2235" s="199">
        <v>35906</v>
      </c>
      <c r="C2235" s="200">
        <v>2.7991937360261074</v>
      </c>
      <c r="D2235" s="200">
        <v>2.1270132944818774</v>
      </c>
      <c r="E2235" s="200"/>
      <c r="F2235" s="200"/>
    </row>
    <row r="2236" spans="2:6" x14ac:dyDescent="0.2">
      <c r="B2236" s="199">
        <v>35907</v>
      </c>
      <c r="C2236" s="200">
        <v>2.8095338963615561</v>
      </c>
      <c r="D2236" s="200">
        <v>2.1267024221453266</v>
      </c>
      <c r="E2236" s="200"/>
      <c r="F2236" s="200"/>
    </row>
    <row r="2237" spans="2:6" x14ac:dyDescent="0.2">
      <c r="B2237" s="199">
        <v>35908</v>
      </c>
      <c r="C2237" s="200">
        <v>2.7628943442266829</v>
      </c>
      <c r="D2237" s="200">
        <v>2.1064962666181004</v>
      </c>
      <c r="E2237" s="200"/>
      <c r="F2237" s="200"/>
    </row>
    <row r="2238" spans="2:6" x14ac:dyDescent="0.2">
      <c r="B2238" s="199">
        <v>35909</v>
      </c>
      <c r="C2238" s="200">
        <v>2.7592324647176136</v>
      </c>
      <c r="D2238" s="200">
        <v>2.0913301766527024</v>
      </c>
      <c r="E2238" s="200"/>
      <c r="F2238" s="200"/>
    </row>
    <row r="2239" spans="2:6" x14ac:dyDescent="0.2">
      <c r="B2239" s="199">
        <v>35912</v>
      </c>
      <c r="C2239" s="200">
        <v>2.6859631843924396</v>
      </c>
      <c r="D2239" s="200">
        <v>2.0448333636860294</v>
      </c>
      <c r="E2239" s="200"/>
      <c r="F2239" s="200"/>
    </row>
    <row r="2240" spans="2:6" x14ac:dyDescent="0.2">
      <c r="B2240" s="199">
        <v>35913</v>
      </c>
      <c r="C2240" s="200">
        <v>2.6930792895736944</v>
      </c>
      <c r="D2240" s="200">
        <v>2.051080313239845</v>
      </c>
      <c r="E2240" s="200"/>
      <c r="F2240" s="200"/>
    </row>
    <row r="2241" spans="2:6" x14ac:dyDescent="0.2">
      <c r="B2241" s="199">
        <v>35914</v>
      </c>
      <c r="C2241" s="200">
        <v>2.7255691925101195</v>
      </c>
      <c r="D2241" s="200">
        <v>2.0601314878892714</v>
      </c>
      <c r="E2241" s="200"/>
      <c r="F2241" s="200"/>
    </row>
    <row r="2242" spans="2:6" x14ac:dyDescent="0.2">
      <c r="B2242" s="199">
        <v>35915</v>
      </c>
      <c r="C2242" s="200">
        <v>2.8324183499275724</v>
      </c>
      <c r="D2242" s="200">
        <v>2.0938018575851376</v>
      </c>
      <c r="E2242" s="200"/>
      <c r="F2242" s="200"/>
    </row>
    <row r="2243" spans="2:6" x14ac:dyDescent="0.2">
      <c r="B2243" s="199">
        <v>35916</v>
      </c>
      <c r="C2243" s="200">
        <v>2.8324183499275724</v>
      </c>
      <c r="D2243" s="200">
        <v>2.1080950646512457</v>
      </c>
      <c r="E2243" s="200"/>
      <c r="F2243" s="200"/>
    </row>
    <row r="2244" spans="2:6" x14ac:dyDescent="0.2">
      <c r="B2244" s="199">
        <v>35919</v>
      </c>
      <c r="C2244" s="200">
        <v>2.9383117993246679</v>
      </c>
      <c r="D2244" s="200">
        <v>2.1230593698779798</v>
      </c>
      <c r="E2244" s="200"/>
      <c r="F2244" s="200"/>
    </row>
    <row r="2245" spans="2:6" x14ac:dyDescent="0.2">
      <c r="B2245" s="199">
        <v>35920</v>
      </c>
      <c r="C2245" s="200">
        <v>2.9131056257510788</v>
      </c>
      <c r="D2245" s="200">
        <v>2.1131112729921671</v>
      </c>
      <c r="E2245" s="200"/>
      <c r="F2245" s="200"/>
    </row>
    <row r="2246" spans="2:6" x14ac:dyDescent="0.2">
      <c r="B2246" s="199">
        <v>35921</v>
      </c>
      <c r="C2246" s="200">
        <v>2.8398405151816655</v>
      </c>
      <c r="D2246" s="200">
        <v>2.0996674558368218</v>
      </c>
      <c r="E2246" s="200"/>
      <c r="F2246" s="200"/>
    </row>
    <row r="2247" spans="2:6" x14ac:dyDescent="0.2">
      <c r="B2247" s="199">
        <v>35922</v>
      </c>
      <c r="C2247" s="200">
        <v>2.8105062834049575</v>
      </c>
      <c r="D2247" s="200">
        <v>2.0782886541613528</v>
      </c>
      <c r="E2247" s="200"/>
      <c r="F2247" s="200"/>
    </row>
    <row r="2248" spans="2:6" x14ac:dyDescent="0.2">
      <c r="B2248" s="199">
        <v>35923</v>
      </c>
      <c r="C2248" s="200">
        <v>2.8105062834049575</v>
      </c>
      <c r="D2248" s="200">
        <v>2.0936221089054796</v>
      </c>
      <c r="E2248" s="200"/>
      <c r="F2248" s="200"/>
    </row>
    <row r="2249" spans="2:6" x14ac:dyDescent="0.2">
      <c r="B2249" s="199">
        <v>35926</v>
      </c>
      <c r="C2249" s="200">
        <v>2.8509070469706321</v>
      </c>
      <c r="D2249" s="200">
        <v>2.104536514296119</v>
      </c>
      <c r="E2249" s="200"/>
      <c r="F2249" s="200"/>
    </row>
    <row r="2250" spans="2:6" x14ac:dyDescent="0.2">
      <c r="B2250" s="199">
        <v>35927</v>
      </c>
      <c r="C2250" s="200">
        <v>2.8011143255294977</v>
      </c>
      <c r="D2250" s="200">
        <v>2.1035853214350735</v>
      </c>
      <c r="E2250" s="200"/>
      <c r="F2250" s="200"/>
    </row>
    <row r="2251" spans="2:6" x14ac:dyDescent="0.2">
      <c r="B2251" s="199">
        <v>35928</v>
      </c>
      <c r="C2251" s="200">
        <v>2.9014903541040002</v>
      </c>
      <c r="D2251" s="200">
        <v>2.1060309597523195</v>
      </c>
      <c r="E2251" s="200"/>
      <c r="F2251" s="200"/>
    </row>
    <row r="2252" spans="2:6" x14ac:dyDescent="0.2">
      <c r="B2252" s="199">
        <v>35929</v>
      </c>
      <c r="C2252" s="200">
        <v>2.9274704343467799</v>
      </c>
      <c r="D2252" s="200">
        <v>2.1019579311600776</v>
      </c>
      <c r="E2252" s="200"/>
      <c r="F2252" s="200"/>
    </row>
    <row r="2253" spans="2:6" x14ac:dyDescent="0.2">
      <c r="B2253" s="199">
        <v>35930</v>
      </c>
      <c r="C2253" s="200">
        <v>3.0277305437111344</v>
      </c>
      <c r="D2253" s="200">
        <v>2.0918623201602595</v>
      </c>
      <c r="E2253" s="200"/>
      <c r="F2253" s="200"/>
    </row>
    <row r="2254" spans="2:6" x14ac:dyDescent="0.2">
      <c r="B2254" s="199">
        <v>35933</v>
      </c>
      <c r="C2254" s="200">
        <v>3.019205895033906</v>
      </c>
      <c r="D2254" s="200">
        <v>2.0721043525769414</v>
      </c>
      <c r="E2254" s="200"/>
      <c r="F2254" s="200"/>
    </row>
    <row r="2255" spans="2:6" x14ac:dyDescent="0.2">
      <c r="B2255" s="199">
        <v>35934</v>
      </c>
      <c r="C2255" s="200">
        <v>3.0588802871460623</v>
      </c>
      <c r="D2255" s="200">
        <v>2.0879621198324503</v>
      </c>
      <c r="E2255" s="200"/>
      <c r="F2255" s="200"/>
    </row>
    <row r="2256" spans="2:6" x14ac:dyDescent="0.2">
      <c r="B2256" s="199">
        <v>35935</v>
      </c>
      <c r="C2256" s="200">
        <v>3.1901817262955654</v>
      </c>
      <c r="D2256" s="200">
        <v>2.1089810599162235</v>
      </c>
      <c r="E2256" s="200"/>
      <c r="F2256" s="200"/>
    </row>
    <row r="2257" spans="2:6" x14ac:dyDescent="0.2">
      <c r="B2257" s="199">
        <v>35936</v>
      </c>
      <c r="C2257" s="200">
        <v>3.1901817262955654</v>
      </c>
      <c r="D2257" s="200">
        <v>2.1146585321435047</v>
      </c>
      <c r="E2257" s="200"/>
      <c r="F2257" s="200"/>
    </row>
    <row r="2258" spans="2:6" x14ac:dyDescent="0.2">
      <c r="B2258" s="199">
        <v>35937</v>
      </c>
      <c r="C2258" s="200">
        <v>3.2410185545791861</v>
      </c>
      <c r="D2258" s="200">
        <v>2.1126483336368573</v>
      </c>
      <c r="E2258" s="200"/>
      <c r="F2258" s="200"/>
    </row>
    <row r="2259" spans="2:6" x14ac:dyDescent="0.2">
      <c r="B2259" s="199">
        <v>35940</v>
      </c>
      <c r="C2259" s="200">
        <v>3.2879082920597025</v>
      </c>
      <c r="D2259" s="200">
        <v>2.1126776543434684</v>
      </c>
      <c r="E2259" s="200"/>
      <c r="F2259" s="200"/>
    </row>
    <row r="2260" spans="2:6" x14ac:dyDescent="0.2">
      <c r="B2260" s="199">
        <v>35941</v>
      </c>
      <c r="C2260" s="200">
        <v>3.3162200997238807</v>
      </c>
      <c r="D2260" s="200">
        <v>2.0978867237297365</v>
      </c>
      <c r="E2260" s="200"/>
      <c r="F2260" s="200"/>
    </row>
    <row r="2261" spans="2:6" x14ac:dyDescent="0.2">
      <c r="B2261" s="199">
        <v>35942</v>
      </c>
      <c r="C2261" s="200">
        <v>3.1635628394702424</v>
      </c>
      <c r="D2261" s="200">
        <v>2.0749901657257301</v>
      </c>
      <c r="E2261" s="200"/>
      <c r="F2261" s="200"/>
    </row>
    <row r="2262" spans="2:6" x14ac:dyDescent="0.2">
      <c r="B2262" s="199">
        <v>35943</v>
      </c>
      <c r="C2262" s="200">
        <v>3.1977414934897621</v>
      </c>
      <c r="D2262" s="200">
        <v>2.0767637953014</v>
      </c>
      <c r="E2262" s="200"/>
      <c r="F2262" s="200"/>
    </row>
    <row r="2263" spans="2:6" x14ac:dyDescent="0.2">
      <c r="B2263" s="199">
        <v>35944</v>
      </c>
      <c r="C2263" s="200">
        <v>3.2876247486679731</v>
      </c>
      <c r="D2263" s="200">
        <v>2.0699337097067905</v>
      </c>
      <c r="E2263" s="200"/>
      <c r="F2263" s="200"/>
    </row>
    <row r="2264" spans="2:6" x14ac:dyDescent="0.2">
      <c r="B2264" s="199">
        <v>35947</v>
      </c>
      <c r="C2264" s="200">
        <v>3.2876247486679731</v>
      </c>
      <c r="D2264" s="200">
        <v>2.060038608632305</v>
      </c>
      <c r="E2264" s="200"/>
      <c r="F2264" s="200"/>
    </row>
    <row r="2265" spans="2:6" x14ac:dyDescent="0.2">
      <c r="B2265" s="199">
        <v>35948</v>
      </c>
      <c r="C2265" s="200">
        <v>3.3951177163748829</v>
      </c>
      <c r="D2265" s="200">
        <v>2.0685966126388613</v>
      </c>
      <c r="E2265" s="200"/>
      <c r="F2265" s="200"/>
    </row>
    <row r="2266" spans="2:6" x14ac:dyDescent="0.2">
      <c r="B2266" s="199">
        <v>35949</v>
      </c>
      <c r="C2266" s="200">
        <v>3.4962526404978371</v>
      </c>
      <c r="D2266" s="200">
        <v>2.0663897286468744</v>
      </c>
      <c r="E2266" s="200"/>
      <c r="F2266" s="200"/>
    </row>
    <row r="2267" spans="2:6" x14ac:dyDescent="0.2">
      <c r="B2267" s="199">
        <v>35950</v>
      </c>
      <c r="C2267" s="200">
        <v>3.4867889628232938</v>
      </c>
      <c r="D2267" s="200">
        <v>2.0778426516117263</v>
      </c>
      <c r="E2267" s="200"/>
      <c r="F2267" s="200"/>
    </row>
    <row r="2268" spans="2:6" x14ac:dyDescent="0.2">
      <c r="B2268" s="199">
        <v>35951</v>
      </c>
      <c r="C2268" s="200">
        <v>3.3861227192478447</v>
      </c>
      <c r="D2268" s="200">
        <v>2.0998652340193025</v>
      </c>
      <c r="E2268" s="200"/>
      <c r="F2268" s="200"/>
    </row>
    <row r="2269" spans="2:6" x14ac:dyDescent="0.2">
      <c r="B2269" s="199">
        <v>35954</v>
      </c>
      <c r="C2269" s="200">
        <v>3.3975036506211707</v>
      </c>
      <c r="D2269" s="200">
        <v>2.1080697505008175</v>
      </c>
      <c r="E2269" s="200"/>
      <c r="F2269" s="200"/>
    </row>
    <row r="2270" spans="2:6" x14ac:dyDescent="0.2">
      <c r="B2270" s="199">
        <v>35955</v>
      </c>
      <c r="C2270" s="200">
        <v>3.3979990176055455</v>
      </c>
      <c r="D2270" s="200">
        <v>2.1099395374248751</v>
      </c>
      <c r="E2270" s="200"/>
      <c r="F2270" s="200"/>
    </row>
    <row r="2271" spans="2:6" x14ac:dyDescent="0.2">
      <c r="B2271" s="199">
        <v>35956</v>
      </c>
      <c r="C2271" s="200">
        <v>3.3362174144011711</v>
      </c>
      <c r="D2271" s="200">
        <v>2.0900894190493515</v>
      </c>
      <c r="E2271" s="200"/>
      <c r="F2271" s="200"/>
    </row>
    <row r="2272" spans="2:6" x14ac:dyDescent="0.2">
      <c r="B2272" s="199">
        <v>35957</v>
      </c>
      <c r="C2272" s="200">
        <v>3.2779050479897212</v>
      </c>
      <c r="D2272" s="200">
        <v>2.0558992897468564</v>
      </c>
      <c r="E2272" s="200"/>
      <c r="F2272" s="200"/>
    </row>
    <row r="2273" spans="2:6" x14ac:dyDescent="0.2">
      <c r="B2273" s="199">
        <v>35958</v>
      </c>
      <c r="C2273" s="200">
        <v>3.1965714600233026</v>
      </c>
      <c r="D2273" s="200">
        <v>2.0448628665088306</v>
      </c>
      <c r="E2273" s="200"/>
      <c r="F2273" s="200"/>
    </row>
    <row r="2274" spans="2:6" x14ac:dyDescent="0.2">
      <c r="B2274" s="199">
        <v>35961</v>
      </c>
      <c r="C2274" s="200">
        <v>3.206206931635188</v>
      </c>
      <c r="D2274" s="200">
        <v>2.0022702604261498</v>
      </c>
      <c r="E2274" s="200"/>
      <c r="F2274" s="200"/>
    </row>
    <row r="2275" spans="2:6" x14ac:dyDescent="0.2">
      <c r="B2275" s="199">
        <v>35962</v>
      </c>
      <c r="C2275" s="200">
        <v>3.262883919837281</v>
      </c>
      <c r="D2275" s="200">
        <v>2.0233150610089217</v>
      </c>
      <c r="E2275" s="200"/>
      <c r="F2275" s="200"/>
    </row>
    <row r="2276" spans="2:6" x14ac:dyDescent="0.2">
      <c r="B2276" s="199">
        <v>35963</v>
      </c>
      <c r="C2276" s="200">
        <v>3.37557407112436</v>
      </c>
      <c r="D2276" s="200">
        <v>2.0698548533964645</v>
      </c>
      <c r="E2276" s="200"/>
      <c r="F2276" s="200"/>
    </row>
    <row r="2277" spans="2:6" x14ac:dyDescent="0.2">
      <c r="B2277" s="199">
        <v>35964</v>
      </c>
      <c r="C2277" s="200">
        <v>3.338710094394933</v>
      </c>
      <c r="D2277" s="200">
        <v>2.0773835366964097</v>
      </c>
      <c r="E2277" s="200"/>
      <c r="F2277" s="200"/>
    </row>
    <row r="2278" spans="2:6" x14ac:dyDescent="0.2">
      <c r="B2278" s="199">
        <v>35965</v>
      </c>
      <c r="C2278" s="200">
        <v>3.3043863328749401</v>
      </c>
      <c r="D2278" s="200">
        <v>2.0738220724822409</v>
      </c>
      <c r="E2278" s="200"/>
      <c r="F2278" s="200"/>
    </row>
    <row r="2279" spans="2:6" x14ac:dyDescent="0.2">
      <c r="B2279" s="199">
        <v>35968</v>
      </c>
      <c r="C2279" s="200">
        <v>3.2635752653424097</v>
      </c>
      <c r="D2279" s="200">
        <v>2.0612957566927674</v>
      </c>
      <c r="E2279" s="200"/>
      <c r="F2279" s="200"/>
    </row>
    <row r="2280" spans="2:6" x14ac:dyDescent="0.2">
      <c r="B2280" s="199">
        <v>35969</v>
      </c>
      <c r="C2280" s="200">
        <v>3.3102965446901931</v>
      </c>
      <c r="D2280" s="200">
        <v>2.0782174467310122</v>
      </c>
      <c r="E2280" s="200"/>
      <c r="F2280" s="200"/>
    </row>
    <row r="2281" spans="2:6" x14ac:dyDescent="0.2">
      <c r="B2281" s="199">
        <v>35970</v>
      </c>
      <c r="C2281" s="200">
        <v>3.3348238820259355</v>
      </c>
      <c r="D2281" s="200">
        <v>2.0939389910763042</v>
      </c>
      <c r="E2281" s="200"/>
      <c r="F2281" s="200"/>
    </row>
    <row r="2282" spans="2:6" x14ac:dyDescent="0.2">
      <c r="B2282" s="199">
        <v>35971</v>
      </c>
      <c r="C2282" s="200">
        <v>3.4950867767871379</v>
      </c>
      <c r="D2282" s="200">
        <v>2.1038184301584386</v>
      </c>
      <c r="E2282" s="200"/>
      <c r="F2282" s="200"/>
    </row>
    <row r="2283" spans="2:6" x14ac:dyDescent="0.2">
      <c r="B2283" s="199">
        <v>35972</v>
      </c>
      <c r="C2283" s="200">
        <v>3.4849809567254417</v>
      </c>
      <c r="D2283" s="200">
        <v>2.1023618648697844</v>
      </c>
      <c r="E2283" s="200"/>
      <c r="F2283" s="200"/>
    </row>
    <row r="2284" spans="2:6" x14ac:dyDescent="0.2">
      <c r="B2284" s="199">
        <v>35975</v>
      </c>
      <c r="C2284" s="200">
        <v>3.4201420885973035</v>
      </c>
      <c r="D2284" s="200">
        <v>2.1159958113276245</v>
      </c>
      <c r="E2284" s="200"/>
      <c r="F2284" s="200"/>
    </row>
    <row r="2285" spans="2:6" x14ac:dyDescent="0.2">
      <c r="B2285" s="199">
        <v>35976</v>
      </c>
      <c r="C2285" s="200">
        <v>3.3650037402709185</v>
      </c>
      <c r="D2285" s="200">
        <v>2.1212549626661783</v>
      </c>
      <c r="E2285" s="200"/>
      <c r="F2285" s="200"/>
    </row>
    <row r="2286" spans="2:6" x14ac:dyDescent="0.2">
      <c r="B2286" s="199">
        <v>35977</v>
      </c>
      <c r="C2286" s="200">
        <v>3.3439656545557512</v>
      </c>
      <c r="D2286" s="200">
        <v>2.1482067018757944</v>
      </c>
      <c r="E2286" s="200"/>
      <c r="F2286" s="200"/>
    </row>
    <row r="2287" spans="2:6" x14ac:dyDescent="0.2">
      <c r="B2287" s="199">
        <v>35978</v>
      </c>
      <c r="C2287" s="200">
        <v>3.3101289205086117</v>
      </c>
      <c r="D2287" s="200">
        <v>2.1451340375159327</v>
      </c>
      <c r="E2287" s="200"/>
      <c r="F2287" s="200"/>
    </row>
    <row r="2288" spans="2:6" x14ac:dyDescent="0.2">
      <c r="B2288" s="199">
        <v>35979</v>
      </c>
      <c r="C2288" s="200">
        <v>3.4332276161256146</v>
      </c>
      <c r="D2288" s="200">
        <v>2.1522558732471286</v>
      </c>
      <c r="E2288" s="200"/>
      <c r="F2288" s="200"/>
    </row>
    <row r="2289" spans="2:6" x14ac:dyDescent="0.2">
      <c r="B2289" s="199">
        <v>35982</v>
      </c>
      <c r="C2289" s="200">
        <v>3.4910070877508432</v>
      </c>
      <c r="D2289" s="200">
        <v>2.163666909488251</v>
      </c>
      <c r="E2289" s="200"/>
      <c r="F2289" s="200"/>
    </row>
    <row r="2290" spans="2:6" x14ac:dyDescent="0.2">
      <c r="B2290" s="199">
        <v>35983</v>
      </c>
      <c r="C2290" s="200">
        <v>3.5793925666598017</v>
      </c>
      <c r="D2290" s="200">
        <v>2.1671598980149307</v>
      </c>
      <c r="E2290" s="200"/>
      <c r="F2290" s="200"/>
    </row>
    <row r="2291" spans="2:6" x14ac:dyDescent="0.2">
      <c r="B2291" s="199">
        <v>35984</v>
      </c>
      <c r="C2291" s="200">
        <v>3.5928492024508167</v>
      </c>
      <c r="D2291" s="200">
        <v>2.1795277727189921</v>
      </c>
      <c r="E2291" s="200"/>
      <c r="F2291" s="200"/>
    </row>
    <row r="2292" spans="2:6" x14ac:dyDescent="0.2">
      <c r="B2292" s="199">
        <v>35985</v>
      </c>
      <c r="C2292" s="200">
        <v>3.5724832813642782</v>
      </c>
      <c r="D2292" s="200">
        <v>2.1607554179566537</v>
      </c>
      <c r="E2292" s="200"/>
      <c r="F2292" s="200"/>
    </row>
    <row r="2293" spans="2:6" x14ac:dyDescent="0.2">
      <c r="B2293" s="199">
        <v>35986</v>
      </c>
      <c r="C2293" s="200">
        <v>3.5113012890382964</v>
      </c>
      <c r="D2293" s="200">
        <v>2.1602371152795459</v>
      </c>
      <c r="E2293" s="200"/>
      <c r="F2293" s="200"/>
    </row>
    <row r="2294" spans="2:6" x14ac:dyDescent="0.2">
      <c r="B2294" s="199">
        <v>35989</v>
      </c>
      <c r="C2294" s="200">
        <v>3.5113012890382964</v>
      </c>
      <c r="D2294" s="200">
        <v>2.1729511928610425</v>
      </c>
      <c r="E2294" s="200"/>
      <c r="F2294" s="200"/>
    </row>
    <row r="2295" spans="2:6" x14ac:dyDescent="0.2">
      <c r="B2295" s="199">
        <v>35990</v>
      </c>
      <c r="C2295" s="200">
        <v>3.5113012890382964</v>
      </c>
      <c r="D2295" s="200">
        <v>2.1992586049899812</v>
      </c>
      <c r="E2295" s="200"/>
      <c r="F2295" s="200"/>
    </row>
    <row r="2296" spans="2:6" x14ac:dyDescent="0.2">
      <c r="B2296" s="199">
        <v>35991</v>
      </c>
      <c r="C2296" s="200">
        <v>3.6771941880276313</v>
      </c>
      <c r="D2296" s="200">
        <v>2.2007046075396079</v>
      </c>
      <c r="E2296" s="200"/>
      <c r="F2296" s="200"/>
    </row>
    <row r="2297" spans="2:6" x14ac:dyDescent="0.2">
      <c r="B2297" s="199">
        <v>35992</v>
      </c>
      <c r="C2297" s="200">
        <v>3.6822112381589371</v>
      </c>
      <c r="D2297" s="200">
        <v>2.2146230194864303</v>
      </c>
      <c r="E2297" s="200"/>
      <c r="F2297" s="200"/>
    </row>
    <row r="2298" spans="2:6" x14ac:dyDescent="0.2">
      <c r="B2298" s="199">
        <v>35993</v>
      </c>
      <c r="C2298" s="200">
        <v>3.7504959924477399</v>
      </c>
      <c r="D2298" s="200">
        <v>2.2275379712256398</v>
      </c>
      <c r="E2298" s="200"/>
      <c r="F2298" s="200"/>
    </row>
    <row r="2299" spans="2:6" x14ac:dyDescent="0.2">
      <c r="B2299" s="199">
        <v>35996</v>
      </c>
      <c r="C2299" s="200">
        <v>3.694031661789444</v>
      </c>
      <c r="D2299" s="200">
        <v>2.2345299581132738</v>
      </c>
      <c r="E2299" s="200"/>
      <c r="F2299" s="200"/>
    </row>
    <row r="2300" spans="2:6" x14ac:dyDescent="0.2">
      <c r="B2300" s="199">
        <v>35997</v>
      </c>
      <c r="C2300" s="200">
        <v>3.6070088590630909</v>
      </c>
      <c r="D2300" s="200">
        <v>2.2046241121835708</v>
      </c>
      <c r="E2300" s="200"/>
      <c r="F2300" s="200"/>
    </row>
    <row r="2301" spans="2:6" x14ac:dyDescent="0.2">
      <c r="B2301" s="199">
        <v>35998</v>
      </c>
      <c r="C2301" s="200">
        <v>3.580615139048847</v>
      </c>
      <c r="D2301" s="200">
        <v>2.1834960845019098</v>
      </c>
      <c r="E2301" s="200"/>
      <c r="F2301" s="200"/>
    </row>
    <row r="2302" spans="2:6" x14ac:dyDescent="0.2">
      <c r="B2302" s="199">
        <v>35999</v>
      </c>
      <c r="C2302" s="200">
        <v>3.5500816855153543</v>
      </c>
      <c r="D2302" s="200">
        <v>2.1537942087051518</v>
      </c>
      <c r="E2302" s="200"/>
      <c r="F2302" s="200"/>
    </row>
    <row r="2303" spans="2:6" x14ac:dyDescent="0.2">
      <c r="B2303" s="199">
        <v>36000</v>
      </c>
      <c r="C2303" s="200">
        <v>3.5089662258122907</v>
      </c>
      <c r="D2303" s="200">
        <v>2.1572939355308662</v>
      </c>
      <c r="E2303" s="200"/>
      <c r="F2303" s="200"/>
    </row>
    <row r="2304" spans="2:6" x14ac:dyDescent="0.2">
      <c r="B2304" s="199">
        <v>36003</v>
      </c>
      <c r="C2304" s="200">
        <v>3.5292579252462879</v>
      </c>
      <c r="D2304" s="200">
        <v>2.1418275359679453</v>
      </c>
      <c r="E2304" s="200"/>
      <c r="F2304" s="200"/>
    </row>
    <row r="2305" spans="2:6" x14ac:dyDescent="0.2">
      <c r="B2305" s="199">
        <v>36004</v>
      </c>
      <c r="C2305" s="200">
        <v>3.5717143784020009</v>
      </c>
      <c r="D2305" s="200">
        <v>2.1288710617373861</v>
      </c>
      <c r="E2305" s="200"/>
      <c r="F2305" s="200"/>
    </row>
    <row r="2306" spans="2:6" x14ac:dyDescent="0.2">
      <c r="B2306" s="199">
        <v>36005</v>
      </c>
      <c r="C2306" s="200">
        <v>3.6590565844196257</v>
      </c>
      <c r="D2306" s="200">
        <v>2.1183340010926948</v>
      </c>
      <c r="E2306" s="200"/>
      <c r="F2306" s="200"/>
    </row>
    <row r="2307" spans="2:6" x14ac:dyDescent="0.2">
      <c r="B2307" s="199">
        <v>36006</v>
      </c>
      <c r="C2307" s="200">
        <v>3.6989869995354905</v>
      </c>
      <c r="D2307" s="200">
        <v>2.1438235294117622</v>
      </c>
      <c r="E2307" s="200"/>
      <c r="F2307" s="200"/>
    </row>
    <row r="2308" spans="2:6" x14ac:dyDescent="0.2">
      <c r="B2308" s="199">
        <v>36007</v>
      </c>
      <c r="C2308" s="200">
        <v>3.6778997107023468</v>
      </c>
      <c r="D2308" s="200">
        <v>2.1172698961937693</v>
      </c>
      <c r="E2308" s="200"/>
      <c r="F2308" s="200"/>
    </row>
    <row r="2309" spans="2:6" x14ac:dyDescent="0.2">
      <c r="B2309" s="199">
        <v>36010</v>
      </c>
      <c r="C2309" s="200">
        <v>3.5861692537221339</v>
      </c>
      <c r="D2309" s="200">
        <v>2.0897291932252751</v>
      </c>
      <c r="E2309" s="200"/>
      <c r="F2309" s="200"/>
    </row>
    <row r="2310" spans="2:6" x14ac:dyDescent="0.2">
      <c r="B2310" s="199">
        <v>36011</v>
      </c>
      <c r="C2310" s="200">
        <v>3.5057680231438137</v>
      </c>
      <c r="D2310" s="200">
        <v>2.0486339464578376</v>
      </c>
      <c r="E2310" s="200"/>
      <c r="F2310" s="200"/>
    </row>
    <row r="2311" spans="2:6" x14ac:dyDescent="0.2">
      <c r="B2311" s="199">
        <v>36012</v>
      </c>
      <c r="C2311" s="200">
        <v>3.3674947523623766</v>
      </c>
      <c r="D2311" s="200">
        <v>2.0473868147878322</v>
      </c>
      <c r="E2311" s="200"/>
      <c r="F2311" s="200"/>
    </row>
    <row r="2312" spans="2:6" x14ac:dyDescent="0.2">
      <c r="B2312" s="199">
        <v>36013</v>
      </c>
      <c r="C2312" s="200">
        <v>3.351394491419061</v>
      </c>
      <c r="D2312" s="200">
        <v>2.0431988708796189</v>
      </c>
      <c r="E2312" s="200"/>
      <c r="F2312" s="200"/>
    </row>
    <row r="2313" spans="2:6" x14ac:dyDescent="0.2">
      <c r="B2313" s="199">
        <v>36014</v>
      </c>
      <c r="C2313" s="200">
        <v>3.3680735144619658</v>
      </c>
      <c r="D2313" s="200">
        <v>2.0498723365507177</v>
      </c>
      <c r="E2313" s="200"/>
      <c r="F2313" s="200"/>
    </row>
    <row r="2314" spans="2:6" x14ac:dyDescent="0.2">
      <c r="B2314" s="199">
        <v>36017</v>
      </c>
      <c r="C2314" s="200">
        <v>3.3366627443164161</v>
      </c>
      <c r="D2314" s="200">
        <v>2.0260728464760498</v>
      </c>
      <c r="E2314" s="200"/>
      <c r="F2314" s="200"/>
    </row>
    <row r="2315" spans="2:6" x14ac:dyDescent="0.2">
      <c r="B2315" s="199">
        <v>36018</v>
      </c>
      <c r="C2315" s="200">
        <v>3.3228058119723713</v>
      </c>
      <c r="D2315" s="200">
        <v>1.9840892369331617</v>
      </c>
      <c r="E2315" s="200"/>
      <c r="F2315" s="200"/>
    </row>
    <row r="2316" spans="2:6" x14ac:dyDescent="0.2">
      <c r="B2316" s="199">
        <v>36019</v>
      </c>
      <c r="C2316" s="200">
        <v>3.4404321201289978</v>
      </c>
      <c r="D2316" s="200">
        <v>2.0122784556547058</v>
      </c>
      <c r="E2316" s="200"/>
      <c r="F2316" s="200"/>
    </row>
    <row r="2317" spans="2:6" x14ac:dyDescent="0.2">
      <c r="B2317" s="199">
        <v>36020</v>
      </c>
      <c r="C2317" s="200">
        <v>3.4147497604475334</v>
      </c>
      <c r="D2317" s="200">
        <v>1.9933055909670352</v>
      </c>
      <c r="E2317" s="200"/>
      <c r="F2317" s="200"/>
    </row>
    <row r="2318" spans="2:6" x14ac:dyDescent="0.2">
      <c r="B2318" s="199">
        <v>36021</v>
      </c>
      <c r="C2318" s="200">
        <v>3.3548345399216601</v>
      </c>
      <c r="D2318" s="200">
        <v>1.9854037515935146</v>
      </c>
      <c r="E2318" s="200"/>
      <c r="F2318" s="200"/>
    </row>
    <row r="2319" spans="2:6" x14ac:dyDescent="0.2">
      <c r="B2319" s="199">
        <v>36024</v>
      </c>
      <c r="C2319" s="200">
        <v>3.3415922295767464</v>
      </c>
      <c r="D2319" s="200">
        <v>2.0028071389546511</v>
      </c>
      <c r="E2319" s="200"/>
      <c r="F2319" s="200"/>
    </row>
    <row r="2320" spans="2:6" x14ac:dyDescent="0.2">
      <c r="B2320" s="199">
        <v>36025</v>
      </c>
      <c r="C2320" s="200">
        <v>3.3823065587756278</v>
      </c>
      <c r="D2320" s="200">
        <v>2.0426783828082296</v>
      </c>
      <c r="E2320" s="200"/>
      <c r="F2320" s="200"/>
    </row>
    <row r="2321" spans="2:6" x14ac:dyDescent="0.2">
      <c r="B2321" s="199">
        <v>36026</v>
      </c>
      <c r="C2321" s="200">
        <v>3.3951886022228148</v>
      </c>
      <c r="D2321" s="200">
        <v>2.0470896011655415</v>
      </c>
      <c r="E2321" s="200"/>
      <c r="F2321" s="200"/>
    </row>
    <row r="2322" spans="2:6" x14ac:dyDescent="0.2">
      <c r="B2322" s="199">
        <v>36027</v>
      </c>
      <c r="C2322" s="200">
        <v>3.3262708790095346</v>
      </c>
      <c r="D2322" s="200">
        <v>2.0370744855217611</v>
      </c>
      <c r="E2322" s="200"/>
      <c r="F2322" s="200"/>
    </row>
    <row r="2323" spans="2:6" x14ac:dyDescent="0.2">
      <c r="B2323" s="199">
        <v>36028</v>
      </c>
      <c r="C2323" s="200">
        <v>3.2837043443017384</v>
      </c>
      <c r="D2323" s="200">
        <v>1.9929038426516097</v>
      </c>
      <c r="E2323" s="200"/>
      <c r="F2323" s="200"/>
    </row>
    <row r="2324" spans="2:6" x14ac:dyDescent="0.2">
      <c r="B2324" s="199">
        <v>36031</v>
      </c>
      <c r="C2324" s="200">
        <v>3.3342901532885634</v>
      </c>
      <c r="D2324" s="200">
        <v>2.0019375341467835</v>
      </c>
      <c r="E2324" s="200"/>
      <c r="F2324" s="200"/>
    </row>
    <row r="2325" spans="2:6" x14ac:dyDescent="0.2">
      <c r="B2325" s="199">
        <v>36032</v>
      </c>
      <c r="C2325" s="200">
        <v>3.3527788503316227</v>
      </c>
      <c r="D2325" s="200">
        <v>2.0186283008559438</v>
      </c>
      <c r="E2325" s="200"/>
      <c r="F2325" s="200"/>
    </row>
    <row r="2326" spans="2:6" x14ac:dyDescent="0.2">
      <c r="B2326" s="199">
        <v>36033</v>
      </c>
      <c r="C2326" s="200">
        <v>3.3083134088503923</v>
      </c>
      <c r="D2326" s="200">
        <v>1.9899202331087211</v>
      </c>
      <c r="E2326" s="200"/>
      <c r="F2326" s="200"/>
    </row>
    <row r="2327" spans="2:6" x14ac:dyDescent="0.2">
      <c r="B2327" s="199">
        <v>36034</v>
      </c>
      <c r="C2327" s="200">
        <v>3.2232428857712114</v>
      </c>
      <c r="D2327" s="200">
        <v>1.9214210526315771</v>
      </c>
      <c r="E2327" s="200"/>
      <c r="F2327" s="200"/>
    </row>
    <row r="2328" spans="2:6" x14ac:dyDescent="0.2">
      <c r="B2328" s="199">
        <v>36035</v>
      </c>
      <c r="C2328" s="200">
        <v>3.2987604984025691</v>
      </c>
      <c r="D2328" s="200">
        <v>1.8990156619923491</v>
      </c>
      <c r="E2328" s="200"/>
      <c r="F2328" s="200"/>
    </row>
    <row r="2329" spans="2:6" x14ac:dyDescent="0.2">
      <c r="B2329" s="199">
        <v>36038</v>
      </c>
      <c r="C2329" s="200">
        <v>3.2351934057814522</v>
      </c>
      <c r="D2329" s="200">
        <v>1.8351928610453452</v>
      </c>
      <c r="E2329" s="200"/>
      <c r="F2329" s="200"/>
    </row>
    <row r="2330" spans="2:6" x14ac:dyDescent="0.2">
      <c r="B2330" s="199">
        <v>36039</v>
      </c>
      <c r="C2330" s="200">
        <v>3.3418040531693918</v>
      </c>
      <c r="D2330" s="200">
        <v>1.8714201420506267</v>
      </c>
      <c r="E2330" s="200"/>
      <c r="F2330" s="200"/>
    </row>
    <row r="2331" spans="2:6" x14ac:dyDescent="0.2">
      <c r="B2331" s="199">
        <v>36040</v>
      </c>
      <c r="C2331" s="200">
        <v>3.3093058107214453</v>
      </c>
      <c r="D2331" s="200">
        <v>1.8843156073574925</v>
      </c>
      <c r="E2331" s="200"/>
      <c r="F2331" s="200"/>
    </row>
    <row r="2332" spans="2:6" x14ac:dyDescent="0.2">
      <c r="B2332" s="199">
        <v>36041</v>
      </c>
      <c r="C2332" s="200">
        <v>3.2237832861178011</v>
      </c>
      <c r="D2332" s="200">
        <v>1.874224367146238</v>
      </c>
      <c r="E2332" s="200"/>
      <c r="F2332" s="200"/>
    </row>
    <row r="2333" spans="2:6" x14ac:dyDescent="0.2">
      <c r="B2333" s="199">
        <v>36042</v>
      </c>
      <c r="C2333" s="200">
        <v>3.2570120697750271</v>
      </c>
      <c r="D2333" s="200">
        <v>1.8653833545802205</v>
      </c>
      <c r="E2333" s="200"/>
      <c r="F2333" s="200"/>
    </row>
    <row r="2334" spans="2:6" x14ac:dyDescent="0.2">
      <c r="B2334" s="199">
        <v>36045</v>
      </c>
      <c r="C2334" s="200">
        <v>3.2888206346201496</v>
      </c>
      <c r="D2334" s="200">
        <v>1.8966410489892536</v>
      </c>
      <c r="E2334" s="200"/>
      <c r="F2334" s="200"/>
    </row>
    <row r="2335" spans="2:6" x14ac:dyDescent="0.2">
      <c r="B2335" s="199">
        <v>36046</v>
      </c>
      <c r="C2335" s="200">
        <v>3.2873578842992868</v>
      </c>
      <c r="D2335" s="200">
        <v>1.9514354398105975</v>
      </c>
      <c r="E2335" s="200"/>
      <c r="F2335" s="200"/>
    </row>
    <row r="2336" spans="2:6" x14ac:dyDescent="0.2">
      <c r="B2336" s="199">
        <v>36047</v>
      </c>
      <c r="C2336" s="200">
        <v>3.2967473403212906</v>
      </c>
      <c r="D2336" s="200">
        <v>1.9179353487525024</v>
      </c>
      <c r="E2336" s="200"/>
      <c r="F2336" s="200"/>
    </row>
    <row r="2337" spans="2:6" x14ac:dyDescent="0.2">
      <c r="B2337" s="199">
        <v>36048</v>
      </c>
      <c r="C2337" s="200">
        <v>3.3949851181416926</v>
      </c>
      <c r="D2337" s="200">
        <v>1.8773234383536677</v>
      </c>
      <c r="E2337" s="200"/>
      <c r="F2337" s="200"/>
    </row>
    <row r="2338" spans="2:6" x14ac:dyDescent="0.2">
      <c r="B2338" s="199">
        <v>36049</v>
      </c>
      <c r="C2338" s="200">
        <v>3.4432725577532044</v>
      </c>
      <c r="D2338" s="200">
        <v>1.8973724276088126</v>
      </c>
      <c r="E2338" s="200"/>
      <c r="F2338" s="200"/>
    </row>
    <row r="2339" spans="2:6" x14ac:dyDescent="0.2">
      <c r="B2339" s="199">
        <v>36052</v>
      </c>
      <c r="C2339" s="200">
        <v>3.4967380000683863</v>
      </c>
      <c r="D2339" s="200">
        <v>1.9320227645237644</v>
      </c>
      <c r="E2339" s="200"/>
      <c r="F2339" s="200"/>
    </row>
    <row r="2340" spans="2:6" x14ac:dyDescent="0.2">
      <c r="B2340" s="199">
        <v>36053</v>
      </c>
      <c r="C2340" s="200">
        <v>3.4385740769620186</v>
      </c>
      <c r="D2340" s="200">
        <v>1.9408974685849549</v>
      </c>
      <c r="E2340" s="200"/>
      <c r="F2340" s="200"/>
    </row>
    <row r="2341" spans="2:6" x14ac:dyDescent="0.2">
      <c r="B2341" s="199">
        <v>36054</v>
      </c>
      <c r="C2341" s="200">
        <v>3.5090446172205931</v>
      </c>
      <c r="D2341" s="200">
        <v>1.9501074485521741</v>
      </c>
      <c r="E2341" s="200"/>
      <c r="F2341" s="200"/>
    </row>
    <row r="2342" spans="2:6" x14ac:dyDescent="0.2">
      <c r="B2342" s="199">
        <v>36055</v>
      </c>
      <c r="C2342" s="200">
        <v>3.4502669060662461</v>
      </c>
      <c r="D2342" s="200">
        <v>1.9025563649608428</v>
      </c>
      <c r="E2342" s="200"/>
      <c r="F2342" s="200"/>
    </row>
    <row r="2343" spans="2:6" x14ac:dyDescent="0.2">
      <c r="B2343" s="199">
        <v>36056</v>
      </c>
      <c r="C2343" s="200">
        <v>3.500181384375594</v>
      </c>
      <c r="D2343" s="200">
        <v>1.8899533782553246</v>
      </c>
      <c r="E2343" s="200"/>
      <c r="F2343" s="200"/>
    </row>
    <row r="2344" spans="2:6" x14ac:dyDescent="0.2">
      <c r="B2344" s="199">
        <v>36059</v>
      </c>
      <c r="C2344" s="200">
        <v>3.4269638090218524</v>
      </c>
      <c r="D2344" s="200">
        <v>1.8688604989983584</v>
      </c>
      <c r="E2344" s="200"/>
      <c r="F2344" s="200"/>
    </row>
    <row r="2345" spans="2:6" x14ac:dyDescent="0.2">
      <c r="B2345" s="199">
        <v>36060</v>
      </c>
      <c r="C2345" s="200">
        <v>3.4519856793908175</v>
      </c>
      <c r="D2345" s="200">
        <v>1.8869877982152587</v>
      </c>
      <c r="E2345" s="200"/>
      <c r="F2345" s="200"/>
    </row>
    <row r="2346" spans="2:6" x14ac:dyDescent="0.2">
      <c r="B2346" s="199">
        <v>36061</v>
      </c>
      <c r="C2346" s="200">
        <v>3.3954571344938058</v>
      </c>
      <c r="D2346" s="200">
        <v>1.9354489164086661</v>
      </c>
      <c r="E2346" s="200"/>
      <c r="F2346" s="200"/>
    </row>
    <row r="2347" spans="2:6" x14ac:dyDescent="0.2">
      <c r="B2347" s="199">
        <v>36062</v>
      </c>
      <c r="C2347" s="200">
        <v>3.3599358191193329</v>
      </c>
      <c r="D2347" s="200">
        <v>1.9179031141868483</v>
      </c>
      <c r="E2347" s="200"/>
      <c r="F2347" s="200"/>
    </row>
    <row r="2348" spans="2:6" x14ac:dyDescent="0.2">
      <c r="B2348" s="199">
        <v>36063</v>
      </c>
      <c r="C2348" s="200">
        <v>3.1805921219970479</v>
      </c>
      <c r="D2348" s="200">
        <v>1.907590056456016</v>
      </c>
      <c r="E2348" s="200"/>
      <c r="F2348" s="200"/>
    </row>
    <row r="2349" spans="2:6" x14ac:dyDescent="0.2">
      <c r="B2349" s="199">
        <v>36066</v>
      </c>
      <c r="C2349" s="200">
        <v>3.2562256538385541</v>
      </c>
      <c r="D2349" s="200">
        <v>1.9196607175377864</v>
      </c>
      <c r="E2349" s="200"/>
      <c r="F2349" s="200"/>
    </row>
    <row r="2350" spans="2:6" x14ac:dyDescent="0.2">
      <c r="B2350" s="199">
        <v>36067</v>
      </c>
      <c r="C2350" s="200">
        <v>3.2751763598199024</v>
      </c>
      <c r="D2350" s="200">
        <v>1.920847386632669</v>
      </c>
      <c r="E2350" s="200"/>
      <c r="F2350" s="200"/>
    </row>
    <row r="2351" spans="2:6" x14ac:dyDescent="0.2">
      <c r="B2351" s="199">
        <v>36068</v>
      </c>
      <c r="C2351" s="200">
        <v>3.2115759091526996</v>
      </c>
      <c r="D2351" s="200">
        <v>1.8681843015844082</v>
      </c>
      <c r="E2351" s="200"/>
      <c r="F2351" s="200"/>
    </row>
    <row r="2352" spans="2:6" x14ac:dyDescent="0.2">
      <c r="B2352" s="199">
        <v>36069</v>
      </c>
      <c r="C2352" s="200">
        <v>3.0325707961981858</v>
      </c>
      <c r="D2352" s="200">
        <v>1.8114175924239639</v>
      </c>
      <c r="E2352" s="200"/>
      <c r="F2352" s="200"/>
    </row>
    <row r="2353" spans="2:6" x14ac:dyDescent="0.2">
      <c r="B2353" s="199">
        <v>36070</v>
      </c>
      <c r="C2353" s="200">
        <v>3.0834009528725885</v>
      </c>
      <c r="D2353" s="200">
        <v>1.8105521762884695</v>
      </c>
      <c r="E2353" s="200"/>
      <c r="F2353" s="200"/>
    </row>
    <row r="2354" spans="2:6" x14ac:dyDescent="0.2">
      <c r="B2354" s="199">
        <v>36073</v>
      </c>
      <c r="C2354" s="200">
        <v>3.1377378741417621</v>
      </c>
      <c r="D2354" s="200">
        <v>1.7818282644327055</v>
      </c>
      <c r="E2354" s="200"/>
      <c r="F2354" s="200"/>
    </row>
    <row r="2355" spans="2:6" x14ac:dyDescent="0.2">
      <c r="B2355" s="199">
        <v>36074</v>
      </c>
      <c r="C2355" s="200">
        <v>3.1492497358459746</v>
      </c>
      <c r="D2355" s="200">
        <v>1.8063507557821863</v>
      </c>
      <c r="E2355" s="200"/>
      <c r="F2355" s="200"/>
    </row>
    <row r="2356" spans="2:6" x14ac:dyDescent="0.2">
      <c r="B2356" s="199">
        <v>36075</v>
      </c>
      <c r="C2356" s="200">
        <v>3.1005553280722156</v>
      </c>
      <c r="D2356" s="200">
        <v>1.8226778364596583</v>
      </c>
      <c r="E2356" s="200"/>
      <c r="F2356" s="200"/>
    </row>
    <row r="2357" spans="2:6" x14ac:dyDescent="0.2">
      <c r="B2357" s="199">
        <v>36076</v>
      </c>
      <c r="C2357" s="200">
        <v>2.9345440080192762</v>
      </c>
      <c r="D2357" s="200">
        <v>1.7930491713713319</v>
      </c>
      <c r="E2357" s="200"/>
      <c r="F2357" s="200"/>
    </row>
    <row r="2358" spans="2:6" x14ac:dyDescent="0.2">
      <c r="B2358" s="199">
        <v>36077</v>
      </c>
      <c r="C2358" s="200">
        <v>2.9780837637216258</v>
      </c>
      <c r="D2358" s="200">
        <v>1.8229970861409548</v>
      </c>
      <c r="E2358" s="200"/>
      <c r="F2358" s="200"/>
    </row>
    <row r="2359" spans="2:6" x14ac:dyDescent="0.2">
      <c r="B2359" s="199">
        <v>36080</v>
      </c>
      <c r="C2359" s="200">
        <v>3.0004836916682462</v>
      </c>
      <c r="D2359" s="200">
        <v>1.870687306501545</v>
      </c>
      <c r="E2359" s="200"/>
      <c r="F2359" s="200"/>
    </row>
    <row r="2360" spans="2:6" x14ac:dyDescent="0.2">
      <c r="B2360" s="199">
        <v>36081</v>
      </c>
      <c r="C2360" s="200">
        <v>3.0506466874209335</v>
      </c>
      <c r="D2360" s="200">
        <v>1.8682385722090662</v>
      </c>
      <c r="E2360" s="200"/>
      <c r="F2360" s="200"/>
    </row>
    <row r="2361" spans="2:6" x14ac:dyDescent="0.2">
      <c r="B2361" s="199">
        <v>36082</v>
      </c>
      <c r="C2361" s="200">
        <v>3.0981643901190155</v>
      </c>
      <c r="D2361" s="200">
        <v>1.8865789473684178</v>
      </c>
      <c r="E2361" s="200"/>
      <c r="F2361" s="200"/>
    </row>
    <row r="2362" spans="2:6" x14ac:dyDescent="0.2">
      <c r="B2362" s="199">
        <v>36083</v>
      </c>
      <c r="C2362" s="200">
        <v>3.1861921039837036</v>
      </c>
      <c r="D2362" s="200">
        <v>1.9399260608268045</v>
      </c>
      <c r="E2362" s="200"/>
      <c r="F2362" s="200"/>
    </row>
    <row r="2363" spans="2:6" x14ac:dyDescent="0.2">
      <c r="B2363" s="199">
        <v>36084</v>
      </c>
      <c r="C2363" s="200">
        <v>3.2590260618074587</v>
      </c>
      <c r="D2363" s="200">
        <v>1.971985977053357</v>
      </c>
      <c r="E2363" s="200"/>
      <c r="F2363" s="200"/>
    </row>
    <row r="2364" spans="2:6" x14ac:dyDescent="0.2">
      <c r="B2364" s="199">
        <v>36087</v>
      </c>
      <c r="C2364" s="200">
        <v>3.2979282151527283</v>
      </c>
      <c r="D2364" s="200">
        <v>1.9768570387907449</v>
      </c>
      <c r="E2364" s="200"/>
      <c r="F2364" s="200"/>
    </row>
    <row r="2365" spans="2:6" x14ac:dyDescent="0.2">
      <c r="B2365" s="199">
        <v>36088</v>
      </c>
      <c r="C2365" s="200">
        <v>3.3357996048739467</v>
      </c>
      <c r="D2365" s="200">
        <v>1.9940498998360923</v>
      </c>
      <c r="E2365" s="200"/>
      <c r="F2365" s="200"/>
    </row>
    <row r="2366" spans="2:6" x14ac:dyDescent="0.2">
      <c r="B2366" s="199">
        <v>36089</v>
      </c>
      <c r="C2366" s="200">
        <v>3.3306783108486226</v>
      </c>
      <c r="D2366" s="200">
        <v>1.9951156437807289</v>
      </c>
      <c r="E2366" s="200"/>
      <c r="F2366" s="200"/>
    </row>
    <row r="2367" spans="2:6" x14ac:dyDescent="0.2">
      <c r="B2367" s="199">
        <v>36090</v>
      </c>
      <c r="C2367" s="200">
        <v>3.2824625910361953</v>
      </c>
      <c r="D2367" s="200">
        <v>2.0026889455472556</v>
      </c>
      <c r="E2367" s="200"/>
      <c r="F2367" s="200"/>
    </row>
    <row r="2368" spans="2:6" x14ac:dyDescent="0.2">
      <c r="B2368" s="199">
        <v>36091</v>
      </c>
      <c r="C2368" s="200">
        <v>3.3021988790028631</v>
      </c>
      <c r="D2368" s="200">
        <v>1.9956248406483303</v>
      </c>
      <c r="E2368" s="200"/>
      <c r="F2368" s="200"/>
    </row>
    <row r="2369" spans="2:6" x14ac:dyDescent="0.2">
      <c r="B2369" s="199">
        <v>36094</v>
      </c>
      <c r="C2369" s="200">
        <v>3.2516947972289492</v>
      </c>
      <c r="D2369" s="200">
        <v>1.995062465853211</v>
      </c>
      <c r="E2369" s="200"/>
      <c r="F2369" s="200"/>
    </row>
    <row r="2370" spans="2:6" x14ac:dyDescent="0.2">
      <c r="B2370" s="199">
        <v>36095</v>
      </c>
      <c r="C2370" s="200">
        <v>3.3096844245445189</v>
      </c>
      <c r="D2370" s="200">
        <v>1.9968688763431035</v>
      </c>
      <c r="E2370" s="200"/>
      <c r="F2370" s="200"/>
    </row>
    <row r="2371" spans="2:6" x14ac:dyDescent="0.2">
      <c r="B2371" s="199">
        <v>36096</v>
      </c>
      <c r="C2371" s="200">
        <v>3.2531275253083343</v>
      </c>
      <c r="D2371" s="200">
        <v>1.9877403023128721</v>
      </c>
      <c r="E2371" s="200"/>
      <c r="F2371" s="200"/>
    </row>
    <row r="2372" spans="2:6" x14ac:dyDescent="0.2">
      <c r="B2372" s="199">
        <v>36097</v>
      </c>
      <c r="C2372" s="200">
        <v>3.1712585407022389</v>
      </c>
      <c r="D2372" s="200">
        <v>2.0145742123474744</v>
      </c>
      <c r="E2372" s="200"/>
      <c r="F2372" s="200"/>
    </row>
    <row r="2373" spans="2:6" x14ac:dyDescent="0.2">
      <c r="B2373" s="199">
        <v>36098</v>
      </c>
      <c r="C2373" s="200">
        <v>3.2281073228416743</v>
      </c>
      <c r="D2373" s="200">
        <v>2.03604698597705</v>
      </c>
      <c r="E2373" s="200"/>
      <c r="F2373" s="200"/>
    </row>
    <row r="2374" spans="2:6" x14ac:dyDescent="0.2">
      <c r="B2374" s="199">
        <v>36101</v>
      </c>
      <c r="C2374" s="200">
        <v>3.2491629215310365</v>
      </c>
      <c r="D2374" s="200">
        <v>2.0761750136587112</v>
      </c>
      <c r="E2374" s="200"/>
      <c r="F2374" s="200"/>
    </row>
    <row r="2375" spans="2:6" x14ac:dyDescent="0.2">
      <c r="B2375" s="199">
        <v>36102</v>
      </c>
      <c r="C2375" s="200">
        <v>3.3832205692383801</v>
      </c>
      <c r="D2375" s="200">
        <v>2.0695359679475476</v>
      </c>
      <c r="E2375" s="200"/>
      <c r="F2375" s="200"/>
    </row>
    <row r="2376" spans="2:6" x14ac:dyDescent="0.2">
      <c r="B2376" s="199">
        <v>36103</v>
      </c>
      <c r="C2376" s="200">
        <v>3.4371580279056761</v>
      </c>
      <c r="D2376" s="200">
        <v>2.0972959388089567</v>
      </c>
      <c r="E2376" s="200"/>
      <c r="F2376" s="200"/>
    </row>
    <row r="2377" spans="2:6" x14ac:dyDescent="0.2">
      <c r="B2377" s="199">
        <v>36104</v>
      </c>
      <c r="C2377" s="200">
        <v>3.4622733008036817</v>
      </c>
      <c r="D2377" s="200">
        <v>2.1035891458750648</v>
      </c>
      <c r="E2377" s="200"/>
      <c r="F2377" s="200"/>
    </row>
    <row r="2378" spans="2:6" x14ac:dyDescent="0.2">
      <c r="B2378" s="199">
        <v>36105</v>
      </c>
      <c r="C2378" s="200">
        <v>3.4925098677270103</v>
      </c>
      <c r="D2378" s="200">
        <v>2.1044578401019818</v>
      </c>
      <c r="E2378" s="200"/>
      <c r="F2378" s="200"/>
    </row>
    <row r="2379" spans="2:6" x14ac:dyDescent="0.2">
      <c r="B2379" s="199">
        <v>36108</v>
      </c>
      <c r="C2379" s="200">
        <v>3.5560152479628684</v>
      </c>
      <c r="D2379" s="200">
        <v>2.0727652522309201</v>
      </c>
      <c r="E2379" s="200"/>
      <c r="F2379" s="200"/>
    </row>
    <row r="2380" spans="2:6" x14ac:dyDescent="0.2">
      <c r="B2380" s="199">
        <v>36109</v>
      </c>
      <c r="C2380" s="200">
        <v>3.5183781985154026</v>
      </c>
      <c r="D2380" s="200">
        <v>2.0604532871972285</v>
      </c>
      <c r="E2380" s="200"/>
      <c r="F2380" s="200"/>
    </row>
    <row r="2381" spans="2:6" x14ac:dyDescent="0.2">
      <c r="B2381" s="199">
        <v>36110</v>
      </c>
      <c r="C2381" s="200">
        <v>3.5183781985154026</v>
      </c>
      <c r="D2381" s="200">
        <v>2.0668364596612605</v>
      </c>
      <c r="E2381" s="200"/>
      <c r="F2381" s="200"/>
    </row>
    <row r="2382" spans="2:6" x14ac:dyDescent="0.2">
      <c r="B2382" s="199">
        <v>36111</v>
      </c>
      <c r="C2382" s="200">
        <v>3.5150098698118883</v>
      </c>
      <c r="D2382" s="200">
        <v>2.0477344745947885</v>
      </c>
      <c r="E2382" s="200"/>
      <c r="F2382" s="200"/>
    </row>
    <row r="2383" spans="2:6" x14ac:dyDescent="0.2">
      <c r="B2383" s="199">
        <v>36112</v>
      </c>
      <c r="C2383" s="200">
        <v>3.548748197623075</v>
      </c>
      <c r="D2383" s="200">
        <v>2.0635325077399354</v>
      </c>
      <c r="E2383" s="200"/>
      <c r="F2383" s="200"/>
    </row>
    <row r="2384" spans="2:6" x14ac:dyDescent="0.2">
      <c r="B2384" s="199">
        <v>36115</v>
      </c>
      <c r="C2384" s="200">
        <v>3.5924205515586154</v>
      </c>
      <c r="D2384" s="200">
        <v>2.0998377344745918</v>
      </c>
      <c r="E2384" s="200"/>
      <c r="F2384" s="200"/>
    </row>
    <row r="2385" spans="2:6" x14ac:dyDescent="0.2">
      <c r="B2385" s="199">
        <v>36116</v>
      </c>
      <c r="C2385" s="200">
        <v>3.5137114078679983</v>
      </c>
      <c r="D2385" s="200">
        <v>2.0970103806228342</v>
      </c>
      <c r="E2385" s="200"/>
      <c r="F2385" s="200"/>
    </row>
    <row r="2386" spans="2:6" x14ac:dyDescent="0.2">
      <c r="B2386" s="199">
        <v>36117</v>
      </c>
      <c r="C2386" s="200">
        <v>3.5154009929022445</v>
      </c>
      <c r="D2386" s="200">
        <v>2.1041730103806198</v>
      </c>
      <c r="E2386" s="200"/>
      <c r="F2386" s="200"/>
    </row>
    <row r="2387" spans="2:6" x14ac:dyDescent="0.2">
      <c r="B2387" s="199">
        <v>36118</v>
      </c>
      <c r="C2387" s="200">
        <v>3.580513397008287</v>
      </c>
      <c r="D2387" s="200">
        <v>2.1264560189400807</v>
      </c>
      <c r="E2387" s="200"/>
      <c r="F2387" s="200"/>
    </row>
    <row r="2388" spans="2:6" x14ac:dyDescent="0.2">
      <c r="B2388" s="199">
        <v>36119</v>
      </c>
      <c r="C2388" s="200">
        <v>3.570293325638747</v>
      </c>
      <c r="D2388" s="200">
        <v>2.1515842287379319</v>
      </c>
      <c r="E2388" s="200"/>
      <c r="F2388" s="200"/>
    </row>
    <row r="2389" spans="2:6" x14ac:dyDescent="0.2">
      <c r="B2389" s="199">
        <v>36122</v>
      </c>
      <c r="C2389" s="200">
        <v>3.5930134908277913</v>
      </c>
      <c r="D2389" s="200">
        <v>2.1857004188672344</v>
      </c>
      <c r="E2389" s="200"/>
      <c r="F2389" s="200"/>
    </row>
    <row r="2390" spans="2:6" x14ac:dyDescent="0.2">
      <c r="B2390" s="199">
        <v>36123</v>
      </c>
      <c r="C2390" s="200">
        <v>3.5674170281149982</v>
      </c>
      <c r="D2390" s="200">
        <v>2.1830817701693648</v>
      </c>
      <c r="E2390" s="200"/>
      <c r="F2390" s="200"/>
    </row>
    <row r="2391" spans="2:6" x14ac:dyDescent="0.2">
      <c r="B2391" s="199">
        <v>36124</v>
      </c>
      <c r="C2391" s="200">
        <v>3.5618854301228189</v>
      </c>
      <c r="D2391" s="200">
        <v>2.18028610453469</v>
      </c>
      <c r="E2391" s="200"/>
      <c r="F2391" s="200"/>
    </row>
    <row r="2392" spans="2:6" x14ac:dyDescent="0.2">
      <c r="B2392" s="199">
        <v>36125</v>
      </c>
      <c r="C2392" s="200">
        <v>3.6140832666867402</v>
      </c>
      <c r="D2392" s="200">
        <v>2.1952336550719331</v>
      </c>
      <c r="E2392" s="200"/>
      <c r="F2392" s="200"/>
    </row>
    <row r="2393" spans="2:6" x14ac:dyDescent="0.2">
      <c r="B2393" s="199">
        <v>36126</v>
      </c>
      <c r="C2393" s="200">
        <v>3.6542713727086187</v>
      </c>
      <c r="D2393" s="200">
        <v>2.1999196867601496</v>
      </c>
      <c r="E2393" s="200"/>
      <c r="F2393" s="200"/>
    </row>
    <row r="2394" spans="2:6" x14ac:dyDescent="0.2">
      <c r="B2394" s="199">
        <v>36129</v>
      </c>
      <c r="C2394" s="200">
        <v>3.5623466051099557</v>
      </c>
      <c r="D2394" s="200">
        <v>2.1572270988890878</v>
      </c>
      <c r="E2394" s="200"/>
      <c r="F2394" s="200"/>
    </row>
    <row r="2395" spans="2:6" x14ac:dyDescent="0.2">
      <c r="B2395" s="199">
        <v>36130</v>
      </c>
      <c r="C2395" s="200">
        <v>3.4655857547800033</v>
      </c>
      <c r="D2395" s="200">
        <v>2.1451149153159679</v>
      </c>
      <c r="E2395" s="200"/>
      <c r="F2395" s="200"/>
    </row>
    <row r="2396" spans="2:6" x14ac:dyDescent="0.2">
      <c r="B2396" s="199">
        <v>36131</v>
      </c>
      <c r="C2396" s="200">
        <v>3.468838998224522</v>
      </c>
      <c r="D2396" s="200">
        <v>2.1427231833909999</v>
      </c>
      <c r="E2396" s="200"/>
      <c r="F2396" s="200"/>
    </row>
    <row r="2397" spans="2:6" x14ac:dyDescent="0.2">
      <c r="B2397" s="199">
        <v>36132</v>
      </c>
      <c r="C2397" s="200">
        <v>3.4299835461437715</v>
      </c>
      <c r="D2397" s="200">
        <v>2.1289224185030009</v>
      </c>
      <c r="E2397" s="200"/>
      <c r="F2397" s="200"/>
    </row>
    <row r="2398" spans="2:6" x14ac:dyDescent="0.2">
      <c r="B2398" s="199">
        <v>36133</v>
      </c>
      <c r="C2398" s="200">
        <v>3.4065353415989046</v>
      </c>
      <c r="D2398" s="200">
        <v>2.154998178838095</v>
      </c>
      <c r="E2398" s="200"/>
      <c r="F2398" s="200"/>
    </row>
    <row r="2399" spans="2:6" x14ac:dyDescent="0.2">
      <c r="B2399" s="199">
        <v>36136</v>
      </c>
      <c r="C2399" s="200">
        <v>3.4413252818129467</v>
      </c>
      <c r="D2399" s="200">
        <v>2.1648315425241269</v>
      </c>
      <c r="E2399" s="200"/>
      <c r="F2399" s="200"/>
    </row>
    <row r="2400" spans="2:6" x14ac:dyDescent="0.2">
      <c r="B2400" s="199">
        <v>36137</v>
      </c>
      <c r="C2400" s="200">
        <v>3.5015465624116571</v>
      </c>
      <c r="D2400" s="200">
        <v>2.1656202877435766</v>
      </c>
      <c r="E2400" s="200"/>
      <c r="F2400" s="200"/>
    </row>
    <row r="2401" spans="2:6" x14ac:dyDescent="0.2">
      <c r="B2401" s="199">
        <v>36138</v>
      </c>
      <c r="C2401" s="200">
        <v>3.491278955826445</v>
      </c>
      <c r="D2401" s="200">
        <v>2.1777525040976102</v>
      </c>
      <c r="E2401" s="200"/>
      <c r="F2401" s="200"/>
    </row>
    <row r="2402" spans="2:6" x14ac:dyDescent="0.2">
      <c r="B2402" s="199">
        <v>36139</v>
      </c>
      <c r="C2402" s="200">
        <v>3.5199068309772863</v>
      </c>
      <c r="D2402" s="200">
        <v>2.15894973593152</v>
      </c>
      <c r="E2402" s="200"/>
      <c r="F2402" s="200"/>
    </row>
    <row r="2403" spans="2:6" x14ac:dyDescent="0.2">
      <c r="B2403" s="199">
        <v>36140</v>
      </c>
      <c r="C2403" s="200">
        <v>3.5259913385833372</v>
      </c>
      <c r="D2403" s="200">
        <v>2.1476015297759927</v>
      </c>
      <c r="E2403" s="200"/>
      <c r="F2403" s="200"/>
    </row>
    <row r="2404" spans="2:6" x14ac:dyDescent="0.2">
      <c r="B2404" s="199">
        <v>36143</v>
      </c>
      <c r="C2404" s="200">
        <v>3.5039466738275307</v>
      </c>
      <c r="D2404" s="200">
        <v>2.1205969768712394</v>
      </c>
      <c r="E2404" s="200"/>
      <c r="F2404" s="200"/>
    </row>
    <row r="2405" spans="2:6" x14ac:dyDescent="0.2">
      <c r="B2405" s="199">
        <v>36144</v>
      </c>
      <c r="C2405" s="200">
        <v>3.5189160970085371</v>
      </c>
      <c r="D2405" s="200">
        <v>2.1400928792569616</v>
      </c>
      <c r="E2405" s="200"/>
      <c r="F2405" s="200"/>
    </row>
    <row r="2406" spans="2:6" x14ac:dyDescent="0.2">
      <c r="B2406" s="199">
        <v>36145</v>
      </c>
      <c r="C2406" s="200">
        <v>3.4666832344962262</v>
      </c>
      <c r="D2406" s="200">
        <v>2.1471615370606405</v>
      </c>
      <c r="E2406" s="200"/>
      <c r="F2406" s="200"/>
    </row>
    <row r="2407" spans="2:6" x14ac:dyDescent="0.2">
      <c r="B2407" s="199">
        <v>36146</v>
      </c>
      <c r="C2407" s="200">
        <v>3.4747383686747968</v>
      </c>
      <c r="D2407" s="200">
        <v>2.1736661810234885</v>
      </c>
      <c r="E2407" s="200"/>
      <c r="F2407" s="200"/>
    </row>
    <row r="2408" spans="2:6" x14ac:dyDescent="0.2">
      <c r="B2408" s="199">
        <v>36147</v>
      </c>
      <c r="C2408" s="200">
        <v>3.3946156777812928</v>
      </c>
      <c r="D2408" s="200">
        <v>2.1845490803132357</v>
      </c>
      <c r="E2408" s="200"/>
      <c r="F2408" s="200"/>
    </row>
    <row r="2409" spans="2:6" x14ac:dyDescent="0.2">
      <c r="B2409" s="199">
        <v>36150</v>
      </c>
      <c r="C2409" s="200">
        <v>3.446534974660397</v>
      </c>
      <c r="D2409" s="200">
        <v>2.2129176834820572</v>
      </c>
      <c r="E2409" s="200"/>
      <c r="F2409" s="200"/>
    </row>
    <row r="2410" spans="2:6" x14ac:dyDescent="0.2">
      <c r="B2410" s="199">
        <v>36151</v>
      </c>
      <c r="C2410" s="200">
        <v>3.4692067706826175</v>
      </c>
      <c r="D2410" s="200">
        <v>2.2088606811145466</v>
      </c>
      <c r="E2410" s="200"/>
      <c r="F2410" s="200"/>
    </row>
    <row r="2411" spans="2:6" x14ac:dyDescent="0.2">
      <c r="B2411" s="199">
        <v>36152</v>
      </c>
      <c r="C2411" s="200">
        <v>3.4648568814730281</v>
      </c>
      <c r="D2411" s="200">
        <v>2.2472325623747906</v>
      </c>
      <c r="E2411" s="200"/>
      <c r="F2411" s="200"/>
    </row>
    <row r="2412" spans="2:6" x14ac:dyDescent="0.2">
      <c r="B2412" s="199">
        <v>36153</v>
      </c>
      <c r="C2412" s="200">
        <v>3.4648568814730281</v>
      </c>
      <c r="D2412" s="200">
        <v>2.2397313786195543</v>
      </c>
      <c r="E2412" s="200"/>
      <c r="F2412" s="200"/>
    </row>
    <row r="2413" spans="2:6" x14ac:dyDescent="0.2">
      <c r="B2413" s="199">
        <v>36154</v>
      </c>
      <c r="C2413" s="200">
        <v>3.4648568814730281</v>
      </c>
      <c r="D2413" s="200">
        <v>2.2415461664541931</v>
      </c>
      <c r="E2413" s="200"/>
      <c r="F2413" s="200"/>
    </row>
    <row r="2414" spans="2:6" x14ac:dyDescent="0.2">
      <c r="B2414" s="199">
        <v>36157</v>
      </c>
      <c r="C2414" s="200">
        <v>3.4525536001254293</v>
      </c>
      <c r="D2414" s="200">
        <v>2.2478004006556134</v>
      </c>
      <c r="E2414" s="200"/>
      <c r="F2414" s="200"/>
    </row>
    <row r="2415" spans="2:6" x14ac:dyDescent="0.2">
      <c r="B2415" s="199">
        <v>36158</v>
      </c>
      <c r="C2415" s="200">
        <v>3.4701633126541274</v>
      </c>
      <c r="D2415" s="200">
        <v>2.2729297031506053</v>
      </c>
      <c r="E2415" s="200"/>
      <c r="F2415" s="200"/>
    </row>
    <row r="2416" spans="2:6" x14ac:dyDescent="0.2">
      <c r="B2416" s="199">
        <v>36159</v>
      </c>
      <c r="C2416" s="200">
        <v>3.4634208175890335</v>
      </c>
      <c r="D2416" s="200">
        <v>2.2586288472045113</v>
      </c>
      <c r="E2416" s="200"/>
      <c r="F2416" s="200"/>
    </row>
    <row r="2417" spans="2:6" x14ac:dyDescent="0.2">
      <c r="B2417" s="199">
        <v>36160</v>
      </c>
      <c r="C2417" s="200">
        <v>3.4634208175890335</v>
      </c>
      <c r="D2417" s="200">
        <v>2.2620941540702919</v>
      </c>
      <c r="E2417" s="200"/>
      <c r="F2417" s="200"/>
    </row>
    <row r="2418" spans="2:6" x14ac:dyDescent="0.2">
      <c r="B2418" s="199">
        <v>36161</v>
      </c>
      <c r="C2418" s="200">
        <v>3.4634208175890335</v>
      </c>
      <c r="D2418" s="200">
        <v>2.2620941540702919</v>
      </c>
      <c r="E2418" s="200"/>
      <c r="F2418" s="200"/>
    </row>
    <row r="2419" spans="2:6" x14ac:dyDescent="0.2">
      <c r="B2419" s="199">
        <v>36164</v>
      </c>
      <c r="C2419" s="200">
        <v>3.6292603437046309</v>
      </c>
      <c r="D2419" s="200">
        <v>2.2849681296667224</v>
      </c>
      <c r="E2419" s="200"/>
      <c r="F2419" s="200"/>
    </row>
    <row r="2420" spans="2:6" x14ac:dyDescent="0.2">
      <c r="B2420" s="199">
        <v>36165</v>
      </c>
      <c r="C2420" s="200">
        <v>3.3610157858613618</v>
      </c>
      <c r="D2420" s="200">
        <v>2.308278637770893</v>
      </c>
      <c r="E2420" s="200"/>
      <c r="F2420" s="200"/>
    </row>
    <row r="2421" spans="2:6" x14ac:dyDescent="0.2">
      <c r="B2421" s="199">
        <v>36166</v>
      </c>
      <c r="C2421" s="200">
        <v>3.4319049695983139</v>
      </c>
      <c r="D2421" s="200">
        <v>2.3520826807503141</v>
      </c>
      <c r="E2421" s="200"/>
      <c r="F2421" s="200"/>
    </row>
    <row r="2422" spans="2:6" x14ac:dyDescent="0.2">
      <c r="B2422" s="199">
        <v>36167</v>
      </c>
      <c r="C2422" s="200">
        <v>3.4682202064696295</v>
      </c>
      <c r="D2422" s="200">
        <v>2.344622291021667</v>
      </c>
      <c r="E2422" s="200"/>
      <c r="F2422" s="200"/>
    </row>
    <row r="2423" spans="2:6" x14ac:dyDescent="0.2">
      <c r="B2423" s="199">
        <v>36168</v>
      </c>
      <c r="C2423" s="200">
        <v>3.192586841418354</v>
      </c>
      <c r="D2423" s="200">
        <v>2.3429302494991755</v>
      </c>
      <c r="E2423" s="200"/>
      <c r="F2423" s="200"/>
    </row>
    <row r="2424" spans="2:6" x14ac:dyDescent="0.2">
      <c r="B2424" s="199">
        <v>36171</v>
      </c>
      <c r="C2424" s="200">
        <v>3.1758886374989506</v>
      </c>
      <c r="D2424" s="200">
        <v>2.3225875068293522</v>
      </c>
      <c r="E2424" s="200"/>
      <c r="F2424" s="200"/>
    </row>
    <row r="2425" spans="2:6" x14ac:dyDescent="0.2">
      <c r="B2425" s="199">
        <v>36172</v>
      </c>
      <c r="C2425" s="200">
        <v>3.2180565435560213</v>
      </c>
      <c r="D2425" s="200">
        <v>2.2833394645783964</v>
      </c>
      <c r="E2425" s="200"/>
      <c r="F2425" s="200"/>
    </row>
    <row r="2426" spans="2:6" x14ac:dyDescent="0.2">
      <c r="B2426" s="199">
        <v>36173</v>
      </c>
      <c r="C2426" s="200">
        <v>3.1929412706580158</v>
      </c>
      <c r="D2426" s="200">
        <v>2.2525680203970087</v>
      </c>
      <c r="E2426" s="200"/>
      <c r="F2426" s="200"/>
    </row>
    <row r="2427" spans="2:6" x14ac:dyDescent="0.2">
      <c r="B2427" s="199">
        <v>36174</v>
      </c>
      <c r="C2427" s="200">
        <v>3.2742481721875656</v>
      </c>
      <c r="D2427" s="200">
        <v>2.2371079949007422</v>
      </c>
      <c r="E2427" s="200"/>
      <c r="F2427" s="200"/>
    </row>
    <row r="2428" spans="2:6" x14ac:dyDescent="0.2">
      <c r="B2428" s="199">
        <v>36175</v>
      </c>
      <c r="C2428" s="200">
        <v>3.2385834172149233</v>
      </c>
      <c r="D2428" s="200">
        <v>2.2709741395009972</v>
      </c>
      <c r="E2428" s="200"/>
      <c r="F2428" s="200"/>
    </row>
    <row r="2429" spans="2:6" x14ac:dyDescent="0.2">
      <c r="B2429" s="199">
        <v>36178</v>
      </c>
      <c r="C2429" s="200">
        <v>3.3235096667447834</v>
      </c>
      <c r="D2429" s="200">
        <v>2.2904511018029456</v>
      </c>
      <c r="E2429" s="200"/>
      <c r="F2429" s="200"/>
    </row>
    <row r="2430" spans="2:6" x14ac:dyDescent="0.2">
      <c r="B2430" s="199">
        <v>36179</v>
      </c>
      <c r="C2430" s="200">
        <v>3.1897655846706465</v>
      </c>
      <c r="D2430" s="200">
        <v>2.2962292842833683</v>
      </c>
      <c r="E2430" s="200"/>
      <c r="F2430" s="200"/>
    </row>
    <row r="2431" spans="2:6" x14ac:dyDescent="0.2">
      <c r="B2431" s="199">
        <v>36180</v>
      </c>
      <c r="C2431" s="200">
        <v>3.2781952629906685</v>
      </c>
      <c r="D2431" s="200">
        <v>2.3095862320160219</v>
      </c>
      <c r="E2431" s="200"/>
      <c r="F2431" s="200"/>
    </row>
    <row r="2432" spans="2:6" x14ac:dyDescent="0.2">
      <c r="B2432" s="199">
        <v>36181</v>
      </c>
      <c r="C2432" s="200">
        <v>3.1254604452798809</v>
      </c>
      <c r="D2432" s="200">
        <v>2.282782006920411</v>
      </c>
      <c r="E2432" s="200"/>
      <c r="F2432" s="200"/>
    </row>
    <row r="2433" spans="2:6" x14ac:dyDescent="0.2">
      <c r="B2433" s="199">
        <v>36182</v>
      </c>
      <c r="C2433" s="200">
        <v>3.0070677360144331</v>
      </c>
      <c r="D2433" s="200">
        <v>2.2478513931888506</v>
      </c>
      <c r="E2433" s="200"/>
      <c r="F2433" s="200"/>
    </row>
    <row r="2434" spans="2:6" x14ac:dyDescent="0.2">
      <c r="B2434" s="199">
        <v>36185</v>
      </c>
      <c r="C2434" s="200">
        <v>2.9650249226301844</v>
      </c>
      <c r="D2434" s="200">
        <v>2.2587727189947149</v>
      </c>
      <c r="E2434" s="200"/>
      <c r="F2434" s="200"/>
    </row>
    <row r="2435" spans="2:6" x14ac:dyDescent="0.2">
      <c r="B2435" s="199">
        <v>36186</v>
      </c>
      <c r="C2435" s="200">
        <v>2.965662895261576</v>
      </c>
      <c r="D2435" s="200">
        <v>2.2819739573848077</v>
      </c>
      <c r="E2435" s="200"/>
      <c r="F2435" s="200"/>
    </row>
    <row r="2436" spans="2:6" x14ac:dyDescent="0.2">
      <c r="B2436" s="199">
        <v>36187</v>
      </c>
      <c r="C2436" s="200">
        <v>3.1944307074157465</v>
      </c>
      <c r="D2436" s="200">
        <v>2.2720209433618614</v>
      </c>
      <c r="E2436" s="200"/>
      <c r="F2436" s="200"/>
    </row>
    <row r="2437" spans="2:6" x14ac:dyDescent="0.2">
      <c r="B2437" s="199">
        <v>36188</v>
      </c>
      <c r="C2437" s="200">
        <v>3.3478043317090771</v>
      </c>
      <c r="D2437" s="200">
        <v>2.2925372427608779</v>
      </c>
      <c r="E2437" s="200"/>
      <c r="F2437" s="200"/>
    </row>
    <row r="2438" spans="2:6" x14ac:dyDescent="0.2">
      <c r="B2438" s="199">
        <v>36189</v>
      </c>
      <c r="C2438" s="200">
        <v>3.4238123076178963</v>
      </c>
      <c r="D2438" s="200">
        <v>2.310341649972679</v>
      </c>
      <c r="E2438" s="200"/>
      <c r="F2438" s="200"/>
    </row>
    <row r="2439" spans="2:6" x14ac:dyDescent="0.2">
      <c r="B2439" s="199">
        <v>36192</v>
      </c>
      <c r="C2439" s="200">
        <v>3.4401919421971803</v>
      </c>
      <c r="D2439" s="200">
        <v>2.3131030777636097</v>
      </c>
      <c r="E2439" s="200"/>
      <c r="F2439" s="200"/>
    </row>
    <row r="2440" spans="2:6" x14ac:dyDescent="0.2">
      <c r="B2440" s="199">
        <v>36193</v>
      </c>
      <c r="C2440" s="200">
        <v>3.4732947992304326</v>
      </c>
      <c r="D2440" s="200">
        <v>2.3034412675286799</v>
      </c>
      <c r="E2440" s="200"/>
      <c r="F2440" s="200"/>
    </row>
    <row r="2441" spans="2:6" x14ac:dyDescent="0.2">
      <c r="B2441" s="199">
        <v>36194</v>
      </c>
      <c r="C2441" s="200">
        <v>3.4399217420238855</v>
      </c>
      <c r="D2441" s="200">
        <v>2.3009116736477839</v>
      </c>
      <c r="E2441" s="200"/>
      <c r="F2441" s="200"/>
    </row>
    <row r="2442" spans="2:6" x14ac:dyDescent="0.2">
      <c r="B2442" s="199">
        <v>36195</v>
      </c>
      <c r="C2442" s="200">
        <v>3.3987003705244998</v>
      </c>
      <c r="D2442" s="200">
        <v>2.2744021125478024</v>
      </c>
      <c r="E2442" s="200"/>
      <c r="F2442" s="200"/>
    </row>
    <row r="2443" spans="2:6" x14ac:dyDescent="0.2">
      <c r="B2443" s="199">
        <v>36196</v>
      </c>
      <c r="C2443" s="200">
        <v>3.4388484468910745</v>
      </c>
      <c r="D2443" s="200">
        <v>2.2582311054452711</v>
      </c>
      <c r="E2443" s="200"/>
      <c r="F2443" s="200"/>
    </row>
    <row r="2444" spans="2:6" x14ac:dyDescent="0.2">
      <c r="B2444" s="199">
        <v>36199</v>
      </c>
      <c r="C2444" s="200">
        <v>3.3991398627816798</v>
      </c>
      <c r="D2444" s="200">
        <v>2.2542376616281157</v>
      </c>
      <c r="E2444" s="200"/>
      <c r="F2444" s="200"/>
    </row>
    <row r="2445" spans="2:6" x14ac:dyDescent="0.2">
      <c r="B2445" s="199">
        <v>36200</v>
      </c>
      <c r="C2445" s="200">
        <v>3.2126842302339012</v>
      </c>
      <c r="D2445" s="200">
        <v>2.2124059369877958</v>
      </c>
      <c r="E2445" s="200"/>
      <c r="F2445" s="200"/>
    </row>
    <row r="2446" spans="2:6" x14ac:dyDescent="0.2">
      <c r="B2446" s="199">
        <v>36201</v>
      </c>
      <c r="C2446" s="200">
        <v>3.1856383604186793</v>
      </c>
      <c r="D2446" s="200">
        <v>2.2142176288472015</v>
      </c>
      <c r="E2446" s="200"/>
      <c r="F2446" s="200"/>
    </row>
    <row r="2447" spans="2:6" x14ac:dyDescent="0.2">
      <c r="B2447" s="199">
        <v>36202</v>
      </c>
      <c r="C2447" s="200">
        <v>3.1690727547324671</v>
      </c>
      <c r="D2447" s="200">
        <v>2.2527444909852452</v>
      </c>
      <c r="E2447" s="200"/>
      <c r="F2447" s="200"/>
    </row>
    <row r="2448" spans="2:6" x14ac:dyDescent="0.2">
      <c r="B2448" s="199">
        <v>36203</v>
      </c>
      <c r="C2448" s="200">
        <v>3.1070701544727743</v>
      </c>
      <c r="D2448" s="200">
        <v>2.2402440356947699</v>
      </c>
      <c r="E2448" s="200"/>
      <c r="F2448" s="200"/>
    </row>
    <row r="2449" spans="2:6" x14ac:dyDescent="0.2">
      <c r="B2449" s="199">
        <v>36206</v>
      </c>
      <c r="C2449" s="200">
        <v>3.1490162295233746</v>
      </c>
      <c r="D2449" s="200">
        <v>2.2403775268621349</v>
      </c>
      <c r="E2449" s="200"/>
      <c r="F2449" s="200"/>
    </row>
    <row r="2450" spans="2:6" x14ac:dyDescent="0.2">
      <c r="B2450" s="199">
        <v>36207</v>
      </c>
      <c r="C2450" s="200">
        <v>3.2229351577960701</v>
      </c>
      <c r="D2450" s="200">
        <v>2.2471056273902721</v>
      </c>
      <c r="E2450" s="200"/>
      <c r="F2450" s="200"/>
    </row>
    <row r="2451" spans="2:6" x14ac:dyDescent="0.2">
      <c r="B2451" s="199">
        <v>36208</v>
      </c>
      <c r="C2451" s="200">
        <v>3.1364110578587003</v>
      </c>
      <c r="D2451" s="200">
        <v>2.226601165543614</v>
      </c>
      <c r="E2451" s="200"/>
      <c r="F2451" s="200"/>
    </row>
    <row r="2452" spans="2:6" x14ac:dyDescent="0.2">
      <c r="B2452" s="199">
        <v>36209</v>
      </c>
      <c r="C2452" s="200">
        <v>3.0989900017596401</v>
      </c>
      <c r="D2452" s="200">
        <v>2.237216718266251</v>
      </c>
      <c r="E2452" s="200"/>
      <c r="F2452" s="200"/>
    </row>
    <row r="2453" spans="2:6" x14ac:dyDescent="0.2">
      <c r="B2453" s="199">
        <v>36210</v>
      </c>
      <c r="C2453" s="200">
        <v>3.1115151141137085</v>
      </c>
      <c r="D2453" s="200">
        <v>2.2349633946457814</v>
      </c>
      <c r="E2453" s="200"/>
      <c r="F2453" s="200"/>
    </row>
    <row r="2454" spans="2:6" x14ac:dyDescent="0.2">
      <c r="B2454" s="199">
        <v>36213</v>
      </c>
      <c r="C2454" s="200">
        <v>3.0556887560868038</v>
      </c>
      <c r="D2454" s="200">
        <v>2.2734389000182089</v>
      </c>
      <c r="E2454" s="200"/>
      <c r="F2454" s="200"/>
    </row>
    <row r="2455" spans="2:6" x14ac:dyDescent="0.2">
      <c r="B2455" s="199">
        <v>36214</v>
      </c>
      <c r="C2455" s="200">
        <v>3.0896147229072231</v>
      </c>
      <c r="D2455" s="200">
        <v>2.2809226006191925</v>
      </c>
      <c r="E2455" s="200"/>
      <c r="F2455" s="200"/>
    </row>
    <row r="2456" spans="2:6" x14ac:dyDescent="0.2">
      <c r="B2456" s="199">
        <v>36215</v>
      </c>
      <c r="C2456" s="200">
        <v>3.0988165399199934</v>
      </c>
      <c r="D2456" s="200">
        <v>2.2690528136951347</v>
      </c>
      <c r="E2456" s="200"/>
      <c r="F2456" s="200"/>
    </row>
    <row r="2457" spans="2:6" x14ac:dyDescent="0.2">
      <c r="B2457" s="199">
        <v>36216</v>
      </c>
      <c r="C2457" s="200">
        <v>3.0976139823586002</v>
      </c>
      <c r="D2457" s="200">
        <v>2.2596583500273146</v>
      </c>
      <c r="E2457" s="200"/>
      <c r="F2457" s="200"/>
    </row>
    <row r="2458" spans="2:6" x14ac:dyDescent="0.2">
      <c r="B2458" s="199">
        <v>36217</v>
      </c>
      <c r="C2458" s="200">
        <v>3.0510186296347901</v>
      </c>
      <c r="D2458" s="200">
        <v>2.2486237479511901</v>
      </c>
      <c r="E2458" s="200"/>
      <c r="F2458" s="200"/>
    </row>
    <row r="2459" spans="2:6" x14ac:dyDescent="0.2">
      <c r="B2459" s="199">
        <v>36220</v>
      </c>
      <c r="C2459" s="200">
        <v>2.993376759949665</v>
      </c>
      <c r="D2459" s="200">
        <v>2.2317157166272055</v>
      </c>
      <c r="E2459" s="200"/>
      <c r="F2459" s="200"/>
    </row>
    <row r="2460" spans="2:6" x14ac:dyDescent="0.2">
      <c r="B2460" s="199">
        <v>36221</v>
      </c>
      <c r="C2460" s="200">
        <v>2.9935335427662686</v>
      </c>
      <c r="D2460" s="200">
        <v>2.2202686213804381</v>
      </c>
      <c r="E2460" s="200"/>
      <c r="F2460" s="200"/>
    </row>
    <row r="2461" spans="2:6" x14ac:dyDescent="0.2">
      <c r="B2461" s="199">
        <v>36222</v>
      </c>
      <c r="C2461" s="200">
        <v>2.9501705847081738</v>
      </c>
      <c r="D2461" s="200">
        <v>2.2144447277362933</v>
      </c>
      <c r="E2461" s="200"/>
      <c r="F2461" s="200"/>
    </row>
    <row r="2462" spans="2:6" x14ac:dyDescent="0.2">
      <c r="B2462" s="199">
        <v>36223</v>
      </c>
      <c r="C2462" s="200">
        <v>2.9308938038263372</v>
      </c>
      <c r="D2462" s="200">
        <v>2.2305682025132008</v>
      </c>
      <c r="E2462" s="200"/>
      <c r="F2462" s="200"/>
    </row>
    <row r="2463" spans="2:6" x14ac:dyDescent="0.2">
      <c r="B2463" s="199">
        <v>36224</v>
      </c>
      <c r="C2463" s="200">
        <v>2.9625739401940301</v>
      </c>
      <c r="D2463" s="200">
        <v>2.2864341649972655</v>
      </c>
      <c r="E2463" s="200"/>
      <c r="F2463" s="200"/>
    </row>
    <row r="2464" spans="2:6" x14ac:dyDescent="0.2">
      <c r="B2464" s="199">
        <v>36227</v>
      </c>
      <c r="C2464" s="200">
        <v>2.990312823416684</v>
      </c>
      <c r="D2464" s="200">
        <v>2.2937179020214868</v>
      </c>
      <c r="E2464" s="200"/>
      <c r="F2464" s="200"/>
    </row>
    <row r="2465" spans="2:6" x14ac:dyDescent="0.2">
      <c r="B2465" s="199">
        <v>36228</v>
      </c>
      <c r="C2465" s="200">
        <v>3.0450125134370416</v>
      </c>
      <c r="D2465" s="200">
        <v>2.299512474959021</v>
      </c>
      <c r="E2465" s="200"/>
      <c r="F2465" s="200"/>
    </row>
    <row r="2466" spans="2:6" x14ac:dyDescent="0.2">
      <c r="B2466" s="199">
        <v>36229</v>
      </c>
      <c r="C2466" s="200">
        <v>3.0839463569260928</v>
      </c>
      <c r="D2466" s="200">
        <v>2.3183212529593851</v>
      </c>
      <c r="E2466" s="200"/>
      <c r="F2466" s="200"/>
    </row>
    <row r="2467" spans="2:6" x14ac:dyDescent="0.2">
      <c r="B2467" s="199">
        <v>36230</v>
      </c>
      <c r="C2467" s="200">
        <v>3.0418460009123458</v>
      </c>
      <c r="D2467" s="200">
        <v>2.33361008923693</v>
      </c>
      <c r="E2467" s="200"/>
      <c r="F2467" s="200"/>
    </row>
    <row r="2468" spans="2:6" x14ac:dyDescent="0.2">
      <c r="B2468" s="199">
        <v>36231</v>
      </c>
      <c r="C2468" s="200">
        <v>2.9434155803757984</v>
      </c>
      <c r="D2468" s="200">
        <v>2.3411018029502793</v>
      </c>
      <c r="E2468" s="200"/>
      <c r="F2468" s="200"/>
    </row>
    <row r="2469" spans="2:6" x14ac:dyDescent="0.2">
      <c r="B2469" s="199">
        <v>36234</v>
      </c>
      <c r="C2469" s="200">
        <v>3.0307486129307493</v>
      </c>
      <c r="D2469" s="200">
        <v>2.3565680203970105</v>
      </c>
      <c r="E2469" s="200"/>
      <c r="F2469" s="200"/>
    </row>
    <row r="2470" spans="2:6" x14ac:dyDescent="0.2">
      <c r="B2470" s="199">
        <v>36235</v>
      </c>
      <c r="C2470" s="200">
        <v>3.0870453194074643</v>
      </c>
      <c r="D2470" s="200">
        <v>2.3620136587142566</v>
      </c>
      <c r="E2470" s="200"/>
      <c r="F2470" s="200"/>
    </row>
    <row r="2471" spans="2:6" x14ac:dyDescent="0.2">
      <c r="B2471" s="199">
        <v>36236</v>
      </c>
      <c r="C2471" s="200">
        <v>3.0411237992145885</v>
      </c>
      <c r="D2471" s="200">
        <v>2.3571090875978844</v>
      </c>
      <c r="E2471" s="200"/>
      <c r="F2471" s="200"/>
    </row>
    <row r="2472" spans="2:6" x14ac:dyDescent="0.2">
      <c r="B2472" s="199">
        <v>36237</v>
      </c>
      <c r="C2472" s="200">
        <v>2.9950379906447391</v>
      </c>
      <c r="D2472" s="200">
        <v>2.3651456929520998</v>
      </c>
      <c r="E2472" s="200"/>
      <c r="F2472" s="200"/>
    </row>
    <row r="2473" spans="2:6" x14ac:dyDescent="0.2">
      <c r="B2473" s="199">
        <v>36238</v>
      </c>
      <c r="C2473" s="200">
        <v>3.0140128812094993</v>
      </c>
      <c r="D2473" s="200">
        <v>2.3643097796394064</v>
      </c>
      <c r="E2473" s="200"/>
      <c r="F2473" s="200"/>
    </row>
    <row r="2474" spans="2:6" x14ac:dyDescent="0.2">
      <c r="B2474" s="199">
        <v>36241</v>
      </c>
      <c r="C2474" s="200">
        <v>2.9824911955607143</v>
      </c>
      <c r="D2474" s="200">
        <v>2.3554689491895791</v>
      </c>
      <c r="E2474" s="200"/>
      <c r="F2474" s="200"/>
    </row>
    <row r="2475" spans="2:6" x14ac:dyDescent="0.2">
      <c r="B2475" s="199">
        <v>36242</v>
      </c>
      <c r="C2475" s="200">
        <v>2.9431328709352207</v>
      </c>
      <c r="D2475" s="200">
        <v>2.3074452740848623</v>
      </c>
      <c r="E2475" s="200"/>
      <c r="F2475" s="200"/>
    </row>
    <row r="2476" spans="2:6" x14ac:dyDescent="0.2">
      <c r="B2476" s="199">
        <v>36243</v>
      </c>
      <c r="C2476" s="200">
        <v>2.9539650624504352</v>
      </c>
      <c r="D2476" s="200">
        <v>2.3016181023492952</v>
      </c>
      <c r="E2476" s="200"/>
      <c r="F2476" s="200"/>
    </row>
    <row r="2477" spans="2:6" x14ac:dyDescent="0.2">
      <c r="B2477" s="199">
        <v>36244</v>
      </c>
      <c r="C2477" s="200">
        <v>3.0309712778883724</v>
      </c>
      <c r="D2477" s="200">
        <v>2.3353068657803639</v>
      </c>
      <c r="E2477" s="200"/>
      <c r="F2477" s="200"/>
    </row>
    <row r="2478" spans="2:6" x14ac:dyDescent="0.2">
      <c r="B2478" s="199">
        <v>36245</v>
      </c>
      <c r="C2478" s="200">
        <v>3.02542300087315</v>
      </c>
      <c r="D2478" s="200">
        <v>2.3177040611910358</v>
      </c>
      <c r="E2478" s="200"/>
      <c r="F2478" s="200"/>
    </row>
    <row r="2479" spans="2:6" x14ac:dyDescent="0.2">
      <c r="B2479" s="199">
        <v>36248</v>
      </c>
      <c r="C2479" s="200">
        <v>3.0676192612693938</v>
      </c>
      <c r="D2479" s="200">
        <v>2.3536009834274223</v>
      </c>
      <c r="E2479" s="200"/>
      <c r="F2479" s="200"/>
    </row>
    <row r="2480" spans="2:6" x14ac:dyDescent="0.2">
      <c r="B2480" s="199">
        <v>36249</v>
      </c>
      <c r="C2480" s="200">
        <v>3.0405792291122369</v>
      </c>
      <c r="D2480" s="200">
        <v>2.3461555272263657</v>
      </c>
      <c r="E2480" s="200"/>
      <c r="F2480" s="200"/>
    </row>
    <row r="2481" spans="2:6" x14ac:dyDescent="0.2">
      <c r="B2481" s="199">
        <v>36250</v>
      </c>
      <c r="C2481" s="200">
        <v>3.0751998772423939</v>
      </c>
      <c r="D2481" s="200">
        <v>2.3449337097067886</v>
      </c>
      <c r="E2481" s="200"/>
      <c r="F2481" s="200"/>
    </row>
    <row r="2482" spans="2:6" x14ac:dyDescent="0.2">
      <c r="B2482" s="199">
        <v>36251</v>
      </c>
      <c r="C2482" s="200">
        <v>3.0912042338032126</v>
      </c>
      <c r="D2482" s="200">
        <v>2.3598124203241624</v>
      </c>
      <c r="E2482" s="200"/>
      <c r="F2482" s="200"/>
    </row>
    <row r="2483" spans="2:6" x14ac:dyDescent="0.2">
      <c r="B2483" s="199">
        <v>36252</v>
      </c>
      <c r="C2483" s="200">
        <v>3.0912042338032126</v>
      </c>
      <c r="D2483" s="200">
        <v>2.3569096703696917</v>
      </c>
      <c r="E2483" s="200"/>
      <c r="F2483" s="200"/>
    </row>
    <row r="2484" spans="2:6" x14ac:dyDescent="0.2">
      <c r="B2484" s="199">
        <v>36255</v>
      </c>
      <c r="C2484" s="200">
        <v>3.0912042338032126</v>
      </c>
      <c r="D2484" s="200">
        <v>2.3779293389182254</v>
      </c>
      <c r="E2484" s="200"/>
      <c r="F2484" s="200"/>
    </row>
    <row r="2485" spans="2:6" x14ac:dyDescent="0.2">
      <c r="B2485" s="199">
        <v>36256</v>
      </c>
      <c r="C2485" s="200">
        <v>3.0838354414228579</v>
      </c>
      <c r="D2485" s="200">
        <v>2.392212529593877</v>
      </c>
      <c r="E2485" s="200"/>
      <c r="F2485" s="200"/>
    </row>
    <row r="2486" spans="2:6" x14ac:dyDescent="0.2">
      <c r="B2486" s="199">
        <v>36257</v>
      </c>
      <c r="C2486" s="200">
        <v>3.0316134202755243</v>
      </c>
      <c r="D2486" s="200">
        <v>2.408936441449641</v>
      </c>
      <c r="E2486" s="200"/>
      <c r="F2486" s="200"/>
    </row>
    <row r="2487" spans="2:6" x14ac:dyDescent="0.2">
      <c r="B2487" s="199">
        <v>36258</v>
      </c>
      <c r="C2487" s="200">
        <v>2.9894596913880407</v>
      </c>
      <c r="D2487" s="200">
        <v>2.4370948825350531</v>
      </c>
      <c r="E2487" s="200"/>
      <c r="F2487" s="200"/>
    </row>
    <row r="2488" spans="2:6" x14ac:dyDescent="0.2">
      <c r="B2488" s="199">
        <v>36259</v>
      </c>
      <c r="C2488" s="200">
        <v>3.0223832489235813</v>
      </c>
      <c r="D2488" s="200">
        <v>2.4399521034419918</v>
      </c>
      <c r="E2488" s="200"/>
      <c r="F2488" s="200"/>
    </row>
    <row r="2489" spans="2:6" x14ac:dyDescent="0.2">
      <c r="B2489" s="199">
        <v>36262</v>
      </c>
      <c r="C2489" s="200">
        <v>3.0524355126422864</v>
      </c>
      <c r="D2489" s="200">
        <v>2.4494857038790707</v>
      </c>
      <c r="E2489" s="200"/>
      <c r="F2489" s="200"/>
    </row>
    <row r="2490" spans="2:6" x14ac:dyDescent="0.2">
      <c r="B2490" s="199">
        <v>36263</v>
      </c>
      <c r="C2490" s="200">
        <v>3.0877124803291816</v>
      </c>
      <c r="D2490" s="200">
        <v>2.4503778910945142</v>
      </c>
      <c r="E2490" s="200"/>
      <c r="F2490" s="200"/>
    </row>
    <row r="2491" spans="2:6" x14ac:dyDescent="0.2">
      <c r="B2491" s="199">
        <v>36264</v>
      </c>
      <c r="C2491" s="200">
        <v>3.273717779254802</v>
      </c>
      <c r="D2491" s="200">
        <v>2.4347927517756287</v>
      </c>
      <c r="E2491" s="200"/>
      <c r="F2491" s="200"/>
    </row>
    <row r="2492" spans="2:6" x14ac:dyDescent="0.2">
      <c r="B2492" s="199">
        <v>36265</v>
      </c>
      <c r="C2492" s="200">
        <v>3.2656693166854485</v>
      </c>
      <c r="D2492" s="200">
        <v>2.4163136040793987</v>
      </c>
      <c r="E2492" s="200"/>
      <c r="F2492" s="200"/>
    </row>
    <row r="2493" spans="2:6" x14ac:dyDescent="0.2">
      <c r="B2493" s="199">
        <v>36266</v>
      </c>
      <c r="C2493" s="200">
        <v>3.1556519788409956</v>
      </c>
      <c r="D2493" s="200">
        <v>2.4131702786377667</v>
      </c>
      <c r="E2493" s="200"/>
      <c r="F2493" s="200"/>
    </row>
    <row r="2494" spans="2:6" x14ac:dyDescent="0.2">
      <c r="B2494" s="199">
        <v>36269</v>
      </c>
      <c r="C2494" s="200">
        <v>3.2776306780606679</v>
      </c>
      <c r="D2494" s="200">
        <v>2.3903851757421197</v>
      </c>
      <c r="E2494" s="200"/>
      <c r="F2494" s="200"/>
    </row>
    <row r="2495" spans="2:6" x14ac:dyDescent="0.2">
      <c r="B2495" s="199">
        <v>36270</v>
      </c>
      <c r="C2495" s="200">
        <v>3.1892276861775137</v>
      </c>
      <c r="D2495" s="200">
        <v>2.388082680750315</v>
      </c>
      <c r="E2495" s="200"/>
      <c r="F2495" s="200"/>
    </row>
    <row r="2496" spans="2:6" x14ac:dyDescent="0.2">
      <c r="B2496" s="199">
        <v>36271</v>
      </c>
      <c r="C2496" s="200">
        <v>3.2333061743241491</v>
      </c>
      <c r="D2496" s="200">
        <v>2.4140003642323764</v>
      </c>
      <c r="E2496" s="200"/>
      <c r="F2496" s="200"/>
    </row>
    <row r="2497" spans="2:6" x14ac:dyDescent="0.2">
      <c r="B2497" s="199">
        <v>36272</v>
      </c>
      <c r="C2497" s="200">
        <v>3.1659012385008602</v>
      </c>
      <c r="D2497" s="200">
        <v>2.4426494263339977</v>
      </c>
      <c r="E2497" s="200"/>
      <c r="F2497" s="200"/>
    </row>
    <row r="2498" spans="2:6" x14ac:dyDescent="0.2">
      <c r="B2498" s="199">
        <v>36273</v>
      </c>
      <c r="C2498" s="200">
        <v>3.1019096647433013</v>
      </c>
      <c r="D2498" s="200">
        <v>2.4480539063922748</v>
      </c>
      <c r="E2498" s="200"/>
      <c r="F2498" s="200"/>
    </row>
    <row r="2499" spans="2:6" x14ac:dyDescent="0.2">
      <c r="B2499" s="199">
        <v>36276</v>
      </c>
      <c r="C2499" s="200">
        <v>3.1129319971212044</v>
      </c>
      <c r="D2499" s="200">
        <v>2.4577545073757023</v>
      </c>
      <c r="E2499" s="200"/>
      <c r="F2499" s="200"/>
    </row>
    <row r="2500" spans="2:6" x14ac:dyDescent="0.2">
      <c r="B2500" s="199">
        <v>36277</v>
      </c>
      <c r="C2500" s="200">
        <v>3.1270249376413064</v>
      </c>
      <c r="D2500" s="200">
        <v>2.4746128209797815</v>
      </c>
      <c r="E2500" s="200"/>
      <c r="F2500" s="200"/>
    </row>
    <row r="2501" spans="2:6" x14ac:dyDescent="0.2">
      <c r="B2501" s="199">
        <v>36278</v>
      </c>
      <c r="C2501" s="200">
        <v>3.1311204717494916</v>
      </c>
      <c r="D2501" s="200">
        <v>2.4606623565834966</v>
      </c>
      <c r="E2501" s="200"/>
      <c r="F2501" s="200"/>
    </row>
    <row r="2502" spans="2:6" x14ac:dyDescent="0.2">
      <c r="B2502" s="199">
        <v>36279</v>
      </c>
      <c r="C2502" s="200">
        <v>3.1927578014045435</v>
      </c>
      <c r="D2502" s="200">
        <v>2.4454155891458718</v>
      </c>
      <c r="E2502" s="200"/>
      <c r="F2502" s="200"/>
    </row>
    <row r="2503" spans="2:6" x14ac:dyDescent="0.2">
      <c r="B2503" s="199">
        <v>36280</v>
      </c>
      <c r="C2503" s="200">
        <v>3.2679326601123702</v>
      </c>
      <c r="D2503" s="200">
        <v>2.4376878528501149</v>
      </c>
      <c r="E2503" s="200"/>
      <c r="F2503" s="200"/>
    </row>
    <row r="2504" spans="2:6" x14ac:dyDescent="0.2">
      <c r="B2504" s="199">
        <v>36283</v>
      </c>
      <c r="C2504" s="200">
        <v>3.2487442780526607</v>
      </c>
      <c r="D2504" s="200">
        <v>2.4574849754143107</v>
      </c>
      <c r="E2504" s="200"/>
      <c r="F2504" s="200"/>
    </row>
    <row r="2505" spans="2:6" x14ac:dyDescent="0.2">
      <c r="B2505" s="199">
        <v>36284</v>
      </c>
      <c r="C2505" s="200">
        <v>3.2494756532130924</v>
      </c>
      <c r="D2505" s="200">
        <v>2.437854853396463</v>
      </c>
      <c r="E2505" s="200"/>
      <c r="F2505" s="200"/>
    </row>
    <row r="2506" spans="2:6" x14ac:dyDescent="0.2">
      <c r="B2506" s="199">
        <v>36285</v>
      </c>
      <c r="C2506" s="200">
        <v>3.2370439433880636</v>
      </c>
      <c r="D2506" s="200">
        <v>2.4459783281733709</v>
      </c>
      <c r="E2506" s="200"/>
      <c r="F2506" s="200"/>
    </row>
    <row r="2507" spans="2:6" x14ac:dyDescent="0.2">
      <c r="B2507" s="199">
        <v>36286</v>
      </c>
      <c r="C2507" s="200">
        <v>3.2404648110141632</v>
      </c>
      <c r="D2507" s="200">
        <v>2.445776725550898</v>
      </c>
      <c r="E2507" s="200"/>
      <c r="F2507" s="200"/>
    </row>
    <row r="2508" spans="2:6" x14ac:dyDescent="0.2">
      <c r="B2508" s="199">
        <v>36287</v>
      </c>
      <c r="C2508" s="200">
        <v>3.251642258306366</v>
      </c>
      <c r="D2508" s="200">
        <v>2.4472562374795079</v>
      </c>
      <c r="E2508" s="200"/>
      <c r="F2508" s="200"/>
    </row>
    <row r="2509" spans="2:6" x14ac:dyDescent="0.2">
      <c r="B2509" s="199">
        <v>36290</v>
      </c>
      <c r="C2509" s="200">
        <v>3.3368228629376309</v>
      </c>
      <c r="D2509" s="200">
        <v>2.4483835366964084</v>
      </c>
      <c r="E2509" s="200"/>
      <c r="F2509" s="200"/>
    </row>
    <row r="2510" spans="2:6" x14ac:dyDescent="0.2">
      <c r="B2510" s="199">
        <v>36291</v>
      </c>
      <c r="C2510" s="200">
        <v>3.302162185152171</v>
      </c>
      <c r="D2510" s="200">
        <v>2.454514660353301</v>
      </c>
      <c r="E2510" s="200"/>
      <c r="F2510" s="200"/>
    </row>
    <row r="2511" spans="2:6" x14ac:dyDescent="0.2">
      <c r="B2511" s="199">
        <v>36292</v>
      </c>
      <c r="C2511" s="200">
        <v>3.2260549690562463</v>
      </c>
      <c r="D2511" s="200">
        <v>2.4553605900564519</v>
      </c>
      <c r="E2511" s="200"/>
      <c r="F2511" s="200"/>
    </row>
    <row r="2512" spans="2:6" x14ac:dyDescent="0.2">
      <c r="B2512" s="199">
        <v>36293</v>
      </c>
      <c r="C2512" s="200">
        <v>3.3117668005714269</v>
      </c>
      <c r="D2512" s="200">
        <v>2.4592209069386231</v>
      </c>
      <c r="E2512" s="200"/>
      <c r="F2512" s="200"/>
    </row>
    <row r="2513" spans="2:6" x14ac:dyDescent="0.2">
      <c r="B2513" s="199">
        <v>36294</v>
      </c>
      <c r="C2513" s="200">
        <v>3.2434903857941464</v>
      </c>
      <c r="D2513" s="200">
        <v>2.4177790930613696</v>
      </c>
      <c r="E2513" s="200"/>
      <c r="F2513" s="200"/>
    </row>
    <row r="2514" spans="2:6" x14ac:dyDescent="0.2">
      <c r="B2514" s="199">
        <v>36297</v>
      </c>
      <c r="C2514" s="200">
        <v>3.1980300405884061</v>
      </c>
      <c r="D2514" s="200">
        <v>2.3979153159715865</v>
      </c>
      <c r="E2514" s="200"/>
      <c r="F2514" s="200"/>
    </row>
    <row r="2515" spans="2:6" x14ac:dyDescent="0.2">
      <c r="B2515" s="199">
        <v>36298</v>
      </c>
      <c r="C2515" s="200">
        <v>3.1936100994820364</v>
      </c>
      <c r="D2515" s="200">
        <v>2.4011194682207213</v>
      </c>
      <c r="E2515" s="200"/>
      <c r="F2515" s="200"/>
    </row>
    <row r="2516" spans="2:6" x14ac:dyDescent="0.2">
      <c r="B2516" s="199">
        <v>36299</v>
      </c>
      <c r="C2516" s="200">
        <v>3.2012349148661006</v>
      </c>
      <c r="D2516" s="200">
        <v>2.4123465671098128</v>
      </c>
      <c r="E2516" s="200"/>
      <c r="F2516" s="200"/>
    </row>
    <row r="2517" spans="2:6" x14ac:dyDescent="0.2">
      <c r="B2517" s="199">
        <v>36300</v>
      </c>
      <c r="C2517" s="200">
        <v>3.2805953744065435</v>
      </c>
      <c r="D2517" s="200">
        <v>2.4137982152613335</v>
      </c>
      <c r="E2517" s="200"/>
      <c r="F2517" s="200"/>
    </row>
    <row r="2518" spans="2:6" x14ac:dyDescent="0.2">
      <c r="B2518" s="199">
        <v>36301</v>
      </c>
      <c r="C2518" s="200">
        <v>3.3306266058771916</v>
      </c>
      <c r="D2518" s="200">
        <v>2.4015294117647028</v>
      </c>
      <c r="E2518" s="200"/>
      <c r="F2518" s="200"/>
    </row>
    <row r="2519" spans="2:6" x14ac:dyDescent="0.2">
      <c r="B2519" s="199">
        <v>36304</v>
      </c>
      <c r="C2519" s="200">
        <v>3.3306266058771916</v>
      </c>
      <c r="D2519" s="200">
        <v>2.3784239664906179</v>
      </c>
      <c r="E2519" s="200"/>
      <c r="F2519" s="200"/>
    </row>
    <row r="2520" spans="2:6" x14ac:dyDescent="0.2">
      <c r="B2520" s="199">
        <v>36305</v>
      </c>
      <c r="C2520" s="200">
        <v>3.4054820612937462</v>
      </c>
      <c r="D2520" s="200">
        <v>2.3493587688945516</v>
      </c>
      <c r="E2520" s="200"/>
      <c r="F2520" s="200"/>
    </row>
    <row r="2521" spans="2:6" x14ac:dyDescent="0.2">
      <c r="B2521" s="199">
        <v>36306</v>
      </c>
      <c r="C2521" s="200">
        <v>3.4144912355903707</v>
      </c>
      <c r="D2521" s="200">
        <v>2.3621697322891975</v>
      </c>
      <c r="E2521" s="200"/>
      <c r="F2521" s="200"/>
    </row>
    <row r="2522" spans="2:6" x14ac:dyDescent="0.2">
      <c r="B2522" s="199">
        <v>36307</v>
      </c>
      <c r="C2522" s="200">
        <v>3.3895043911697962</v>
      </c>
      <c r="D2522" s="200">
        <v>2.330881624476413</v>
      </c>
      <c r="E2522" s="200"/>
      <c r="F2522" s="200"/>
    </row>
    <row r="2523" spans="2:6" x14ac:dyDescent="0.2">
      <c r="B2523" s="199">
        <v>36308</v>
      </c>
      <c r="C2523" s="200">
        <v>3.4061917537242214</v>
      </c>
      <c r="D2523" s="200">
        <v>2.3528328173374584</v>
      </c>
      <c r="E2523" s="200"/>
      <c r="F2523" s="200"/>
    </row>
    <row r="2524" spans="2:6" x14ac:dyDescent="0.2">
      <c r="B2524" s="199">
        <v>36311</v>
      </c>
      <c r="C2524" s="200">
        <v>3.4481128102402567</v>
      </c>
      <c r="D2524" s="200">
        <v>2.3536468767073369</v>
      </c>
      <c r="E2524" s="200"/>
      <c r="F2524" s="200"/>
    </row>
    <row r="2525" spans="2:6" x14ac:dyDescent="0.2">
      <c r="B2525" s="199">
        <v>36312</v>
      </c>
      <c r="C2525" s="200">
        <v>3.3703835591534097</v>
      </c>
      <c r="D2525" s="200">
        <v>2.3538535785831334</v>
      </c>
      <c r="E2525" s="200"/>
      <c r="F2525" s="200"/>
    </row>
    <row r="2526" spans="2:6" x14ac:dyDescent="0.2">
      <c r="B2526" s="199">
        <v>36313</v>
      </c>
      <c r="C2526" s="200">
        <v>3.3044430415532875</v>
      </c>
      <c r="D2526" s="200">
        <v>2.358082498634126</v>
      </c>
      <c r="E2526" s="200"/>
      <c r="F2526" s="200"/>
    </row>
    <row r="2527" spans="2:6" x14ac:dyDescent="0.2">
      <c r="B2527" s="199">
        <v>36314</v>
      </c>
      <c r="C2527" s="200">
        <v>3.3217583693252792</v>
      </c>
      <c r="D2527" s="200">
        <v>2.3652187215443425</v>
      </c>
      <c r="E2527" s="200"/>
      <c r="F2527" s="200"/>
    </row>
    <row r="2528" spans="2:6" x14ac:dyDescent="0.2">
      <c r="B2528" s="199">
        <v>36315</v>
      </c>
      <c r="C2528" s="200">
        <v>3.3310744376458934</v>
      </c>
      <c r="D2528" s="200">
        <v>2.3965962484064804</v>
      </c>
      <c r="E2528" s="200"/>
      <c r="F2528" s="200"/>
    </row>
    <row r="2529" spans="2:6" x14ac:dyDescent="0.2">
      <c r="B2529" s="199">
        <v>36318</v>
      </c>
      <c r="C2529" s="200">
        <v>3.3426938790487326</v>
      </c>
      <c r="D2529" s="200">
        <v>2.4127432161719149</v>
      </c>
      <c r="E2529" s="200"/>
      <c r="F2529" s="200"/>
    </row>
    <row r="2530" spans="2:6" x14ac:dyDescent="0.2">
      <c r="B2530" s="199">
        <v>36319</v>
      </c>
      <c r="C2530" s="200">
        <v>3.3920854699856853</v>
      </c>
      <c r="D2530" s="200">
        <v>2.409537606993259</v>
      </c>
      <c r="E2530" s="200"/>
      <c r="F2530" s="200"/>
    </row>
    <row r="2531" spans="2:6" x14ac:dyDescent="0.2">
      <c r="B2531" s="199">
        <v>36320</v>
      </c>
      <c r="C2531" s="200">
        <v>3.3898262963145238</v>
      </c>
      <c r="D2531" s="200">
        <v>2.4169930795847727</v>
      </c>
      <c r="E2531" s="200"/>
      <c r="F2531" s="200"/>
    </row>
    <row r="2532" spans="2:6" x14ac:dyDescent="0.2">
      <c r="B2532" s="199">
        <v>36321</v>
      </c>
      <c r="C2532" s="200">
        <v>3.346300717781761</v>
      </c>
      <c r="D2532" s="200">
        <v>2.4019255144782345</v>
      </c>
      <c r="E2532" s="200"/>
      <c r="F2532" s="200"/>
    </row>
    <row r="2533" spans="2:6" x14ac:dyDescent="0.2">
      <c r="B2533" s="199">
        <v>36322</v>
      </c>
      <c r="C2533" s="200">
        <v>3.3333135964894032</v>
      </c>
      <c r="D2533" s="200">
        <v>2.4069042068839894</v>
      </c>
      <c r="E2533" s="200"/>
      <c r="F2533" s="200"/>
    </row>
    <row r="2534" spans="2:6" x14ac:dyDescent="0.2">
      <c r="B2534" s="199">
        <v>36325</v>
      </c>
      <c r="C2534" s="200">
        <v>3.3225698037963163</v>
      </c>
      <c r="D2534" s="200">
        <v>2.3927969404480032</v>
      </c>
      <c r="E2534" s="200"/>
      <c r="F2534" s="200"/>
    </row>
    <row r="2535" spans="2:6" x14ac:dyDescent="0.2">
      <c r="B2535" s="199">
        <v>36326</v>
      </c>
      <c r="C2535" s="200">
        <v>3.3168322198695575</v>
      </c>
      <c r="D2535" s="200">
        <v>2.4006924057548686</v>
      </c>
      <c r="E2535" s="200"/>
      <c r="F2535" s="200"/>
    </row>
    <row r="2536" spans="2:6" x14ac:dyDescent="0.2">
      <c r="B2536" s="199">
        <v>36327</v>
      </c>
      <c r="C2536" s="200">
        <v>3.394183691084482</v>
      </c>
      <c r="D2536" s="200">
        <v>2.430535421598977</v>
      </c>
      <c r="E2536" s="200"/>
      <c r="F2536" s="200"/>
    </row>
    <row r="2537" spans="2:6" x14ac:dyDescent="0.2">
      <c r="B2537" s="199">
        <v>36328</v>
      </c>
      <c r="C2537" s="200">
        <v>3.405458710661486</v>
      </c>
      <c r="D2537" s="200">
        <v>2.4483017665270408</v>
      </c>
      <c r="E2537" s="200"/>
      <c r="F2537" s="200"/>
    </row>
    <row r="2538" spans="2:6" x14ac:dyDescent="0.2">
      <c r="B2538" s="199">
        <v>36329</v>
      </c>
      <c r="C2538" s="200">
        <v>3.48994713583647</v>
      </c>
      <c r="D2538" s="200">
        <v>2.4546925878710586</v>
      </c>
      <c r="E2538" s="200"/>
      <c r="F2538" s="200"/>
    </row>
    <row r="2539" spans="2:6" x14ac:dyDescent="0.2">
      <c r="B2539" s="199">
        <v>36332</v>
      </c>
      <c r="C2539" s="200">
        <v>3.3842546686670416</v>
      </c>
      <c r="D2539" s="200">
        <v>2.4658342742669794</v>
      </c>
      <c r="E2539" s="200"/>
      <c r="F2539" s="200"/>
    </row>
    <row r="2540" spans="2:6" x14ac:dyDescent="0.2">
      <c r="B2540" s="199">
        <v>36333</v>
      </c>
      <c r="C2540" s="200">
        <v>3.4254718704106666</v>
      </c>
      <c r="D2540" s="200">
        <v>2.4518521216536118</v>
      </c>
      <c r="E2540" s="200"/>
      <c r="F2540" s="200"/>
    </row>
    <row r="2541" spans="2:6" x14ac:dyDescent="0.2">
      <c r="B2541" s="199">
        <v>36334</v>
      </c>
      <c r="C2541" s="200">
        <v>3.3166145586188471</v>
      </c>
      <c r="D2541" s="200">
        <v>2.4353405572755387</v>
      </c>
      <c r="E2541" s="200"/>
      <c r="F2541" s="200"/>
    </row>
    <row r="2542" spans="2:6" x14ac:dyDescent="0.2">
      <c r="B2542" s="199">
        <v>36335</v>
      </c>
      <c r="C2542" s="200">
        <v>3.3803659544445881</v>
      </c>
      <c r="D2542" s="200">
        <v>2.4132915680203939</v>
      </c>
      <c r="E2542" s="200"/>
      <c r="F2542" s="200"/>
    </row>
    <row r="2543" spans="2:6" x14ac:dyDescent="0.2">
      <c r="B2543" s="199">
        <v>36336</v>
      </c>
      <c r="C2543" s="200">
        <v>3.3927426234935751</v>
      </c>
      <c r="D2543" s="200">
        <v>2.4194002913859012</v>
      </c>
      <c r="E2543" s="200"/>
      <c r="F2543" s="200"/>
    </row>
    <row r="2544" spans="2:6" x14ac:dyDescent="0.2">
      <c r="B2544" s="199">
        <v>36339</v>
      </c>
      <c r="C2544" s="200">
        <v>3.2940837003413401</v>
      </c>
      <c r="D2544" s="200">
        <v>2.4336020761245645</v>
      </c>
      <c r="E2544" s="200"/>
      <c r="F2544" s="200"/>
    </row>
    <row r="2545" spans="2:6" x14ac:dyDescent="0.2">
      <c r="B2545" s="199">
        <v>36340</v>
      </c>
      <c r="C2545" s="200">
        <v>3.2676174265768596</v>
      </c>
      <c r="D2545" s="200">
        <v>2.4523655071935866</v>
      </c>
      <c r="E2545" s="200"/>
      <c r="F2545" s="200"/>
    </row>
    <row r="2546" spans="2:6" x14ac:dyDescent="0.2">
      <c r="B2546" s="199">
        <v>36341</v>
      </c>
      <c r="C2546" s="200">
        <v>3.1954848216720593</v>
      </c>
      <c r="D2546" s="200">
        <v>2.4654028410125632</v>
      </c>
      <c r="E2546" s="200"/>
      <c r="F2546" s="200"/>
    </row>
    <row r="2547" spans="2:6" x14ac:dyDescent="0.2">
      <c r="B2547" s="199">
        <v>36342</v>
      </c>
      <c r="C2547" s="200">
        <v>3.2400895329956976</v>
      </c>
      <c r="D2547" s="200">
        <v>2.4953789837916567</v>
      </c>
      <c r="E2547" s="200"/>
      <c r="F2547" s="200"/>
    </row>
    <row r="2548" spans="2:6" x14ac:dyDescent="0.2">
      <c r="B2548" s="199">
        <v>36343</v>
      </c>
      <c r="C2548" s="200">
        <v>3.1924417339178812</v>
      </c>
      <c r="D2548" s="200">
        <v>2.5135326898561257</v>
      </c>
      <c r="E2548" s="200"/>
      <c r="F2548" s="200"/>
    </row>
    <row r="2549" spans="2:6" x14ac:dyDescent="0.2">
      <c r="B2549" s="199">
        <v>36346</v>
      </c>
      <c r="C2549" s="200">
        <v>3.2337773567251111</v>
      </c>
      <c r="D2549" s="200">
        <v>2.5305547259151311</v>
      </c>
      <c r="E2549" s="200"/>
      <c r="F2549" s="200"/>
    </row>
    <row r="2550" spans="2:6" x14ac:dyDescent="0.2">
      <c r="B2550" s="199">
        <v>36347</v>
      </c>
      <c r="C2550" s="200">
        <v>3.2010456079545633</v>
      </c>
      <c r="D2550" s="200">
        <v>2.5234962666180998</v>
      </c>
      <c r="E2550" s="200"/>
      <c r="F2550" s="200"/>
    </row>
    <row r="2551" spans="2:6" x14ac:dyDescent="0.2">
      <c r="B2551" s="199">
        <v>36348</v>
      </c>
      <c r="C2551" s="200">
        <v>3.1739146751218228</v>
      </c>
      <c r="D2551" s="200">
        <v>2.5195350573665971</v>
      </c>
      <c r="E2551" s="200"/>
      <c r="F2551" s="200"/>
    </row>
    <row r="2552" spans="2:6" x14ac:dyDescent="0.2">
      <c r="B2552" s="199">
        <v>36349</v>
      </c>
      <c r="C2552" s="200">
        <v>3.1286903380921398</v>
      </c>
      <c r="D2552" s="200">
        <v>2.511568384629391</v>
      </c>
      <c r="E2552" s="200"/>
      <c r="F2552" s="200"/>
    </row>
    <row r="2553" spans="2:6" x14ac:dyDescent="0.2">
      <c r="B2553" s="199">
        <v>36350</v>
      </c>
      <c r="C2553" s="200">
        <v>3.1832307434424374</v>
      </c>
      <c r="D2553" s="200">
        <v>2.5201189218721516</v>
      </c>
      <c r="E2553" s="200"/>
      <c r="F2553" s="200"/>
    </row>
    <row r="2554" spans="2:6" x14ac:dyDescent="0.2">
      <c r="B2554" s="199">
        <v>36353</v>
      </c>
      <c r="C2554" s="200">
        <v>3.115030218220002</v>
      </c>
      <c r="D2554" s="200">
        <v>2.5179000182116162</v>
      </c>
      <c r="E2554" s="200"/>
      <c r="F2554" s="200"/>
    </row>
    <row r="2555" spans="2:6" x14ac:dyDescent="0.2">
      <c r="B2555" s="199">
        <v>36354</v>
      </c>
      <c r="C2555" s="200">
        <v>3.1290122432368688</v>
      </c>
      <c r="D2555" s="200">
        <v>2.5059051174649398</v>
      </c>
      <c r="E2555" s="200"/>
      <c r="F2555" s="200"/>
    </row>
    <row r="2556" spans="2:6" x14ac:dyDescent="0.2">
      <c r="B2556" s="199">
        <v>36355</v>
      </c>
      <c r="C2556" s="200">
        <v>3.1290122432368688</v>
      </c>
      <c r="D2556" s="200">
        <v>2.5193574940812207</v>
      </c>
      <c r="E2556" s="200"/>
      <c r="F2556" s="200"/>
    </row>
    <row r="2557" spans="2:6" x14ac:dyDescent="0.2">
      <c r="B2557" s="199">
        <v>36356</v>
      </c>
      <c r="C2557" s="200">
        <v>3.2160550607908736</v>
      </c>
      <c r="D2557" s="200">
        <v>2.545429429976322</v>
      </c>
      <c r="E2557" s="200"/>
      <c r="F2557" s="200"/>
    </row>
    <row r="2558" spans="2:6" x14ac:dyDescent="0.2">
      <c r="B2558" s="199">
        <v>36357</v>
      </c>
      <c r="C2558" s="200">
        <v>3.1765141008630602</v>
      </c>
      <c r="D2558" s="200">
        <v>2.5467184483700573</v>
      </c>
      <c r="E2558" s="200"/>
      <c r="F2558" s="200"/>
    </row>
    <row r="2559" spans="2:6" x14ac:dyDescent="0.2">
      <c r="B2559" s="199">
        <v>36360</v>
      </c>
      <c r="C2559" s="200">
        <v>3.1658753860151432</v>
      </c>
      <c r="D2559" s="200">
        <v>2.5385933345474387</v>
      </c>
      <c r="E2559" s="200"/>
      <c r="F2559" s="200"/>
    </row>
    <row r="2560" spans="2:6" x14ac:dyDescent="0.2">
      <c r="B2560" s="199">
        <v>36361</v>
      </c>
      <c r="C2560" s="200">
        <v>3.2059075431715707</v>
      </c>
      <c r="D2560" s="200">
        <v>2.5085736659989042</v>
      </c>
      <c r="E2560" s="200"/>
      <c r="F2560" s="200"/>
    </row>
    <row r="2561" spans="2:6" x14ac:dyDescent="0.2">
      <c r="B2561" s="199">
        <v>36362</v>
      </c>
      <c r="C2561" s="200">
        <v>3.2512611426298359</v>
      </c>
      <c r="D2561" s="200">
        <v>2.504258787106171</v>
      </c>
      <c r="E2561" s="200"/>
      <c r="F2561" s="200"/>
    </row>
    <row r="2562" spans="2:6" x14ac:dyDescent="0.2">
      <c r="B2562" s="199">
        <v>36363</v>
      </c>
      <c r="C2562" s="200">
        <v>3.2751705221618392</v>
      </c>
      <c r="D2562" s="200">
        <v>2.4754614824257852</v>
      </c>
      <c r="E2562" s="200"/>
      <c r="F2562" s="200"/>
    </row>
    <row r="2563" spans="2:6" x14ac:dyDescent="0.2">
      <c r="B2563" s="199">
        <v>36364</v>
      </c>
      <c r="C2563" s="200">
        <v>3.2881426323334582</v>
      </c>
      <c r="D2563" s="200">
        <v>2.4568553997450344</v>
      </c>
      <c r="E2563" s="200"/>
      <c r="F2563" s="200"/>
    </row>
    <row r="2564" spans="2:6" x14ac:dyDescent="0.2">
      <c r="B2564" s="199">
        <v>36367</v>
      </c>
      <c r="C2564" s="200">
        <v>3.2538872548079407</v>
      </c>
      <c r="D2564" s="200">
        <v>2.450500819522853</v>
      </c>
      <c r="E2564" s="200"/>
      <c r="F2564" s="200"/>
    </row>
    <row r="2565" spans="2:6" x14ac:dyDescent="0.2">
      <c r="B2565" s="199">
        <v>36368</v>
      </c>
      <c r="C2565" s="200">
        <v>3.269442945648906</v>
      </c>
      <c r="D2565" s="200">
        <v>2.4676295756692745</v>
      </c>
      <c r="E2565" s="200"/>
      <c r="F2565" s="200"/>
    </row>
    <row r="2566" spans="2:6" x14ac:dyDescent="0.2">
      <c r="B2566" s="199">
        <v>36369</v>
      </c>
      <c r="C2566" s="200">
        <v>3.2400653484122861</v>
      </c>
      <c r="D2566" s="200">
        <v>2.4775370606446891</v>
      </c>
      <c r="E2566" s="200"/>
      <c r="F2566" s="200"/>
    </row>
    <row r="2567" spans="2:6" x14ac:dyDescent="0.2">
      <c r="B2567" s="199">
        <v>36370</v>
      </c>
      <c r="C2567" s="200">
        <v>3.1266229731859729</v>
      </c>
      <c r="D2567" s="200">
        <v>2.4511988708796189</v>
      </c>
      <c r="E2567" s="200"/>
      <c r="F2567" s="200"/>
    </row>
    <row r="2568" spans="2:6" x14ac:dyDescent="0.2">
      <c r="B2568" s="199">
        <v>36371</v>
      </c>
      <c r="C2568" s="200">
        <v>3.1477844836716575</v>
      </c>
      <c r="D2568" s="200">
        <v>2.4574585685667434</v>
      </c>
      <c r="E2568" s="200"/>
      <c r="F2568" s="200"/>
    </row>
    <row r="2569" spans="2:6" x14ac:dyDescent="0.2">
      <c r="B2569" s="199">
        <v>36374</v>
      </c>
      <c r="C2569" s="200">
        <v>3.0893278437108864</v>
      </c>
      <c r="D2569" s="200">
        <v>2.4516262975778527</v>
      </c>
      <c r="E2569" s="200"/>
      <c r="F2569" s="200"/>
    </row>
    <row r="2570" spans="2:6" x14ac:dyDescent="0.2">
      <c r="B2570" s="199">
        <v>36375</v>
      </c>
      <c r="C2570" s="200">
        <v>3.1180065898820084</v>
      </c>
      <c r="D2570" s="200">
        <v>2.4453573119650316</v>
      </c>
      <c r="E2570" s="200"/>
      <c r="F2570" s="200"/>
    </row>
    <row r="2571" spans="2:6" x14ac:dyDescent="0.2">
      <c r="B2571" s="199">
        <v>36376</v>
      </c>
      <c r="C2571" s="200">
        <v>3.1711851530008524</v>
      </c>
      <c r="D2571" s="200">
        <v>2.430240939719539</v>
      </c>
      <c r="E2571" s="200"/>
      <c r="F2571" s="200"/>
    </row>
    <row r="2572" spans="2:6" x14ac:dyDescent="0.2">
      <c r="B2572" s="199">
        <v>36377</v>
      </c>
      <c r="C2572" s="200">
        <v>3.1433095017892465</v>
      </c>
      <c r="D2572" s="200">
        <v>2.4182345656528841</v>
      </c>
      <c r="E2572" s="200"/>
      <c r="F2572" s="200"/>
    </row>
    <row r="2573" spans="2:6" x14ac:dyDescent="0.2">
      <c r="B2573" s="199">
        <v>36378</v>
      </c>
      <c r="C2573" s="200">
        <v>3.1160568120882934</v>
      </c>
      <c r="D2573" s="200">
        <v>2.4008821708249841</v>
      </c>
      <c r="E2573" s="200"/>
      <c r="F2573" s="200"/>
    </row>
    <row r="2574" spans="2:6" x14ac:dyDescent="0.2">
      <c r="B2574" s="199">
        <v>36381</v>
      </c>
      <c r="C2574" s="200">
        <v>3.1369939897140511</v>
      </c>
      <c r="D2574" s="200">
        <v>2.3953034055727529</v>
      </c>
      <c r="E2574" s="200"/>
      <c r="F2574" s="200"/>
    </row>
    <row r="2575" spans="2:6" x14ac:dyDescent="0.2">
      <c r="B2575" s="199">
        <v>36382</v>
      </c>
      <c r="C2575" s="200">
        <v>3.1552408409229886</v>
      </c>
      <c r="D2575" s="200">
        <v>2.3709643052267322</v>
      </c>
      <c r="E2575" s="200"/>
      <c r="F2575" s="200"/>
    </row>
    <row r="2576" spans="2:6" x14ac:dyDescent="0.2">
      <c r="B2576" s="199">
        <v>36383</v>
      </c>
      <c r="C2576" s="200">
        <v>3.1368855760642722</v>
      </c>
      <c r="D2576" s="200">
        <v>2.3880914223274421</v>
      </c>
      <c r="E2576" s="200"/>
      <c r="F2576" s="200"/>
    </row>
    <row r="2577" spans="2:6" x14ac:dyDescent="0.2">
      <c r="B2577" s="199">
        <v>36384</v>
      </c>
      <c r="C2577" s="200">
        <v>3.1652974578667079</v>
      </c>
      <c r="D2577" s="200">
        <v>2.4034110362411192</v>
      </c>
      <c r="E2577" s="200"/>
      <c r="F2577" s="200"/>
    </row>
    <row r="2578" spans="2:6" x14ac:dyDescent="0.2">
      <c r="B2578" s="199">
        <v>36385</v>
      </c>
      <c r="C2578" s="200">
        <v>3.1740772955964931</v>
      </c>
      <c r="D2578" s="200">
        <v>2.4384370788563077</v>
      </c>
      <c r="E2578" s="200"/>
      <c r="F2578" s="200"/>
    </row>
    <row r="2579" spans="2:6" x14ac:dyDescent="0.2">
      <c r="B2579" s="199">
        <v>36388</v>
      </c>
      <c r="C2579" s="200">
        <v>3.1912241652357509</v>
      </c>
      <c r="D2579" s="200">
        <v>2.4549584775086482</v>
      </c>
      <c r="E2579" s="200"/>
      <c r="F2579" s="200"/>
    </row>
    <row r="2580" spans="2:6" x14ac:dyDescent="0.2">
      <c r="B2580" s="199">
        <v>36389</v>
      </c>
      <c r="C2580" s="200">
        <v>3.1767275923580107</v>
      </c>
      <c r="D2580" s="200">
        <v>2.4651407758149677</v>
      </c>
      <c r="E2580" s="200"/>
      <c r="F2580" s="200"/>
    </row>
    <row r="2581" spans="2:6" x14ac:dyDescent="0.2">
      <c r="B2581" s="199">
        <v>36390</v>
      </c>
      <c r="C2581" s="200">
        <v>3.1833441607991309</v>
      </c>
      <c r="D2581" s="200">
        <v>2.4617124385357836</v>
      </c>
      <c r="E2581" s="200"/>
      <c r="F2581" s="200"/>
    </row>
    <row r="2582" spans="2:6" x14ac:dyDescent="0.2">
      <c r="B2582" s="199">
        <v>36391</v>
      </c>
      <c r="C2582" s="200">
        <v>3.2222204616586843</v>
      </c>
      <c r="D2582" s="200">
        <v>2.4521165543616803</v>
      </c>
      <c r="E2582" s="200"/>
      <c r="F2582" s="200"/>
    </row>
    <row r="2583" spans="2:6" x14ac:dyDescent="0.2">
      <c r="B2583" s="199">
        <v>36392</v>
      </c>
      <c r="C2583" s="200">
        <v>3.2523619581506686</v>
      </c>
      <c r="D2583" s="200">
        <v>2.4816332179930769</v>
      </c>
      <c r="E2583" s="200"/>
      <c r="F2583" s="200"/>
    </row>
    <row r="2584" spans="2:6" x14ac:dyDescent="0.2">
      <c r="B2584" s="199">
        <v>36395</v>
      </c>
      <c r="C2584" s="200">
        <v>3.1995553372456818</v>
      </c>
      <c r="D2584" s="200">
        <v>2.5166055363321767</v>
      </c>
      <c r="E2584" s="200"/>
      <c r="F2584" s="200"/>
    </row>
    <row r="2585" spans="2:6" x14ac:dyDescent="0.2">
      <c r="B2585" s="199">
        <v>36396</v>
      </c>
      <c r="C2585" s="200">
        <v>3.1478095022062234</v>
      </c>
      <c r="D2585" s="200">
        <v>2.5144232380258571</v>
      </c>
      <c r="E2585" s="200"/>
      <c r="F2585" s="200"/>
    </row>
    <row r="2586" spans="2:6" x14ac:dyDescent="0.2">
      <c r="B2586" s="199">
        <v>36397</v>
      </c>
      <c r="C2586" s="200">
        <v>3.183787822812072</v>
      </c>
      <c r="D2586" s="200">
        <v>2.5325589145875038</v>
      </c>
      <c r="E2586" s="200"/>
      <c r="F2586" s="200"/>
    </row>
    <row r="2587" spans="2:6" x14ac:dyDescent="0.2">
      <c r="B2587" s="199">
        <v>36398</v>
      </c>
      <c r="C2587" s="200">
        <v>3.1932431609750949</v>
      </c>
      <c r="D2587" s="200">
        <v>2.5076649062101595</v>
      </c>
      <c r="E2587" s="200"/>
      <c r="F2587" s="200"/>
    </row>
    <row r="2588" spans="2:6" x14ac:dyDescent="0.2">
      <c r="B2588" s="199">
        <v>36399</v>
      </c>
      <c r="C2588" s="200">
        <v>3.2296434608639295</v>
      </c>
      <c r="D2588" s="200">
        <v>2.4956552540520822</v>
      </c>
      <c r="E2588" s="200"/>
      <c r="F2588" s="200"/>
    </row>
    <row r="2589" spans="2:6" x14ac:dyDescent="0.2">
      <c r="B2589" s="199">
        <v>36402</v>
      </c>
      <c r="C2589" s="200">
        <v>3.1317659499412542</v>
      </c>
      <c r="D2589" s="200">
        <v>2.4770655618284434</v>
      </c>
      <c r="E2589" s="200"/>
      <c r="F2589" s="200"/>
    </row>
    <row r="2590" spans="2:6" x14ac:dyDescent="0.2">
      <c r="B2590" s="199">
        <v>36403</v>
      </c>
      <c r="C2590" s="200">
        <v>3.0757311041263131</v>
      </c>
      <c r="D2590" s="200">
        <v>2.4540469859770502</v>
      </c>
      <c r="E2590" s="200"/>
      <c r="F2590" s="200"/>
    </row>
    <row r="2591" spans="2:6" x14ac:dyDescent="0.2">
      <c r="B2591" s="199">
        <v>36404</v>
      </c>
      <c r="C2591" s="200">
        <v>3.0841973762228911</v>
      </c>
      <c r="D2591" s="200">
        <v>2.4810562739027469</v>
      </c>
      <c r="E2591" s="200"/>
      <c r="F2591" s="200"/>
    </row>
    <row r="2592" spans="2:6" x14ac:dyDescent="0.2">
      <c r="B2592" s="199">
        <v>36405</v>
      </c>
      <c r="C2592" s="200">
        <v>3.0050695890538965</v>
      </c>
      <c r="D2592" s="200">
        <v>2.4660593698779794</v>
      </c>
      <c r="E2592" s="200"/>
      <c r="F2592" s="200"/>
    </row>
    <row r="2593" spans="2:6" x14ac:dyDescent="0.2">
      <c r="B2593" s="199">
        <v>36406</v>
      </c>
      <c r="C2593" s="200">
        <v>3.0655910920673786</v>
      </c>
      <c r="D2593" s="200">
        <v>2.5109901657257301</v>
      </c>
      <c r="E2593" s="200"/>
      <c r="F2593" s="200"/>
    </row>
    <row r="2594" spans="2:6" x14ac:dyDescent="0.2">
      <c r="B2594" s="199">
        <v>36409</v>
      </c>
      <c r="C2594" s="200">
        <v>3.0612854022688532</v>
      </c>
      <c r="D2594" s="200">
        <v>2.521543070478963</v>
      </c>
      <c r="E2594" s="200"/>
      <c r="F2594" s="200"/>
    </row>
    <row r="2595" spans="2:6" x14ac:dyDescent="0.2">
      <c r="B2595" s="199">
        <v>36410</v>
      </c>
      <c r="C2595" s="200">
        <v>3.0379756336152419</v>
      </c>
      <c r="D2595" s="200">
        <v>2.5080007284647574</v>
      </c>
      <c r="E2595" s="200"/>
      <c r="F2595" s="200"/>
    </row>
    <row r="2596" spans="2:6" x14ac:dyDescent="0.2">
      <c r="B2596" s="199">
        <v>36411</v>
      </c>
      <c r="C2596" s="200">
        <v>3.018291050620006</v>
      </c>
      <c r="D2596" s="200">
        <v>2.5006222910216684</v>
      </c>
      <c r="E2596" s="200"/>
      <c r="F2596" s="200"/>
    </row>
    <row r="2597" spans="2:6" x14ac:dyDescent="0.2">
      <c r="B2597" s="199">
        <v>36412</v>
      </c>
      <c r="C2597" s="200">
        <v>3.0681821782970933</v>
      </c>
      <c r="D2597" s="200">
        <v>2.5191981424148575</v>
      </c>
      <c r="E2597" s="200"/>
      <c r="F2597" s="200"/>
    </row>
    <row r="2598" spans="2:6" x14ac:dyDescent="0.2">
      <c r="B2598" s="199">
        <v>36413</v>
      </c>
      <c r="C2598" s="200">
        <v>3.0727997658265216</v>
      </c>
      <c r="D2598" s="200">
        <v>2.5185601894008345</v>
      </c>
      <c r="E2598" s="200"/>
      <c r="F2598" s="200"/>
    </row>
    <row r="2599" spans="2:6" x14ac:dyDescent="0.2">
      <c r="B2599" s="199">
        <v>36416</v>
      </c>
      <c r="C2599" s="200">
        <v>3.1493573155446049</v>
      </c>
      <c r="D2599" s="200">
        <v>2.5106772901110879</v>
      </c>
      <c r="E2599" s="200"/>
      <c r="F2599" s="200"/>
    </row>
    <row r="2600" spans="2:6" x14ac:dyDescent="0.2">
      <c r="B2600" s="199">
        <v>36417</v>
      </c>
      <c r="C2600" s="200">
        <v>3.1217643737735754</v>
      </c>
      <c r="D2600" s="200">
        <v>2.5007321070843167</v>
      </c>
      <c r="E2600" s="200"/>
      <c r="F2600" s="200"/>
    </row>
    <row r="2601" spans="2:6" x14ac:dyDescent="0.2">
      <c r="B2601" s="199">
        <v>36418</v>
      </c>
      <c r="C2601" s="200">
        <v>3.074817927614713</v>
      </c>
      <c r="D2601" s="200">
        <v>2.4794463667820037</v>
      </c>
      <c r="E2601" s="200"/>
      <c r="F2601" s="200"/>
    </row>
    <row r="2602" spans="2:6" x14ac:dyDescent="0.2">
      <c r="B2602" s="199">
        <v>36419</v>
      </c>
      <c r="C2602" s="200">
        <v>3.0824293997803425</v>
      </c>
      <c r="D2602" s="200">
        <v>2.4665696594427211</v>
      </c>
      <c r="E2602" s="200"/>
      <c r="F2602" s="200"/>
    </row>
    <row r="2603" spans="2:6" x14ac:dyDescent="0.2">
      <c r="B2603" s="199">
        <v>36420</v>
      </c>
      <c r="C2603" s="200">
        <v>3.0833392404873323</v>
      </c>
      <c r="D2603" s="200">
        <v>2.4791358586778331</v>
      </c>
      <c r="E2603" s="200"/>
      <c r="F2603" s="200"/>
    </row>
    <row r="2604" spans="2:6" x14ac:dyDescent="0.2">
      <c r="B2604" s="199">
        <v>36423</v>
      </c>
      <c r="C2604" s="200">
        <v>3.0814695220042227</v>
      </c>
      <c r="D2604" s="200">
        <v>2.4873746130030927</v>
      </c>
      <c r="E2604" s="200"/>
      <c r="F2604" s="200"/>
    </row>
    <row r="2605" spans="2:6" x14ac:dyDescent="0.2">
      <c r="B2605" s="199">
        <v>36424</v>
      </c>
      <c r="C2605" s="200">
        <v>3.0837845704025777</v>
      </c>
      <c r="D2605" s="200">
        <v>2.4658717902021459</v>
      </c>
      <c r="E2605" s="200"/>
      <c r="F2605" s="200"/>
    </row>
    <row r="2606" spans="2:6" x14ac:dyDescent="0.2">
      <c r="B2606" s="199">
        <v>36425</v>
      </c>
      <c r="C2606" s="200">
        <v>3.0503889965149229</v>
      </c>
      <c r="D2606" s="200">
        <v>2.4542609725004523</v>
      </c>
      <c r="E2606" s="200"/>
      <c r="F2606" s="200"/>
    </row>
    <row r="2607" spans="2:6" x14ac:dyDescent="0.2">
      <c r="B2607" s="199">
        <v>36426</v>
      </c>
      <c r="C2607" s="200">
        <v>3.0182543567693108</v>
      </c>
      <c r="D2607" s="200">
        <v>2.4270251320342346</v>
      </c>
      <c r="E2607" s="200"/>
      <c r="F2607" s="200"/>
    </row>
    <row r="2608" spans="2:6" x14ac:dyDescent="0.2">
      <c r="B2608" s="199">
        <v>36427</v>
      </c>
      <c r="C2608" s="200">
        <v>2.9793647126913232</v>
      </c>
      <c r="D2608" s="200">
        <v>2.4070005463485673</v>
      </c>
      <c r="E2608" s="200"/>
      <c r="F2608" s="200"/>
    </row>
    <row r="2609" spans="2:6" x14ac:dyDescent="0.2">
      <c r="B2609" s="199">
        <v>36430</v>
      </c>
      <c r="C2609" s="200">
        <v>3.0051062829045896</v>
      </c>
      <c r="D2609" s="200">
        <v>2.415402841012563</v>
      </c>
      <c r="E2609" s="200"/>
      <c r="F2609" s="200"/>
    </row>
    <row r="2610" spans="2:6" x14ac:dyDescent="0.2">
      <c r="B2610" s="199">
        <v>36431</v>
      </c>
      <c r="C2610" s="200">
        <v>3.0426332507999723</v>
      </c>
      <c r="D2610" s="200">
        <v>2.4196108177016904</v>
      </c>
      <c r="E2610" s="200"/>
      <c r="F2610" s="200"/>
    </row>
    <row r="2611" spans="2:6" x14ac:dyDescent="0.2">
      <c r="B2611" s="199">
        <v>36432</v>
      </c>
      <c r="C2611" s="200">
        <v>3.0250310438316435</v>
      </c>
      <c r="D2611" s="200">
        <v>2.4046326716445057</v>
      </c>
      <c r="E2611" s="200"/>
      <c r="F2611" s="200"/>
    </row>
    <row r="2612" spans="2:6" x14ac:dyDescent="0.2">
      <c r="B2612" s="199">
        <v>36433</v>
      </c>
      <c r="C2612" s="200">
        <v>3.0229786900462137</v>
      </c>
      <c r="D2612" s="200">
        <v>2.4309788745219412</v>
      </c>
      <c r="E2612" s="200"/>
      <c r="F2612" s="200"/>
    </row>
    <row r="2613" spans="2:6" x14ac:dyDescent="0.2">
      <c r="B2613" s="199">
        <v>36434</v>
      </c>
      <c r="C2613" s="200">
        <v>3.0817997666604722</v>
      </c>
      <c r="D2613" s="200">
        <v>2.4341345838645019</v>
      </c>
      <c r="E2613" s="200"/>
      <c r="F2613" s="200"/>
    </row>
    <row r="2614" spans="2:6" x14ac:dyDescent="0.2">
      <c r="B2614" s="199">
        <v>36437</v>
      </c>
      <c r="C2614" s="200">
        <v>3.0835594035914982</v>
      </c>
      <c r="D2614" s="200">
        <v>2.4610207612456709</v>
      </c>
      <c r="E2614" s="200"/>
      <c r="F2614" s="200"/>
    </row>
    <row r="2615" spans="2:6" x14ac:dyDescent="0.2">
      <c r="B2615" s="199">
        <v>36438</v>
      </c>
      <c r="C2615" s="200">
        <v>3.1072661329935301</v>
      </c>
      <c r="D2615" s="200">
        <v>2.4602092515024547</v>
      </c>
      <c r="E2615" s="200"/>
      <c r="F2615" s="200"/>
    </row>
    <row r="2616" spans="2:6" x14ac:dyDescent="0.2">
      <c r="B2616" s="199">
        <v>36439</v>
      </c>
      <c r="C2616" s="200">
        <v>3.1058133900864933</v>
      </c>
      <c r="D2616" s="200">
        <v>2.4874816973228877</v>
      </c>
      <c r="E2616" s="200"/>
      <c r="F2616" s="200"/>
    </row>
    <row r="2617" spans="2:6" x14ac:dyDescent="0.2">
      <c r="B2617" s="199">
        <v>36440</v>
      </c>
      <c r="C2617" s="200">
        <v>3.1250359641434406</v>
      </c>
      <c r="D2617" s="200">
        <v>2.4926791112729876</v>
      </c>
      <c r="E2617" s="200"/>
      <c r="F2617" s="200"/>
    </row>
    <row r="2618" spans="2:6" x14ac:dyDescent="0.2">
      <c r="B2618" s="199">
        <v>36441</v>
      </c>
      <c r="C2618" s="200">
        <v>3.1123899288723109</v>
      </c>
      <c r="D2618" s="200">
        <v>2.5055731196503324</v>
      </c>
      <c r="E2618" s="200"/>
      <c r="F2618" s="200"/>
    </row>
    <row r="2619" spans="2:6" x14ac:dyDescent="0.2">
      <c r="B2619" s="199">
        <v>36444</v>
      </c>
      <c r="C2619" s="200">
        <v>3.0861646669908001</v>
      </c>
      <c r="D2619" s="200">
        <v>2.5096927699872476</v>
      </c>
      <c r="E2619" s="200"/>
      <c r="F2619" s="200"/>
    </row>
    <row r="2620" spans="2:6" x14ac:dyDescent="0.2">
      <c r="B2620" s="199">
        <v>36445</v>
      </c>
      <c r="C2620" s="200">
        <v>3.0702136833037184</v>
      </c>
      <c r="D2620" s="200">
        <v>2.4866221089054772</v>
      </c>
      <c r="E2620" s="200"/>
      <c r="F2620" s="200"/>
    </row>
    <row r="2621" spans="2:6" x14ac:dyDescent="0.2">
      <c r="B2621" s="199">
        <v>36446</v>
      </c>
      <c r="C2621" s="200">
        <v>3.0082077472394175</v>
      </c>
      <c r="D2621" s="200">
        <v>2.4453682389364371</v>
      </c>
      <c r="E2621" s="200"/>
      <c r="F2621" s="200"/>
    </row>
    <row r="2622" spans="2:6" x14ac:dyDescent="0.2">
      <c r="B2622" s="199">
        <v>36447</v>
      </c>
      <c r="C2622" s="200">
        <v>2.9434864662237317</v>
      </c>
      <c r="D2622" s="200">
        <v>2.4463423784374383</v>
      </c>
      <c r="E2622" s="200"/>
      <c r="F2622" s="200"/>
    </row>
    <row r="2623" spans="2:6" x14ac:dyDescent="0.2">
      <c r="B2623" s="199">
        <v>36448</v>
      </c>
      <c r="C2623" s="200">
        <v>2.9494467151081136</v>
      </c>
      <c r="D2623" s="200">
        <v>2.4011538881806547</v>
      </c>
      <c r="E2623" s="200"/>
      <c r="F2623" s="200"/>
    </row>
    <row r="2624" spans="2:6" x14ac:dyDescent="0.2">
      <c r="B2624" s="199">
        <v>36451</v>
      </c>
      <c r="C2624" s="200">
        <v>2.9929964782242893</v>
      </c>
      <c r="D2624" s="200">
        <v>2.3890007284647563</v>
      </c>
      <c r="E2624" s="200"/>
      <c r="F2624" s="200"/>
    </row>
    <row r="2625" spans="2:6" x14ac:dyDescent="0.2">
      <c r="B2625" s="199">
        <v>36452</v>
      </c>
      <c r="C2625" s="200">
        <v>3.0624562696864643</v>
      </c>
      <c r="D2625" s="200">
        <v>2.4108091422327402</v>
      </c>
      <c r="E2625" s="200"/>
      <c r="F2625" s="200"/>
    </row>
    <row r="2626" spans="2:6" x14ac:dyDescent="0.2">
      <c r="B2626" s="199">
        <v>36453</v>
      </c>
      <c r="C2626" s="200">
        <v>3.0428650892202689</v>
      </c>
      <c r="D2626" s="200">
        <v>2.4422516845747544</v>
      </c>
      <c r="E2626" s="200"/>
      <c r="F2626" s="200"/>
    </row>
    <row r="2627" spans="2:6" x14ac:dyDescent="0.2">
      <c r="B2627" s="199">
        <v>36454</v>
      </c>
      <c r="C2627" s="200">
        <v>3.1637638216979131</v>
      </c>
      <c r="D2627" s="200">
        <v>2.4369772354762294</v>
      </c>
      <c r="E2627" s="200"/>
      <c r="F2627" s="200"/>
    </row>
    <row r="2628" spans="2:6" x14ac:dyDescent="0.2">
      <c r="B2628" s="199">
        <v>36455</v>
      </c>
      <c r="C2628" s="200">
        <v>3.166155593602265</v>
      </c>
      <c r="D2628" s="200">
        <v>2.4636235658349981</v>
      </c>
      <c r="E2628" s="200"/>
      <c r="F2628" s="200"/>
    </row>
    <row r="2629" spans="2:6" x14ac:dyDescent="0.2">
      <c r="B2629" s="199">
        <v>36458</v>
      </c>
      <c r="C2629" s="200">
        <v>3.1386643938717977</v>
      </c>
      <c r="D2629" s="200">
        <v>2.456784920779453</v>
      </c>
      <c r="E2629" s="200"/>
      <c r="F2629" s="200"/>
    </row>
    <row r="2630" spans="2:6" x14ac:dyDescent="0.2">
      <c r="B2630" s="199">
        <v>36459</v>
      </c>
      <c r="C2630" s="200">
        <v>3.1133648177691686</v>
      </c>
      <c r="D2630" s="200">
        <v>2.4515394281551588</v>
      </c>
      <c r="E2630" s="200"/>
      <c r="F2630" s="200"/>
    </row>
    <row r="2631" spans="2:6" x14ac:dyDescent="0.2">
      <c r="B2631" s="199">
        <v>36460</v>
      </c>
      <c r="C2631" s="200">
        <v>3.0585942419008787</v>
      </c>
      <c r="D2631" s="200">
        <v>2.4556068111455067</v>
      </c>
      <c r="E2631" s="200"/>
      <c r="F2631" s="200"/>
    </row>
    <row r="2632" spans="2:6" x14ac:dyDescent="0.2">
      <c r="B2632" s="199">
        <v>36461</v>
      </c>
      <c r="C2632" s="200">
        <v>3.0391656819093522</v>
      </c>
      <c r="D2632" s="200">
        <v>2.5092600619195</v>
      </c>
      <c r="E2632" s="200"/>
      <c r="F2632" s="200"/>
    </row>
    <row r="2633" spans="2:6" x14ac:dyDescent="0.2">
      <c r="B2633" s="199">
        <v>36462</v>
      </c>
      <c r="C2633" s="200">
        <v>3.1657869871930169</v>
      </c>
      <c r="D2633" s="200">
        <v>2.5563644144964437</v>
      </c>
      <c r="E2633" s="200"/>
      <c r="F2633" s="200"/>
    </row>
    <row r="2634" spans="2:6" x14ac:dyDescent="0.2">
      <c r="B2634" s="199">
        <v>36465</v>
      </c>
      <c r="C2634" s="200">
        <v>3.1657869871930169</v>
      </c>
      <c r="D2634" s="200">
        <v>2.5472114368967356</v>
      </c>
      <c r="E2634" s="200"/>
      <c r="F2634" s="200"/>
    </row>
    <row r="2635" spans="2:6" x14ac:dyDescent="0.2">
      <c r="B2635" s="199">
        <v>36466</v>
      </c>
      <c r="C2635" s="200">
        <v>3.2323663113756815</v>
      </c>
      <c r="D2635" s="200">
        <v>2.5417718084137633</v>
      </c>
      <c r="E2635" s="200"/>
      <c r="F2635" s="200"/>
    </row>
    <row r="2636" spans="2:6" x14ac:dyDescent="0.2">
      <c r="B2636" s="199">
        <v>36467</v>
      </c>
      <c r="C2636" s="200">
        <v>3.2248357324718104</v>
      </c>
      <c r="D2636" s="200">
        <v>2.5487517756328493</v>
      </c>
      <c r="E2636" s="200"/>
      <c r="F2636" s="200"/>
    </row>
    <row r="2637" spans="2:6" x14ac:dyDescent="0.2">
      <c r="B2637" s="199">
        <v>36468</v>
      </c>
      <c r="C2637" s="200">
        <v>3.1424688790278843</v>
      </c>
      <c r="D2637" s="200">
        <v>2.5673325441631709</v>
      </c>
      <c r="E2637" s="200"/>
      <c r="F2637" s="200"/>
    </row>
    <row r="2638" spans="2:6" x14ac:dyDescent="0.2">
      <c r="B2638" s="199">
        <v>36469</v>
      </c>
      <c r="C2638" s="200">
        <v>3.0819440402097928</v>
      </c>
      <c r="D2638" s="200">
        <v>2.5686891276634447</v>
      </c>
      <c r="E2638" s="200"/>
      <c r="F2638" s="200"/>
    </row>
    <row r="2639" spans="2:6" x14ac:dyDescent="0.2">
      <c r="B2639" s="199">
        <v>36472</v>
      </c>
      <c r="C2639" s="200">
        <v>3.0005103781051163</v>
      </c>
      <c r="D2639" s="200">
        <v>2.5724274266982285</v>
      </c>
      <c r="E2639" s="200"/>
      <c r="F2639" s="200"/>
    </row>
    <row r="2640" spans="2:6" x14ac:dyDescent="0.2">
      <c r="B2640" s="199">
        <v>36473</v>
      </c>
      <c r="C2640" s="200">
        <v>3.0302782644809398</v>
      </c>
      <c r="D2640" s="200">
        <v>2.5685534511017982</v>
      </c>
      <c r="E2640" s="200"/>
      <c r="F2640" s="200"/>
    </row>
    <row r="2641" spans="2:6" x14ac:dyDescent="0.2">
      <c r="B2641" s="199">
        <v>36474</v>
      </c>
      <c r="C2641" s="200">
        <v>3.0307094172265989</v>
      </c>
      <c r="D2641" s="200">
        <v>2.5880122017847338</v>
      </c>
      <c r="E2641" s="200"/>
      <c r="F2641" s="200"/>
    </row>
    <row r="2642" spans="2:6" x14ac:dyDescent="0.2">
      <c r="B2642" s="199">
        <v>36475</v>
      </c>
      <c r="C2642" s="200">
        <v>3.0042348039505971</v>
      </c>
      <c r="D2642" s="200">
        <v>2.6032107084319747</v>
      </c>
      <c r="E2642" s="200"/>
      <c r="F2642" s="200"/>
    </row>
    <row r="2643" spans="2:6" x14ac:dyDescent="0.2">
      <c r="B2643" s="199">
        <v>36476</v>
      </c>
      <c r="C2643" s="200">
        <v>3.0116753161300367</v>
      </c>
      <c r="D2643" s="200">
        <v>2.6118018575851343</v>
      </c>
      <c r="E2643" s="200"/>
      <c r="F2643" s="200"/>
    </row>
    <row r="2644" spans="2:6" x14ac:dyDescent="0.2">
      <c r="B2644" s="199">
        <v>36479</v>
      </c>
      <c r="C2644" s="200">
        <v>3.0066699413148616</v>
      </c>
      <c r="D2644" s="200">
        <v>2.6165414314332494</v>
      </c>
      <c r="E2644" s="200"/>
      <c r="F2644" s="200"/>
    </row>
    <row r="2645" spans="2:6" x14ac:dyDescent="0.2">
      <c r="B2645" s="199">
        <v>36480</v>
      </c>
      <c r="C2645" s="200">
        <v>2.9546330573233042</v>
      </c>
      <c r="D2645" s="200">
        <v>2.6415408850846793</v>
      </c>
      <c r="E2645" s="200"/>
      <c r="F2645" s="200"/>
    </row>
    <row r="2646" spans="2:6" x14ac:dyDescent="0.2">
      <c r="B2646" s="199">
        <v>36481</v>
      </c>
      <c r="C2646" s="200">
        <v>2.9448216220183161</v>
      </c>
      <c r="D2646" s="200">
        <v>2.6424769623019437</v>
      </c>
      <c r="E2646" s="200"/>
      <c r="F2646" s="200"/>
    </row>
    <row r="2647" spans="2:6" x14ac:dyDescent="0.2">
      <c r="B2647" s="199">
        <v>36482</v>
      </c>
      <c r="C2647" s="200">
        <v>2.8990960803461934</v>
      </c>
      <c r="D2647" s="200">
        <v>2.6637328355490753</v>
      </c>
      <c r="E2647" s="200"/>
      <c r="F2647" s="200"/>
    </row>
    <row r="2648" spans="2:6" x14ac:dyDescent="0.2">
      <c r="B2648" s="199">
        <v>36483</v>
      </c>
      <c r="C2648" s="200">
        <v>2.902754624050655</v>
      </c>
      <c r="D2648" s="200">
        <v>2.661674558368234</v>
      </c>
      <c r="E2648" s="200"/>
      <c r="F2648" s="200"/>
    </row>
    <row r="2649" spans="2:6" x14ac:dyDescent="0.2">
      <c r="B2649" s="199">
        <v>36486</v>
      </c>
      <c r="C2649" s="200">
        <v>2.9239269759013173</v>
      </c>
      <c r="D2649" s="200">
        <v>2.6627315607357449</v>
      </c>
      <c r="E2649" s="200"/>
      <c r="F2649" s="200"/>
    </row>
    <row r="2650" spans="2:6" x14ac:dyDescent="0.2">
      <c r="B2650" s="199">
        <v>36487</v>
      </c>
      <c r="C2650" s="200">
        <v>2.9301474175451689</v>
      </c>
      <c r="D2650" s="200">
        <v>2.6548637770897785</v>
      </c>
      <c r="E2650" s="200"/>
      <c r="F2650" s="200"/>
    </row>
    <row r="2651" spans="2:6" x14ac:dyDescent="0.2">
      <c r="B2651" s="199">
        <v>36488</v>
      </c>
      <c r="C2651" s="200">
        <v>2.9216311083794619</v>
      </c>
      <c r="D2651" s="200">
        <v>2.6569473684210476</v>
      </c>
      <c r="E2651" s="200"/>
      <c r="F2651" s="200"/>
    </row>
    <row r="2652" spans="2:6" x14ac:dyDescent="0.2">
      <c r="B2652" s="199">
        <v>36489</v>
      </c>
      <c r="C2652" s="200">
        <v>2.9041373150609116</v>
      </c>
      <c r="D2652" s="200">
        <v>2.6704128574030186</v>
      </c>
      <c r="E2652" s="200"/>
      <c r="F2652" s="200"/>
    </row>
    <row r="2653" spans="2:6" x14ac:dyDescent="0.2">
      <c r="B2653" s="199">
        <v>36490</v>
      </c>
      <c r="C2653" s="200">
        <v>2.8952732482647598</v>
      </c>
      <c r="D2653" s="200">
        <v>2.6801318521216495</v>
      </c>
      <c r="E2653" s="200"/>
      <c r="F2653" s="200"/>
    </row>
    <row r="2654" spans="2:6" x14ac:dyDescent="0.2">
      <c r="B2654" s="199">
        <v>36493</v>
      </c>
      <c r="C2654" s="200">
        <v>2.9177957670307455</v>
      </c>
      <c r="D2654" s="200">
        <v>2.6689378983791618</v>
      </c>
      <c r="E2654" s="200"/>
      <c r="F2654" s="200"/>
    </row>
    <row r="2655" spans="2:6" x14ac:dyDescent="0.2">
      <c r="B2655" s="199">
        <v>36494</v>
      </c>
      <c r="C2655" s="200">
        <v>2.8765577165083167</v>
      </c>
      <c r="D2655" s="200">
        <v>2.6283682389364378</v>
      </c>
      <c r="E2655" s="200"/>
      <c r="F2655" s="200"/>
    </row>
    <row r="2656" spans="2:6" x14ac:dyDescent="0.2">
      <c r="B2656" s="199">
        <v>36495</v>
      </c>
      <c r="C2656" s="200">
        <v>2.8802271015777561</v>
      </c>
      <c r="D2656" s="200">
        <v>2.6460269531961349</v>
      </c>
      <c r="E2656" s="200"/>
      <c r="F2656" s="200"/>
    </row>
    <row r="2657" spans="2:6" x14ac:dyDescent="0.2">
      <c r="B2657" s="199">
        <v>36496</v>
      </c>
      <c r="C2657" s="200">
        <v>2.8759455963626426</v>
      </c>
      <c r="D2657" s="200">
        <v>2.6577679839737711</v>
      </c>
      <c r="E2657" s="200"/>
      <c r="F2657" s="200"/>
    </row>
    <row r="2658" spans="2:6" x14ac:dyDescent="0.2">
      <c r="B2658" s="199">
        <v>36497</v>
      </c>
      <c r="C2658" s="200">
        <v>2.8500564167954465</v>
      </c>
      <c r="D2658" s="200">
        <v>2.6988903660535382</v>
      </c>
      <c r="E2658" s="200"/>
      <c r="F2658" s="200"/>
    </row>
    <row r="2659" spans="2:6" x14ac:dyDescent="0.2">
      <c r="B2659" s="199">
        <v>36500</v>
      </c>
      <c r="C2659" s="200">
        <v>2.9144891507124906</v>
      </c>
      <c r="D2659" s="200">
        <v>2.7079256965944234</v>
      </c>
      <c r="E2659" s="200"/>
      <c r="F2659" s="200"/>
    </row>
    <row r="2660" spans="2:6" x14ac:dyDescent="0.2">
      <c r="B2660" s="199">
        <v>36501</v>
      </c>
      <c r="C2660" s="200">
        <v>2.8755970047810462</v>
      </c>
      <c r="D2660" s="200">
        <v>2.7048115097432124</v>
      </c>
      <c r="E2660" s="200"/>
      <c r="F2660" s="200"/>
    </row>
    <row r="2661" spans="2:6" x14ac:dyDescent="0.2">
      <c r="B2661" s="199">
        <v>36502</v>
      </c>
      <c r="C2661" s="200">
        <v>2.8478931475067819</v>
      </c>
      <c r="D2661" s="200">
        <v>2.694468220724819</v>
      </c>
      <c r="E2661" s="200"/>
      <c r="F2661" s="200"/>
    </row>
    <row r="2662" spans="2:6" x14ac:dyDescent="0.2">
      <c r="B2662" s="199">
        <v>36503</v>
      </c>
      <c r="C2662" s="200">
        <v>2.8307070821633733</v>
      </c>
      <c r="D2662" s="200">
        <v>2.7030333272627898</v>
      </c>
      <c r="E2662" s="200"/>
      <c r="F2662" s="200"/>
    </row>
    <row r="2663" spans="2:6" x14ac:dyDescent="0.2">
      <c r="B2663" s="199">
        <v>36504</v>
      </c>
      <c r="C2663" s="200">
        <v>2.7812279263554451</v>
      </c>
      <c r="D2663" s="200">
        <v>2.7111141868512076</v>
      </c>
      <c r="E2663" s="200"/>
      <c r="F2663" s="200"/>
    </row>
    <row r="2664" spans="2:6" x14ac:dyDescent="0.2">
      <c r="B2664" s="199">
        <v>36507</v>
      </c>
      <c r="C2664" s="200">
        <v>2.7855519630793184</v>
      </c>
      <c r="D2664" s="200">
        <v>2.7074155891458718</v>
      </c>
      <c r="E2664" s="200"/>
      <c r="F2664" s="200"/>
    </row>
    <row r="2665" spans="2:6" x14ac:dyDescent="0.2">
      <c r="B2665" s="199">
        <v>36508</v>
      </c>
      <c r="C2665" s="200">
        <v>2.7685902305958368</v>
      </c>
      <c r="D2665" s="200">
        <v>2.6899178655982481</v>
      </c>
      <c r="E2665" s="200"/>
      <c r="F2665" s="200"/>
    </row>
    <row r="2666" spans="2:6" x14ac:dyDescent="0.2">
      <c r="B2666" s="199">
        <v>36509</v>
      </c>
      <c r="C2666" s="200">
        <v>2.7240697483385645</v>
      </c>
      <c r="D2666" s="200">
        <v>2.692365689309776</v>
      </c>
      <c r="E2666" s="200"/>
      <c r="F2666" s="200"/>
    </row>
    <row r="2667" spans="2:6" x14ac:dyDescent="0.2">
      <c r="B2667" s="199">
        <v>36510</v>
      </c>
      <c r="C2667" s="200">
        <v>2.7809535564263892</v>
      </c>
      <c r="D2667" s="200">
        <v>2.7150690220360554</v>
      </c>
      <c r="E2667" s="200"/>
      <c r="F2667" s="200"/>
    </row>
    <row r="2668" spans="2:6" x14ac:dyDescent="0.2">
      <c r="B2668" s="199">
        <v>36511</v>
      </c>
      <c r="C2668" s="200">
        <v>2.7511798323925007</v>
      </c>
      <c r="D2668" s="200">
        <v>2.7228770715716597</v>
      </c>
      <c r="E2668" s="200"/>
      <c r="F2668" s="200"/>
    </row>
    <row r="2669" spans="2:6" x14ac:dyDescent="0.2">
      <c r="B2669" s="199">
        <v>36514</v>
      </c>
      <c r="C2669" s="200">
        <v>2.7657906565780852</v>
      </c>
      <c r="D2669" s="200">
        <v>2.7303225277727154</v>
      </c>
      <c r="E2669" s="200"/>
      <c r="F2669" s="200"/>
    </row>
    <row r="2670" spans="2:6" x14ac:dyDescent="0.2">
      <c r="B2670" s="199">
        <v>36515</v>
      </c>
      <c r="C2670" s="200">
        <v>2.7675227731210907</v>
      </c>
      <c r="D2670" s="200">
        <v>2.7398708796211948</v>
      </c>
      <c r="E2670" s="200"/>
      <c r="F2670" s="200"/>
    </row>
    <row r="2671" spans="2:6" x14ac:dyDescent="0.2">
      <c r="B2671" s="199">
        <v>36516</v>
      </c>
      <c r="C2671" s="200">
        <v>2.7520429718349715</v>
      </c>
      <c r="D2671" s="200">
        <v>2.7605778546712765</v>
      </c>
      <c r="E2671" s="200"/>
      <c r="F2671" s="200"/>
    </row>
    <row r="2672" spans="2:6" x14ac:dyDescent="0.2">
      <c r="B2672" s="199">
        <v>36517</v>
      </c>
      <c r="C2672" s="200">
        <v>2.8136702940761986</v>
      </c>
      <c r="D2672" s="200">
        <v>2.8010449826989583</v>
      </c>
      <c r="E2672" s="200"/>
      <c r="F2672" s="200"/>
    </row>
    <row r="2673" spans="2:6" x14ac:dyDescent="0.2">
      <c r="B2673" s="199">
        <v>36518</v>
      </c>
      <c r="C2673" s="200">
        <v>2.8387955743880293</v>
      </c>
      <c r="D2673" s="200">
        <v>2.8087566927699834</v>
      </c>
      <c r="E2673" s="200"/>
      <c r="F2673" s="200"/>
    </row>
    <row r="2674" spans="2:6" x14ac:dyDescent="0.2">
      <c r="B2674" s="199">
        <v>36521</v>
      </c>
      <c r="C2674" s="200">
        <v>2.8525315838150131</v>
      </c>
      <c r="D2674" s="200">
        <v>2.8028317246403169</v>
      </c>
      <c r="E2674" s="200"/>
      <c r="F2674" s="200"/>
    </row>
    <row r="2675" spans="2:6" x14ac:dyDescent="0.2">
      <c r="B2675" s="199">
        <v>36522</v>
      </c>
      <c r="C2675" s="200">
        <v>2.9126728051031177</v>
      </c>
      <c r="D2675" s="200">
        <v>2.8119273356401346</v>
      </c>
      <c r="E2675" s="200"/>
      <c r="F2675" s="200"/>
    </row>
    <row r="2676" spans="2:6" x14ac:dyDescent="0.2">
      <c r="B2676" s="199">
        <v>36523</v>
      </c>
      <c r="C2676" s="200">
        <v>2.8776510264687793</v>
      </c>
      <c r="D2676" s="200">
        <v>2.8241904935348714</v>
      </c>
      <c r="E2676" s="200"/>
      <c r="F2676" s="200"/>
    </row>
    <row r="2677" spans="2:6" x14ac:dyDescent="0.2">
      <c r="B2677" s="199">
        <v>36524</v>
      </c>
      <c r="C2677" s="200">
        <v>2.9131956924755129</v>
      </c>
      <c r="D2677" s="200">
        <v>2.8373525769440864</v>
      </c>
      <c r="E2677" s="200"/>
      <c r="F2677" s="200"/>
    </row>
    <row r="2678" spans="2:6" x14ac:dyDescent="0.2">
      <c r="B2678" s="199">
        <v>36525</v>
      </c>
      <c r="C2678" s="200">
        <v>2.9131956924755129</v>
      </c>
      <c r="D2678" s="200">
        <v>2.8407765434347074</v>
      </c>
      <c r="E2678" s="200"/>
      <c r="F2678" s="200"/>
    </row>
    <row r="2679" spans="2:6" x14ac:dyDescent="0.2">
      <c r="B2679" s="199">
        <v>36528</v>
      </c>
      <c r="C2679" s="200">
        <v>2.9222590735970271</v>
      </c>
      <c r="D2679" s="200">
        <v>2.8434370788563066</v>
      </c>
      <c r="E2679" s="200"/>
      <c r="F2679" s="200"/>
    </row>
    <row r="2680" spans="2:6" x14ac:dyDescent="0.2">
      <c r="B2680" s="199">
        <v>36529</v>
      </c>
      <c r="C2680" s="200">
        <v>2.8248085456642502</v>
      </c>
      <c r="D2680" s="200">
        <v>2.7558000364232345</v>
      </c>
      <c r="E2680" s="200"/>
      <c r="F2680" s="200"/>
    </row>
    <row r="2681" spans="2:6" x14ac:dyDescent="0.2">
      <c r="B2681" s="199">
        <v>36530</v>
      </c>
      <c r="C2681" s="200">
        <v>2.8223950910299416</v>
      </c>
      <c r="D2681" s="200">
        <v>2.7183917319249642</v>
      </c>
      <c r="E2681" s="200"/>
      <c r="F2681" s="200"/>
    </row>
    <row r="2682" spans="2:6" x14ac:dyDescent="0.2">
      <c r="B2682" s="199">
        <v>36531</v>
      </c>
      <c r="C2682" s="200">
        <v>3.0106837482101363</v>
      </c>
      <c r="D2682" s="200">
        <v>2.687713531232923</v>
      </c>
      <c r="E2682" s="200"/>
      <c r="F2682" s="200"/>
    </row>
    <row r="2683" spans="2:6" x14ac:dyDescent="0.2">
      <c r="B2683" s="199">
        <v>36532</v>
      </c>
      <c r="C2683" s="200">
        <v>3.027261863163631</v>
      </c>
      <c r="D2683" s="200">
        <v>2.7513465671098123</v>
      </c>
      <c r="E2683" s="200"/>
      <c r="F2683" s="200"/>
    </row>
    <row r="2684" spans="2:6" x14ac:dyDescent="0.2">
      <c r="B2684" s="199">
        <v>36535</v>
      </c>
      <c r="C2684" s="200">
        <v>2.9804588566029371</v>
      </c>
      <c r="D2684" s="200">
        <v>2.78186432343835</v>
      </c>
      <c r="E2684" s="200"/>
      <c r="F2684" s="200"/>
    </row>
    <row r="2685" spans="2:6" x14ac:dyDescent="0.2">
      <c r="B2685" s="199">
        <v>36536</v>
      </c>
      <c r="C2685" s="200">
        <v>2.9670080584699869</v>
      </c>
      <c r="D2685" s="200">
        <v>2.7723835366964091</v>
      </c>
      <c r="E2685" s="200"/>
      <c r="F2685" s="200"/>
    </row>
    <row r="2686" spans="2:6" x14ac:dyDescent="0.2">
      <c r="B2686" s="199">
        <v>36537</v>
      </c>
      <c r="C2686" s="200">
        <v>3.0382641807138828</v>
      </c>
      <c r="D2686" s="200">
        <v>2.7557710799490041</v>
      </c>
      <c r="E2686" s="200"/>
      <c r="F2686" s="200"/>
    </row>
    <row r="2687" spans="2:6" x14ac:dyDescent="0.2">
      <c r="B2687" s="199">
        <v>36538</v>
      </c>
      <c r="C2687" s="200">
        <v>3.0309771155464378</v>
      </c>
      <c r="D2687" s="200">
        <v>2.7804480058277146</v>
      </c>
      <c r="E2687" s="200"/>
      <c r="F2687" s="200"/>
    </row>
    <row r="2688" spans="2:6" x14ac:dyDescent="0.2">
      <c r="B2688" s="199">
        <v>36539</v>
      </c>
      <c r="C2688" s="200">
        <v>2.9738598011360118</v>
      </c>
      <c r="D2688" s="200">
        <v>2.804126934984517</v>
      </c>
      <c r="E2688" s="200"/>
      <c r="F2688" s="200"/>
    </row>
    <row r="2689" spans="2:6" x14ac:dyDescent="0.2">
      <c r="B2689" s="199">
        <v>36542</v>
      </c>
      <c r="C2689" s="200">
        <v>2.9881495541280194</v>
      </c>
      <c r="D2689" s="200">
        <v>2.8164753232562343</v>
      </c>
      <c r="E2689" s="200"/>
      <c r="F2689" s="200"/>
    </row>
    <row r="2690" spans="2:6" x14ac:dyDescent="0.2">
      <c r="B2690" s="199">
        <v>36543</v>
      </c>
      <c r="C2690" s="200">
        <v>2.8873590518309009</v>
      </c>
      <c r="D2690" s="200">
        <v>2.7830739391731893</v>
      </c>
      <c r="E2690" s="200"/>
      <c r="F2690" s="200"/>
    </row>
    <row r="2691" spans="2:6" x14ac:dyDescent="0.2">
      <c r="B2691" s="199">
        <v>36544</v>
      </c>
      <c r="C2691" s="200">
        <v>2.8835929284278135</v>
      </c>
      <c r="D2691" s="200">
        <v>2.7723090511746462</v>
      </c>
      <c r="E2691" s="200"/>
      <c r="F2691" s="200"/>
    </row>
    <row r="2692" spans="2:6" x14ac:dyDescent="0.2">
      <c r="B2692" s="199">
        <v>36545</v>
      </c>
      <c r="C2692" s="200">
        <v>2.857185865195135</v>
      </c>
      <c r="D2692" s="200">
        <v>2.7615122928428306</v>
      </c>
      <c r="E2692" s="200"/>
      <c r="F2692" s="200"/>
    </row>
    <row r="2693" spans="2:6" x14ac:dyDescent="0.2">
      <c r="B2693" s="199">
        <v>36546</v>
      </c>
      <c r="C2693" s="200">
        <v>2.778393326389303</v>
      </c>
      <c r="D2693" s="200">
        <v>2.7530101985066442</v>
      </c>
      <c r="E2693" s="200"/>
      <c r="F2693" s="200"/>
    </row>
    <row r="2694" spans="2:6" x14ac:dyDescent="0.2">
      <c r="B2694" s="199">
        <v>36549</v>
      </c>
      <c r="C2694" s="200">
        <v>2.7302618356432418</v>
      </c>
      <c r="D2694" s="200">
        <v>2.7142963030413378</v>
      </c>
      <c r="E2694" s="200"/>
      <c r="F2694" s="200"/>
    </row>
    <row r="2695" spans="2:6" x14ac:dyDescent="0.2">
      <c r="B2695" s="199">
        <v>36550</v>
      </c>
      <c r="C2695" s="200">
        <v>2.7447016998426363</v>
      </c>
      <c r="D2695" s="200">
        <v>2.7055763977417566</v>
      </c>
      <c r="E2695" s="200"/>
      <c r="F2695" s="200"/>
    </row>
    <row r="2696" spans="2:6" x14ac:dyDescent="0.2">
      <c r="B2696" s="199">
        <v>36551</v>
      </c>
      <c r="C2696" s="200">
        <v>2.8160795789547448</v>
      </c>
      <c r="D2696" s="200">
        <v>2.7109606629029299</v>
      </c>
      <c r="E2696" s="200"/>
      <c r="F2696" s="200"/>
    </row>
    <row r="2697" spans="2:6" x14ac:dyDescent="0.2">
      <c r="B2697" s="199">
        <v>36552</v>
      </c>
      <c r="C2697" s="200">
        <v>2.7673810014252251</v>
      </c>
      <c r="D2697" s="200">
        <v>2.7143693316335802</v>
      </c>
      <c r="E2697" s="200"/>
      <c r="F2697" s="200"/>
    </row>
    <row r="2698" spans="2:6" x14ac:dyDescent="0.2">
      <c r="B2698" s="199">
        <v>36553</v>
      </c>
      <c r="C2698" s="200">
        <v>2.7060714145729654</v>
      </c>
      <c r="D2698" s="200">
        <v>2.6691808413767966</v>
      </c>
      <c r="E2698" s="200"/>
      <c r="F2698" s="200"/>
    </row>
    <row r="2699" spans="2:6" x14ac:dyDescent="0.2">
      <c r="B2699" s="199">
        <v>36556</v>
      </c>
      <c r="C2699" s="200">
        <v>2.6507704457719119</v>
      </c>
      <c r="D2699" s="200">
        <v>2.6768122382079746</v>
      </c>
      <c r="E2699" s="200"/>
      <c r="F2699" s="200"/>
    </row>
    <row r="2700" spans="2:6" x14ac:dyDescent="0.2">
      <c r="B2700" s="199">
        <v>36557</v>
      </c>
      <c r="C2700" s="200">
        <v>2.6127389374294818</v>
      </c>
      <c r="D2700" s="200">
        <v>2.6980147514113981</v>
      </c>
      <c r="E2700" s="200"/>
      <c r="F2700" s="200"/>
    </row>
    <row r="2701" spans="2:6" x14ac:dyDescent="0.2">
      <c r="B2701" s="199">
        <v>36558</v>
      </c>
      <c r="C2701" s="200">
        <v>2.5897402325556209</v>
      </c>
      <c r="D2701" s="200">
        <v>2.7131045346931315</v>
      </c>
      <c r="E2701" s="200"/>
      <c r="F2701" s="200"/>
    </row>
    <row r="2702" spans="2:6" x14ac:dyDescent="0.2">
      <c r="B2702" s="199">
        <v>36559</v>
      </c>
      <c r="C2702" s="200">
        <v>2.7057461736236288</v>
      </c>
      <c r="D2702" s="200">
        <v>2.758083409215077</v>
      </c>
      <c r="E2702" s="200"/>
      <c r="F2702" s="200"/>
    </row>
    <row r="2703" spans="2:6" x14ac:dyDescent="0.2">
      <c r="B2703" s="199">
        <v>36560</v>
      </c>
      <c r="C2703" s="200">
        <v>2.6507112352401099</v>
      </c>
      <c r="D2703" s="200">
        <v>2.7623755235840446</v>
      </c>
      <c r="E2703" s="200"/>
      <c r="F2703" s="200"/>
    </row>
    <row r="2704" spans="2:6" x14ac:dyDescent="0.2">
      <c r="B2704" s="199">
        <v>36563</v>
      </c>
      <c r="C2704" s="200">
        <v>2.6237379191751251</v>
      </c>
      <c r="D2704" s="200">
        <v>2.7504887998543053</v>
      </c>
      <c r="E2704" s="200"/>
      <c r="F2704" s="200"/>
    </row>
    <row r="2705" spans="2:6" x14ac:dyDescent="0.2">
      <c r="B2705" s="199">
        <v>36564</v>
      </c>
      <c r="C2705" s="200">
        <v>2.6955177627425675</v>
      </c>
      <c r="D2705" s="200">
        <v>2.7846445091968657</v>
      </c>
      <c r="E2705" s="200"/>
      <c r="F2705" s="200"/>
    </row>
    <row r="2706" spans="2:6" x14ac:dyDescent="0.2">
      <c r="B2706" s="199">
        <v>36565</v>
      </c>
      <c r="C2706" s="200">
        <v>2.6604893124990125</v>
      </c>
      <c r="D2706" s="200">
        <v>2.7638000364232362</v>
      </c>
      <c r="E2706" s="200"/>
      <c r="F2706" s="200"/>
    </row>
    <row r="2707" spans="2:6" x14ac:dyDescent="0.2">
      <c r="B2707" s="199">
        <v>36566</v>
      </c>
      <c r="C2707" s="200">
        <v>2.6380885506012399</v>
      </c>
      <c r="D2707" s="200">
        <v>2.7604663995629193</v>
      </c>
      <c r="E2707" s="200"/>
      <c r="F2707" s="200"/>
    </row>
    <row r="2708" spans="2:6" x14ac:dyDescent="0.2">
      <c r="B2708" s="199">
        <v>36567</v>
      </c>
      <c r="C2708" s="200">
        <v>2.5415245127431931</v>
      </c>
      <c r="D2708" s="200">
        <v>2.7312345656528847</v>
      </c>
      <c r="E2708" s="200"/>
      <c r="F2708" s="200"/>
    </row>
    <row r="2709" spans="2:6" x14ac:dyDescent="0.2">
      <c r="B2709" s="199">
        <v>36570</v>
      </c>
      <c r="C2709" s="200">
        <v>2.5582352259298791</v>
      </c>
      <c r="D2709" s="200">
        <v>2.7211886723729721</v>
      </c>
      <c r="E2709" s="200"/>
      <c r="F2709" s="200"/>
    </row>
    <row r="2710" spans="2:6" x14ac:dyDescent="0.2">
      <c r="B2710" s="199">
        <v>36571</v>
      </c>
      <c r="C2710" s="200">
        <v>2.6262973152610587</v>
      </c>
      <c r="D2710" s="200">
        <v>2.7088681478783445</v>
      </c>
      <c r="E2710" s="200"/>
      <c r="F2710" s="200"/>
    </row>
    <row r="2711" spans="2:6" x14ac:dyDescent="0.2">
      <c r="B2711" s="199">
        <v>36572</v>
      </c>
      <c r="C2711" s="200">
        <v>2.6297231865940716</v>
      </c>
      <c r="D2711" s="200">
        <v>2.702317974867964</v>
      </c>
      <c r="E2711" s="200"/>
      <c r="F2711" s="200"/>
    </row>
    <row r="2712" spans="2:6" x14ac:dyDescent="0.2">
      <c r="B2712" s="199">
        <v>36573</v>
      </c>
      <c r="C2712" s="200">
        <v>2.6185532448622384</v>
      </c>
      <c r="D2712" s="200">
        <v>2.7154194135858662</v>
      </c>
      <c r="E2712" s="200"/>
      <c r="F2712" s="200"/>
    </row>
    <row r="2713" spans="2:6" x14ac:dyDescent="0.2">
      <c r="B2713" s="199">
        <v>36574</v>
      </c>
      <c r="C2713" s="200">
        <v>2.6147320806831087</v>
      </c>
      <c r="D2713" s="200">
        <v>2.6684745947914754</v>
      </c>
      <c r="E2713" s="200"/>
      <c r="F2713" s="200"/>
    </row>
    <row r="2714" spans="2:6" x14ac:dyDescent="0.2">
      <c r="B2714" s="199">
        <v>36577</v>
      </c>
      <c r="C2714" s="200">
        <v>2.5943444768666146</v>
      </c>
      <c r="D2714" s="200">
        <v>2.6490739391731912</v>
      </c>
      <c r="E2714" s="200"/>
      <c r="F2714" s="200"/>
    </row>
    <row r="2715" spans="2:6" x14ac:dyDescent="0.2">
      <c r="B2715" s="199">
        <v>36578</v>
      </c>
      <c r="C2715" s="200">
        <v>2.6554764321234674</v>
      </c>
      <c r="D2715" s="200">
        <v>2.6628433800764877</v>
      </c>
      <c r="E2715" s="200"/>
      <c r="F2715" s="200"/>
    </row>
    <row r="2716" spans="2:6" x14ac:dyDescent="0.2">
      <c r="B2716" s="199">
        <v>36579</v>
      </c>
      <c r="C2716" s="200">
        <v>2.6708778420012851</v>
      </c>
      <c r="D2716" s="200">
        <v>2.6861719176834811</v>
      </c>
      <c r="E2716" s="200"/>
      <c r="F2716" s="200"/>
    </row>
    <row r="2717" spans="2:6" x14ac:dyDescent="0.2">
      <c r="B2717" s="199">
        <v>36580</v>
      </c>
      <c r="C2717" s="200">
        <v>2.6632238383268962</v>
      </c>
      <c r="D2717" s="200">
        <v>2.6781883081405926</v>
      </c>
      <c r="E2717" s="200"/>
      <c r="F2717" s="200"/>
    </row>
    <row r="2718" spans="2:6" x14ac:dyDescent="0.2">
      <c r="B2718" s="199">
        <v>36581</v>
      </c>
      <c r="C2718" s="200">
        <v>2.5722389336767013</v>
      </c>
      <c r="D2718" s="200">
        <v>2.6665235840466206</v>
      </c>
      <c r="E2718" s="200"/>
      <c r="F2718" s="200"/>
    </row>
    <row r="2719" spans="2:6" x14ac:dyDescent="0.2">
      <c r="B2719" s="199">
        <v>36584</v>
      </c>
      <c r="C2719" s="200">
        <v>2.5682151193676006</v>
      </c>
      <c r="D2719" s="200">
        <v>2.6636927699872506</v>
      </c>
      <c r="E2719" s="200"/>
      <c r="F2719" s="200"/>
    </row>
    <row r="2720" spans="2:6" x14ac:dyDescent="0.2">
      <c r="B2720" s="199">
        <v>36585</v>
      </c>
      <c r="C2720" s="200">
        <v>2.5036506211685183</v>
      </c>
      <c r="D2720" s="200">
        <v>2.684184119468219</v>
      </c>
      <c r="E2720" s="200"/>
      <c r="F2720" s="200"/>
    </row>
    <row r="2721" spans="2:6" x14ac:dyDescent="0.2">
      <c r="B2721" s="199">
        <v>36586</v>
      </c>
      <c r="C2721" s="200">
        <v>2.4348621603838203</v>
      </c>
      <c r="D2721" s="200">
        <v>2.7214520123838994</v>
      </c>
      <c r="E2721" s="200"/>
      <c r="F2721" s="200"/>
    </row>
    <row r="2722" spans="2:6" x14ac:dyDescent="0.2">
      <c r="B2722" s="199">
        <v>36587</v>
      </c>
      <c r="C2722" s="200">
        <v>2.4990188564695037</v>
      </c>
      <c r="D2722" s="200">
        <v>2.7447597887452178</v>
      </c>
      <c r="E2722" s="200"/>
      <c r="F2722" s="200"/>
    </row>
    <row r="2723" spans="2:6" x14ac:dyDescent="0.2">
      <c r="B2723" s="199">
        <v>36588</v>
      </c>
      <c r="C2723" s="200">
        <v>2.4305764854129457</v>
      </c>
      <c r="D2723" s="200">
        <v>2.7713669641231089</v>
      </c>
      <c r="E2723" s="200"/>
      <c r="F2723" s="200"/>
    </row>
    <row r="2724" spans="2:6" x14ac:dyDescent="0.2">
      <c r="B2724" s="199">
        <v>36591</v>
      </c>
      <c r="C2724" s="200">
        <v>2.4458152748160953</v>
      </c>
      <c r="D2724" s="200">
        <v>2.7554041158258955</v>
      </c>
      <c r="E2724" s="200"/>
      <c r="F2724" s="200"/>
    </row>
    <row r="2725" spans="2:6" x14ac:dyDescent="0.2">
      <c r="B2725" s="199">
        <v>36592</v>
      </c>
      <c r="C2725" s="200">
        <v>2.3301921173269218</v>
      </c>
      <c r="D2725" s="200">
        <v>2.7164246949553803</v>
      </c>
      <c r="E2725" s="200"/>
      <c r="F2725" s="200"/>
    </row>
    <row r="2726" spans="2:6" x14ac:dyDescent="0.2">
      <c r="B2726" s="199">
        <v>36593</v>
      </c>
      <c r="C2726" s="200">
        <v>2.2588792864046798</v>
      </c>
      <c r="D2726" s="200">
        <v>2.7126645419777806</v>
      </c>
      <c r="E2726" s="200"/>
      <c r="F2726" s="200"/>
    </row>
    <row r="2727" spans="2:6" x14ac:dyDescent="0.2">
      <c r="B2727" s="199">
        <v>36594</v>
      </c>
      <c r="C2727" s="200">
        <v>2.2455811013325726</v>
      </c>
      <c r="D2727" s="200">
        <v>2.7555237661628107</v>
      </c>
      <c r="E2727" s="200"/>
      <c r="F2727" s="200"/>
    </row>
    <row r="2728" spans="2:6" x14ac:dyDescent="0.2">
      <c r="B2728" s="199">
        <v>36595</v>
      </c>
      <c r="C2728" s="200">
        <v>2.1656694000805619</v>
      </c>
      <c r="D2728" s="200">
        <v>2.7517812784556535</v>
      </c>
      <c r="E2728" s="200"/>
      <c r="F2728" s="200"/>
    </row>
    <row r="2729" spans="2:6" x14ac:dyDescent="0.2">
      <c r="B2729" s="199">
        <v>36598</v>
      </c>
      <c r="C2729" s="200">
        <v>2.2279321930997238</v>
      </c>
      <c r="D2729" s="200">
        <v>2.7129118557639766</v>
      </c>
      <c r="E2729" s="200"/>
      <c r="F2729" s="200"/>
    </row>
    <row r="2730" spans="2:6" x14ac:dyDescent="0.2">
      <c r="B2730" s="199">
        <v>36599</v>
      </c>
      <c r="C2730" s="200">
        <v>2.3677983105817586</v>
      </c>
      <c r="D2730" s="200">
        <v>2.6907718084137668</v>
      </c>
      <c r="E2730" s="200"/>
      <c r="F2730" s="200"/>
    </row>
    <row r="2731" spans="2:6" x14ac:dyDescent="0.2">
      <c r="B2731" s="199">
        <v>36600</v>
      </c>
      <c r="C2731" s="200">
        <v>2.4142835817534856</v>
      </c>
      <c r="D2731" s="200">
        <v>2.7024050264068462</v>
      </c>
      <c r="E2731" s="200"/>
      <c r="F2731" s="200"/>
    </row>
    <row r="2732" spans="2:6" x14ac:dyDescent="0.2">
      <c r="B2732" s="199">
        <v>36601</v>
      </c>
      <c r="C2732" s="200">
        <v>2.6129465912663665</v>
      </c>
      <c r="D2732" s="200">
        <v>2.791173192496812</v>
      </c>
      <c r="E2732" s="200"/>
      <c r="F2732" s="200"/>
    </row>
    <row r="2733" spans="2:6" x14ac:dyDescent="0.2">
      <c r="B2733" s="199">
        <v>36602</v>
      </c>
      <c r="C2733" s="200">
        <v>2.576884041594151</v>
      </c>
      <c r="D2733" s="200">
        <v>2.8045108359133115</v>
      </c>
      <c r="E2733" s="200"/>
      <c r="F2733" s="200"/>
    </row>
    <row r="2734" spans="2:6" x14ac:dyDescent="0.2">
      <c r="B2734" s="199">
        <v>36605</v>
      </c>
      <c r="C2734" s="200">
        <v>2.6013696813722871</v>
      </c>
      <c r="D2734" s="200">
        <v>2.8104971771990517</v>
      </c>
      <c r="E2734" s="200"/>
      <c r="F2734" s="200"/>
    </row>
    <row r="2735" spans="2:6" x14ac:dyDescent="0.2">
      <c r="B2735" s="199">
        <v>36606</v>
      </c>
      <c r="C2735" s="200">
        <v>2.5778514249306399</v>
      </c>
      <c r="D2735" s="200">
        <v>2.8492148971043512</v>
      </c>
      <c r="E2735" s="200"/>
      <c r="F2735" s="200"/>
    </row>
    <row r="2736" spans="2:6" x14ac:dyDescent="0.2">
      <c r="B2736" s="199">
        <v>36607</v>
      </c>
      <c r="C2736" s="200">
        <v>2.7432522927402094</v>
      </c>
      <c r="D2736" s="200">
        <v>2.8488747040611897</v>
      </c>
      <c r="E2736" s="200"/>
      <c r="F2736" s="200"/>
    </row>
    <row r="2737" spans="2:6" x14ac:dyDescent="0.2">
      <c r="B2737" s="199">
        <v>36608</v>
      </c>
      <c r="C2737" s="200">
        <v>2.6830451893110858</v>
      </c>
      <c r="D2737" s="200">
        <v>2.8792806410489873</v>
      </c>
      <c r="E2737" s="200"/>
      <c r="F2737" s="200"/>
    </row>
    <row r="2738" spans="2:6" x14ac:dyDescent="0.2">
      <c r="B2738" s="199">
        <v>36609</v>
      </c>
      <c r="C2738" s="200">
        <v>2.6830768794548669</v>
      </c>
      <c r="D2738" s="200">
        <v>2.9021717355672902</v>
      </c>
      <c r="E2738" s="200"/>
      <c r="F2738" s="200"/>
    </row>
    <row r="2739" spans="2:6" x14ac:dyDescent="0.2">
      <c r="B2739" s="199">
        <v>36612</v>
      </c>
      <c r="C2739" s="200">
        <v>2.6914814391661865</v>
      </c>
      <c r="D2739" s="200">
        <v>2.9039555636496068</v>
      </c>
      <c r="E2739" s="200"/>
      <c r="F2739" s="200"/>
    </row>
    <row r="2740" spans="2:6" x14ac:dyDescent="0.2">
      <c r="B2740" s="199">
        <v>36613</v>
      </c>
      <c r="C2740" s="200">
        <v>2.6971389637823395</v>
      </c>
      <c r="D2740" s="200">
        <v>2.899217082498633</v>
      </c>
      <c r="E2740" s="200"/>
      <c r="F2740" s="200"/>
    </row>
    <row r="2741" spans="2:6" x14ac:dyDescent="0.2">
      <c r="B2741" s="199">
        <v>36614</v>
      </c>
      <c r="C2741" s="200">
        <v>2.657715590966979</v>
      </c>
      <c r="D2741" s="200">
        <v>2.8953625933345464</v>
      </c>
      <c r="E2741" s="200"/>
      <c r="F2741" s="200"/>
    </row>
    <row r="2742" spans="2:6" x14ac:dyDescent="0.2">
      <c r="B2742" s="199">
        <v>36615</v>
      </c>
      <c r="C2742" s="200">
        <v>2.6789971904185728</v>
      </c>
      <c r="D2742" s="200">
        <v>2.8469810599162257</v>
      </c>
      <c r="E2742" s="200"/>
      <c r="F2742" s="200"/>
    </row>
    <row r="2743" spans="2:6" x14ac:dyDescent="0.2">
      <c r="B2743" s="199">
        <v>36616</v>
      </c>
      <c r="C2743" s="200">
        <v>2.7429128746212861</v>
      </c>
      <c r="D2743" s="200">
        <v>2.871844472773629</v>
      </c>
      <c r="E2743" s="200"/>
      <c r="F2743" s="200"/>
    </row>
    <row r="2744" spans="2:6" x14ac:dyDescent="0.2">
      <c r="B2744" s="199">
        <v>36619</v>
      </c>
      <c r="C2744" s="200">
        <v>2.7982472014684259</v>
      </c>
      <c r="D2744" s="200">
        <v>2.8619399016572569</v>
      </c>
      <c r="E2744" s="200"/>
      <c r="F2744" s="200"/>
    </row>
    <row r="2745" spans="2:6" x14ac:dyDescent="0.2">
      <c r="B2745" s="199">
        <v>36620</v>
      </c>
      <c r="C2745" s="200">
        <v>2.9389280892261063</v>
      </c>
      <c r="D2745" s="200">
        <v>2.8500815880531776</v>
      </c>
      <c r="E2745" s="200"/>
      <c r="F2745" s="200"/>
    </row>
    <row r="2746" spans="2:6" x14ac:dyDescent="0.2">
      <c r="B2746" s="199">
        <v>36621</v>
      </c>
      <c r="C2746" s="200">
        <v>2.9246466757456195</v>
      </c>
      <c r="D2746" s="200">
        <v>2.8302458568566737</v>
      </c>
      <c r="E2746" s="200"/>
      <c r="F2746" s="200"/>
    </row>
    <row r="2747" spans="2:6" x14ac:dyDescent="0.2">
      <c r="B2747" s="199">
        <v>36622</v>
      </c>
      <c r="C2747" s="200">
        <v>2.8331397176741815</v>
      </c>
      <c r="D2747" s="200">
        <v>2.850631943179748</v>
      </c>
      <c r="E2747" s="200"/>
      <c r="F2747" s="200"/>
    </row>
    <row r="2748" spans="2:6" x14ac:dyDescent="0.2">
      <c r="B2748" s="199">
        <v>36623</v>
      </c>
      <c r="C2748" s="200">
        <v>2.8652401654225552</v>
      </c>
      <c r="D2748" s="200">
        <v>2.8738510289564734</v>
      </c>
      <c r="E2748" s="200"/>
      <c r="F2748" s="200"/>
    </row>
    <row r="2749" spans="2:6" x14ac:dyDescent="0.2">
      <c r="B2749" s="199">
        <v>36626</v>
      </c>
      <c r="C2749" s="200">
        <v>2.8286088610645765</v>
      </c>
      <c r="D2749" s="200">
        <v>2.8679291568020386</v>
      </c>
      <c r="E2749" s="200"/>
      <c r="F2749" s="200"/>
    </row>
    <row r="2750" spans="2:6" x14ac:dyDescent="0.2">
      <c r="B2750" s="199">
        <v>36627</v>
      </c>
      <c r="C2750" s="200">
        <v>2.9016963400385829</v>
      </c>
      <c r="D2750" s="200">
        <v>2.8449226006191939</v>
      </c>
      <c r="E2750" s="200"/>
      <c r="F2750" s="200"/>
    </row>
    <row r="2751" spans="2:6" x14ac:dyDescent="0.2">
      <c r="B2751" s="199">
        <v>36628</v>
      </c>
      <c r="C2751" s="200">
        <v>2.9026028449409651</v>
      </c>
      <c r="D2751" s="200">
        <v>2.8133012201784728</v>
      </c>
      <c r="E2751" s="200"/>
      <c r="F2751" s="200"/>
    </row>
    <row r="2752" spans="2:6" x14ac:dyDescent="0.2">
      <c r="B2752" s="199">
        <v>36629</v>
      </c>
      <c r="C2752" s="200">
        <v>3.0097155309224961</v>
      </c>
      <c r="D2752" s="200">
        <v>2.7771149153159707</v>
      </c>
      <c r="E2752" s="200"/>
      <c r="F2752" s="200"/>
    </row>
    <row r="2753" spans="2:6" x14ac:dyDescent="0.2">
      <c r="B2753" s="199">
        <v>36630</v>
      </c>
      <c r="C2753" s="200">
        <v>3.0061737403793352</v>
      </c>
      <c r="D2753" s="200">
        <v>2.6686889455472578</v>
      </c>
      <c r="E2753" s="200"/>
      <c r="F2753" s="200"/>
    </row>
    <row r="2754" spans="2:6" x14ac:dyDescent="0.2">
      <c r="B2754" s="199">
        <v>36633</v>
      </c>
      <c r="C2754" s="200">
        <v>2.9476904139816957</v>
      </c>
      <c r="D2754" s="200">
        <v>2.6769180477144405</v>
      </c>
      <c r="E2754" s="200"/>
      <c r="F2754" s="200"/>
    </row>
    <row r="2755" spans="2:6" x14ac:dyDescent="0.2">
      <c r="B2755" s="199">
        <v>36634</v>
      </c>
      <c r="C2755" s="200">
        <v>2.9098748989876704</v>
      </c>
      <c r="D2755" s="200">
        <v>2.7314073939173182</v>
      </c>
      <c r="E2755" s="200"/>
      <c r="F2755" s="200"/>
    </row>
    <row r="2756" spans="2:6" x14ac:dyDescent="0.2">
      <c r="B2756" s="199">
        <v>36635</v>
      </c>
      <c r="C2756" s="200">
        <v>2.8467114387241921</v>
      </c>
      <c r="D2756" s="200">
        <v>2.7235206701875789</v>
      </c>
      <c r="E2756" s="200"/>
      <c r="F2756" s="200"/>
    </row>
    <row r="2757" spans="2:6" x14ac:dyDescent="0.2">
      <c r="B2757" s="199">
        <v>36636</v>
      </c>
      <c r="C2757" s="200">
        <v>2.8055901413630635</v>
      </c>
      <c r="D2757" s="200">
        <v>2.735912037880166</v>
      </c>
      <c r="E2757" s="200"/>
      <c r="F2757" s="200"/>
    </row>
    <row r="2758" spans="2:6" x14ac:dyDescent="0.2">
      <c r="B2758" s="199">
        <v>36637</v>
      </c>
      <c r="C2758" s="200">
        <v>2.8055901413630635</v>
      </c>
      <c r="D2758" s="200">
        <v>2.7349686760152965</v>
      </c>
      <c r="E2758" s="200"/>
      <c r="F2758" s="200"/>
    </row>
    <row r="2759" spans="2:6" x14ac:dyDescent="0.2">
      <c r="B2759" s="199">
        <v>36640</v>
      </c>
      <c r="C2759" s="200">
        <v>2.8055901413630635</v>
      </c>
      <c r="D2759" s="200">
        <v>2.7367149881624462</v>
      </c>
      <c r="E2759" s="200"/>
      <c r="F2759" s="200"/>
    </row>
    <row r="2760" spans="2:6" x14ac:dyDescent="0.2">
      <c r="B2760" s="199">
        <v>36641</v>
      </c>
      <c r="C2760" s="200">
        <v>2.8655804174926298</v>
      </c>
      <c r="D2760" s="200">
        <v>2.7787361136405013</v>
      </c>
      <c r="E2760" s="200"/>
      <c r="F2760" s="200"/>
    </row>
    <row r="2761" spans="2:6" x14ac:dyDescent="0.2">
      <c r="B2761" s="199">
        <v>36642</v>
      </c>
      <c r="C2761" s="200">
        <v>2.8031032990273661</v>
      </c>
      <c r="D2761" s="200">
        <v>2.7699464578401005</v>
      </c>
      <c r="E2761" s="200"/>
      <c r="F2761" s="200"/>
    </row>
    <row r="2762" spans="2:6" x14ac:dyDescent="0.2">
      <c r="B2762" s="199">
        <v>36643</v>
      </c>
      <c r="C2762" s="200">
        <v>2.740943081999919</v>
      </c>
      <c r="D2762" s="200">
        <v>2.7509200509925318</v>
      </c>
      <c r="E2762" s="200"/>
      <c r="F2762" s="200"/>
    </row>
    <row r="2763" spans="2:6" x14ac:dyDescent="0.2">
      <c r="B2763" s="199">
        <v>36644</v>
      </c>
      <c r="C2763" s="200">
        <v>2.7164207483710885</v>
      </c>
      <c r="D2763" s="200">
        <v>2.7515283190675639</v>
      </c>
      <c r="E2763" s="200"/>
      <c r="F2763" s="200"/>
    </row>
    <row r="2764" spans="2:6" x14ac:dyDescent="0.2">
      <c r="B2764" s="199">
        <v>36647</v>
      </c>
      <c r="C2764" s="200">
        <v>2.7164207483710885</v>
      </c>
      <c r="D2764" s="200">
        <v>2.7704665816791105</v>
      </c>
      <c r="E2764" s="200"/>
      <c r="F2764" s="200"/>
    </row>
    <row r="2765" spans="2:6" x14ac:dyDescent="0.2">
      <c r="B2765" s="199">
        <v>36648</v>
      </c>
      <c r="C2765" s="200">
        <v>2.7220048852858532</v>
      </c>
      <c r="D2765" s="200">
        <v>2.7679801493352749</v>
      </c>
      <c r="E2765" s="200"/>
      <c r="F2765" s="200"/>
    </row>
    <row r="2766" spans="2:6" x14ac:dyDescent="0.2">
      <c r="B2766" s="199">
        <v>36649</v>
      </c>
      <c r="C2766" s="200">
        <v>2.7817841717739267</v>
      </c>
      <c r="D2766" s="200">
        <v>2.7078198870879615</v>
      </c>
      <c r="E2766" s="200"/>
      <c r="F2766" s="200"/>
    </row>
    <row r="2767" spans="2:6" x14ac:dyDescent="0.2">
      <c r="B2767" s="199">
        <v>36650</v>
      </c>
      <c r="C2767" s="200">
        <v>2.8090477028398579</v>
      </c>
      <c r="D2767" s="200">
        <v>2.7029865234019299</v>
      </c>
      <c r="E2767" s="200"/>
      <c r="F2767" s="200"/>
    </row>
    <row r="2768" spans="2:6" x14ac:dyDescent="0.2">
      <c r="B2768" s="199">
        <v>36651</v>
      </c>
      <c r="C2768" s="200">
        <v>2.8430645703358617</v>
      </c>
      <c r="D2768" s="200">
        <v>2.7263647787288283</v>
      </c>
      <c r="E2768" s="200"/>
      <c r="F2768" s="200"/>
    </row>
    <row r="2769" spans="2:6" x14ac:dyDescent="0.2">
      <c r="B2769" s="199">
        <v>36654</v>
      </c>
      <c r="C2769" s="200">
        <v>2.8502173693678112</v>
      </c>
      <c r="D2769" s="200">
        <v>2.709012566017118</v>
      </c>
      <c r="E2769" s="200"/>
      <c r="F2769" s="200"/>
    </row>
    <row r="2770" spans="2:6" x14ac:dyDescent="0.2">
      <c r="B2770" s="199">
        <v>36655</v>
      </c>
      <c r="C2770" s="200">
        <v>2.9695507755328783</v>
      </c>
      <c r="D2770" s="200">
        <v>2.6839943543981053</v>
      </c>
      <c r="E2770" s="200"/>
      <c r="F2770" s="200"/>
    </row>
    <row r="2771" spans="2:6" x14ac:dyDescent="0.2">
      <c r="B2771" s="199">
        <v>36656</v>
      </c>
      <c r="C2771" s="200">
        <v>3.0828271944799153</v>
      </c>
      <c r="D2771" s="200">
        <v>2.6466894918958288</v>
      </c>
      <c r="E2771" s="200"/>
      <c r="F2771" s="200"/>
    </row>
    <row r="2772" spans="2:6" x14ac:dyDescent="0.2">
      <c r="B2772" s="199">
        <v>36657</v>
      </c>
      <c r="C2772" s="200">
        <v>3.0810825686696273</v>
      </c>
      <c r="D2772" s="200">
        <v>2.6689681296667271</v>
      </c>
      <c r="E2772" s="200"/>
      <c r="F2772" s="200"/>
    </row>
    <row r="2773" spans="2:6" x14ac:dyDescent="0.2">
      <c r="B2773" s="199">
        <v>36658</v>
      </c>
      <c r="C2773" s="200">
        <v>3.0254355101404333</v>
      </c>
      <c r="D2773" s="200">
        <v>2.7031305773083227</v>
      </c>
      <c r="E2773" s="200"/>
      <c r="F2773" s="200"/>
    </row>
    <row r="2774" spans="2:6" x14ac:dyDescent="0.2">
      <c r="B2774" s="199">
        <v>36661</v>
      </c>
      <c r="C2774" s="200">
        <v>3.0061812459397048</v>
      </c>
      <c r="D2774" s="200">
        <v>2.7183635039154979</v>
      </c>
      <c r="E2774" s="200"/>
      <c r="F2774" s="200"/>
    </row>
    <row r="2775" spans="2:6" x14ac:dyDescent="0.2">
      <c r="B2775" s="199">
        <v>36662</v>
      </c>
      <c r="C2775" s="200">
        <v>2.8976049756861588</v>
      </c>
      <c r="D2775" s="200">
        <v>2.7538248042250952</v>
      </c>
      <c r="E2775" s="200"/>
      <c r="F2775" s="200"/>
    </row>
    <row r="2776" spans="2:6" x14ac:dyDescent="0.2">
      <c r="B2776" s="199">
        <v>36663</v>
      </c>
      <c r="C2776" s="200">
        <v>2.8846236920518664</v>
      </c>
      <c r="D2776" s="200">
        <v>2.7053345474412671</v>
      </c>
      <c r="E2776" s="200"/>
      <c r="F2776" s="200"/>
    </row>
    <row r="2777" spans="2:6" x14ac:dyDescent="0.2">
      <c r="B2777" s="199">
        <v>36664</v>
      </c>
      <c r="C2777" s="200">
        <v>2.9419461584457198</v>
      </c>
      <c r="D2777" s="200">
        <v>2.6949524676743759</v>
      </c>
      <c r="E2777" s="200"/>
      <c r="F2777" s="200"/>
    </row>
    <row r="2778" spans="2:6" x14ac:dyDescent="0.2">
      <c r="B2778" s="199">
        <v>36665</v>
      </c>
      <c r="C2778" s="200">
        <v>2.9846152691452295</v>
      </c>
      <c r="D2778" s="200">
        <v>2.6432423966490615</v>
      </c>
      <c r="E2778" s="200"/>
      <c r="F2778" s="200"/>
    </row>
    <row r="2779" spans="2:6" x14ac:dyDescent="0.2">
      <c r="B2779" s="199">
        <v>36668</v>
      </c>
      <c r="C2779" s="200">
        <v>3.0446747632204239</v>
      </c>
      <c r="D2779" s="200">
        <v>2.6194964487342922</v>
      </c>
      <c r="E2779" s="200"/>
      <c r="F2779" s="200"/>
    </row>
    <row r="2780" spans="2:6" x14ac:dyDescent="0.2">
      <c r="B2780" s="199">
        <v>36669</v>
      </c>
      <c r="C2780" s="200">
        <v>3.0898732477643902</v>
      </c>
      <c r="D2780" s="200">
        <v>2.6051558914587503</v>
      </c>
      <c r="E2780" s="200"/>
      <c r="F2780" s="200"/>
    </row>
    <row r="2781" spans="2:6" x14ac:dyDescent="0.2">
      <c r="B2781" s="199">
        <v>36670</v>
      </c>
      <c r="C2781" s="200">
        <v>3.1141337207314468</v>
      </c>
      <c r="D2781" s="200">
        <v>2.61539519213258</v>
      </c>
      <c r="E2781" s="200"/>
      <c r="F2781" s="200"/>
    </row>
    <row r="2782" spans="2:6" x14ac:dyDescent="0.2">
      <c r="B2782" s="199">
        <v>36671</v>
      </c>
      <c r="C2782" s="200">
        <v>2.9945117674677366</v>
      </c>
      <c r="D2782" s="200">
        <v>2.6166772901110904</v>
      </c>
      <c r="E2782" s="200"/>
      <c r="F2782" s="200"/>
    </row>
    <row r="2783" spans="2:6" x14ac:dyDescent="0.2">
      <c r="B2783" s="199">
        <v>36672</v>
      </c>
      <c r="C2783" s="200">
        <v>3.1067182270865707</v>
      </c>
      <c r="D2783" s="200">
        <v>2.6201533418320881</v>
      </c>
      <c r="E2783" s="200"/>
      <c r="F2783" s="200"/>
    </row>
    <row r="2784" spans="2:6" x14ac:dyDescent="0.2">
      <c r="B2784" s="199">
        <v>36675</v>
      </c>
      <c r="C2784" s="200">
        <v>3.0741549364487564</v>
      </c>
      <c r="D2784" s="200">
        <v>2.631572755417956</v>
      </c>
      <c r="E2784" s="200"/>
      <c r="F2784" s="200"/>
    </row>
    <row r="2785" spans="2:6" x14ac:dyDescent="0.2">
      <c r="B2785" s="199">
        <v>36676</v>
      </c>
      <c r="C2785" s="200">
        <v>3.046653729304464</v>
      </c>
      <c r="D2785" s="200">
        <v>2.6922545984338</v>
      </c>
      <c r="E2785" s="200"/>
      <c r="F2785" s="200"/>
    </row>
    <row r="2786" spans="2:6" x14ac:dyDescent="0.2">
      <c r="B2786" s="199">
        <v>36677</v>
      </c>
      <c r="C2786" s="200">
        <v>2.9616424167570847</v>
      </c>
      <c r="D2786" s="200">
        <v>2.6851515206701868</v>
      </c>
      <c r="E2786" s="200"/>
      <c r="F2786" s="200"/>
    </row>
    <row r="2787" spans="2:6" x14ac:dyDescent="0.2">
      <c r="B2787" s="199">
        <v>36678</v>
      </c>
      <c r="C2787" s="200">
        <v>2.966611931672718</v>
      </c>
      <c r="D2787" s="200">
        <v>2.72946567109816</v>
      </c>
      <c r="E2787" s="200"/>
      <c r="F2787" s="200"/>
    </row>
    <row r="2788" spans="2:6" x14ac:dyDescent="0.2">
      <c r="B2788" s="199">
        <v>36679</v>
      </c>
      <c r="C2788" s="200">
        <v>2.975783726444011</v>
      </c>
      <c r="D2788" s="200">
        <v>2.7982356583500261</v>
      </c>
      <c r="E2788" s="200"/>
      <c r="F2788" s="200"/>
    </row>
    <row r="2789" spans="2:6" x14ac:dyDescent="0.2">
      <c r="B2789" s="199">
        <v>36682</v>
      </c>
      <c r="C2789" s="200">
        <v>3.1016086083773766</v>
      </c>
      <c r="D2789" s="200">
        <v>2.7952813695137486</v>
      </c>
      <c r="E2789" s="200"/>
      <c r="F2789" s="200"/>
    </row>
    <row r="2790" spans="2:6" x14ac:dyDescent="0.2">
      <c r="B2790" s="199">
        <v>36683</v>
      </c>
      <c r="C2790" s="200">
        <v>3.2599275630029285</v>
      </c>
      <c r="D2790" s="200">
        <v>2.7986359497359308</v>
      </c>
      <c r="E2790" s="200"/>
      <c r="F2790" s="200"/>
    </row>
    <row r="2791" spans="2:6" x14ac:dyDescent="0.2">
      <c r="B2791" s="199">
        <v>36684</v>
      </c>
      <c r="C2791" s="200">
        <v>3.2252777265824473</v>
      </c>
      <c r="D2791" s="200">
        <v>2.8023691495173915</v>
      </c>
      <c r="E2791" s="200"/>
      <c r="F2791" s="200"/>
    </row>
    <row r="2792" spans="2:6" x14ac:dyDescent="0.2">
      <c r="B2792" s="199">
        <v>36685</v>
      </c>
      <c r="C2792" s="200">
        <v>3.1178097774101019</v>
      </c>
      <c r="D2792" s="200">
        <v>2.7893509378983783</v>
      </c>
      <c r="E2792" s="200"/>
      <c r="F2792" s="200"/>
    </row>
    <row r="2793" spans="2:6" x14ac:dyDescent="0.2">
      <c r="B2793" s="199">
        <v>36686</v>
      </c>
      <c r="C2793" s="200">
        <v>3.1431285343892301</v>
      </c>
      <c r="D2793" s="200">
        <v>2.7779215079220538</v>
      </c>
      <c r="E2793" s="200"/>
      <c r="F2793" s="200"/>
    </row>
    <row r="2794" spans="2:6" x14ac:dyDescent="0.2">
      <c r="B2794" s="199">
        <v>36689</v>
      </c>
      <c r="C2794" s="200">
        <v>3.1431285343892301</v>
      </c>
      <c r="D2794" s="200">
        <v>2.7726588963758876</v>
      </c>
      <c r="E2794" s="200"/>
      <c r="F2794" s="200"/>
    </row>
    <row r="2795" spans="2:6" x14ac:dyDescent="0.2">
      <c r="B2795" s="199">
        <v>36690</v>
      </c>
      <c r="C2795" s="200">
        <v>3.2599567512932537</v>
      </c>
      <c r="D2795" s="200">
        <v>2.7934918958295389</v>
      </c>
      <c r="E2795" s="200"/>
      <c r="F2795" s="200"/>
    </row>
    <row r="2796" spans="2:6" x14ac:dyDescent="0.2">
      <c r="B2796" s="199">
        <v>36691</v>
      </c>
      <c r="C2796" s="200">
        <v>3.218232507249124</v>
      </c>
      <c r="D2796" s="200">
        <v>2.7998916408668726</v>
      </c>
      <c r="E2796" s="200"/>
      <c r="F2796" s="200"/>
    </row>
    <row r="2797" spans="2:6" x14ac:dyDescent="0.2">
      <c r="B2797" s="199">
        <v>36692</v>
      </c>
      <c r="C2797" s="200">
        <v>3.3141894286684095</v>
      </c>
      <c r="D2797" s="200">
        <v>2.7901174649426332</v>
      </c>
      <c r="E2797" s="200"/>
      <c r="F2797" s="200"/>
    </row>
    <row r="2798" spans="2:6" x14ac:dyDescent="0.2">
      <c r="B2798" s="199">
        <v>36693</v>
      </c>
      <c r="C2798" s="200">
        <v>3.2468311941096402</v>
      </c>
      <c r="D2798" s="200">
        <v>2.7809847022400289</v>
      </c>
      <c r="E2798" s="200"/>
      <c r="F2798" s="200"/>
    </row>
    <row r="2799" spans="2:6" x14ac:dyDescent="0.2">
      <c r="B2799" s="199">
        <v>36696</v>
      </c>
      <c r="C2799" s="200">
        <v>3.3087971005186385</v>
      </c>
      <c r="D2799" s="200">
        <v>2.8058572209069381</v>
      </c>
      <c r="E2799" s="200"/>
      <c r="F2799" s="200"/>
    </row>
    <row r="2800" spans="2:6" x14ac:dyDescent="0.2">
      <c r="B2800" s="199">
        <v>36697</v>
      </c>
      <c r="C2800" s="200">
        <v>3.3373432484565693</v>
      </c>
      <c r="D2800" s="200">
        <v>2.8094512839191399</v>
      </c>
      <c r="E2800" s="200"/>
      <c r="F2800" s="200"/>
    </row>
    <row r="2801" spans="2:6" x14ac:dyDescent="0.2">
      <c r="B2801" s="199">
        <v>36698</v>
      </c>
      <c r="C2801" s="200">
        <v>3.323355385781638</v>
      </c>
      <c r="D2801" s="200">
        <v>2.8018135130213069</v>
      </c>
      <c r="E2801" s="200"/>
      <c r="F2801" s="200"/>
    </row>
    <row r="2802" spans="2:6" x14ac:dyDescent="0.2">
      <c r="B2802" s="199">
        <v>36699</v>
      </c>
      <c r="C2802" s="200">
        <v>3.1576050924393204</v>
      </c>
      <c r="D2802" s="200">
        <v>2.7699417228191581</v>
      </c>
      <c r="E2802" s="200"/>
      <c r="F2802" s="200"/>
    </row>
    <row r="2803" spans="2:6" x14ac:dyDescent="0.2">
      <c r="B2803" s="199">
        <v>36700</v>
      </c>
      <c r="C2803" s="200">
        <v>3.1609792588009</v>
      </c>
      <c r="D2803" s="200">
        <v>2.75197195410672</v>
      </c>
      <c r="E2803" s="200"/>
      <c r="F2803" s="200"/>
    </row>
    <row r="2804" spans="2:6" x14ac:dyDescent="0.2">
      <c r="B2804" s="199">
        <v>36703</v>
      </c>
      <c r="C2804" s="200">
        <v>3.2377194438213031</v>
      </c>
      <c r="D2804" s="200">
        <v>2.7565977053360045</v>
      </c>
      <c r="E2804" s="200"/>
      <c r="F2804" s="200"/>
    </row>
    <row r="2805" spans="2:6" x14ac:dyDescent="0.2">
      <c r="B2805" s="199">
        <v>36704</v>
      </c>
      <c r="C2805" s="200">
        <v>3.2457987625832856</v>
      </c>
      <c r="D2805" s="200">
        <v>2.7597421234747772</v>
      </c>
      <c r="E2805" s="200"/>
      <c r="F2805" s="200"/>
    </row>
    <row r="2806" spans="2:6" x14ac:dyDescent="0.2">
      <c r="B2806" s="199">
        <v>36705</v>
      </c>
      <c r="C2806" s="200">
        <v>3.3182424312678362</v>
      </c>
      <c r="D2806" s="200">
        <v>2.7732367510471687</v>
      </c>
      <c r="E2806" s="200"/>
      <c r="F2806" s="200"/>
    </row>
    <row r="2807" spans="2:6" x14ac:dyDescent="0.2">
      <c r="B2807" s="199">
        <v>36706</v>
      </c>
      <c r="C2807" s="200">
        <v>3.3311603346145655</v>
      </c>
      <c r="D2807" s="200">
        <v>2.7533704243307238</v>
      </c>
      <c r="E2807" s="200"/>
      <c r="F2807" s="200"/>
    </row>
    <row r="2808" spans="2:6" x14ac:dyDescent="0.2">
      <c r="B2808" s="199">
        <v>36707</v>
      </c>
      <c r="C2808" s="200">
        <v>3.3493913407516116</v>
      </c>
      <c r="D2808" s="200">
        <v>2.7765396102713535</v>
      </c>
      <c r="E2808" s="200"/>
      <c r="F2808" s="200"/>
    </row>
    <row r="2809" spans="2:6" x14ac:dyDescent="0.2">
      <c r="B2809" s="199">
        <v>36710</v>
      </c>
      <c r="C2809" s="200">
        <v>3.4052043555600826</v>
      </c>
      <c r="D2809" s="200">
        <v>2.7993755235840472</v>
      </c>
      <c r="E2809" s="200"/>
      <c r="F2809" s="200"/>
    </row>
    <row r="2810" spans="2:6" x14ac:dyDescent="0.2">
      <c r="B2810" s="199">
        <v>36711</v>
      </c>
      <c r="C2810" s="200">
        <v>3.5633239958602716</v>
      </c>
      <c r="D2810" s="200">
        <v>2.7981872154434537</v>
      </c>
      <c r="E2810" s="200"/>
      <c r="F2810" s="200"/>
    </row>
    <row r="2811" spans="2:6" x14ac:dyDescent="0.2">
      <c r="B2811" s="199">
        <v>36712</v>
      </c>
      <c r="C2811" s="200">
        <v>3.504589650165836</v>
      </c>
      <c r="D2811" s="200">
        <v>2.7742393006738308</v>
      </c>
      <c r="E2811" s="200"/>
      <c r="F2811" s="200"/>
    </row>
    <row r="2812" spans="2:6" x14ac:dyDescent="0.2">
      <c r="B2812" s="199">
        <v>36713</v>
      </c>
      <c r="C2812" s="200">
        <v>3.4571603462898817</v>
      </c>
      <c r="D2812" s="200">
        <v>2.7796308504826084</v>
      </c>
      <c r="E2812" s="200"/>
      <c r="F2812" s="200"/>
    </row>
    <row r="2813" spans="2:6" x14ac:dyDescent="0.2">
      <c r="B2813" s="199">
        <v>36714</v>
      </c>
      <c r="C2813" s="200">
        <v>3.406411082877236</v>
      </c>
      <c r="D2813" s="200">
        <v>2.8110608268075037</v>
      </c>
      <c r="E2813" s="200"/>
      <c r="F2813" s="200"/>
    </row>
    <row r="2814" spans="2:6" x14ac:dyDescent="0.2">
      <c r="B2814" s="199">
        <v>36717</v>
      </c>
      <c r="C2814" s="200">
        <v>3.4233052653173939</v>
      </c>
      <c r="D2814" s="200">
        <v>2.814219450009106</v>
      </c>
      <c r="E2814" s="200"/>
      <c r="F2814" s="200"/>
    </row>
    <row r="2815" spans="2:6" x14ac:dyDescent="0.2">
      <c r="B2815" s="199">
        <v>36718</v>
      </c>
      <c r="C2815" s="200">
        <v>3.4830403523944038</v>
      </c>
      <c r="D2815" s="200">
        <v>2.8147534146785653</v>
      </c>
      <c r="E2815" s="200"/>
      <c r="F2815" s="200"/>
    </row>
    <row r="2816" spans="2:6" x14ac:dyDescent="0.2">
      <c r="B2816" s="199">
        <v>36719</v>
      </c>
      <c r="C2816" s="200">
        <v>3.5231175429130461</v>
      </c>
      <c r="D2816" s="200">
        <v>2.8230732107084324</v>
      </c>
      <c r="E2816" s="200"/>
      <c r="F2816" s="200"/>
    </row>
    <row r="2817" spans="2:6" x14ac:dyDescent="0.2">
      <c r="B2817" s="199">
        <v>36720</v>
      </c>
      <c r="C2817" s="200">
        <v>3.4488316761334064</v>
      </c>
      <c r="D2817" s="200">
        <v>2.8146026224731382</v>
      </c>
      <c r="E2817" s="200"/>
      <c r="F2817" s="200"/>
    </row>
    <row r="2818" spans="2:6" x14ac:dyDescent="0.2">
      <c r="B2818" s="199">
        <v>36721</v>
      </c>
      <c r="C2818" s="200">
        <v>3.4488316761334064</v>
      </c>
      <c r="D2818" s="200">
        <v>2.8319145875068297</v>
      </c>
      <c r="E2818" s="200"/>
      <c r="F2818" s="200"/>
    </row>
    <row r="2819" spans="2:6" x14ac:dyDescent="0.2">
      <c r="B2819" s="199">
        <v>36724</v>
      </c>
      <c r="C2819" s="200">
        <v>3.4683753213839297</v>
      </c>
      <c r="D2819" s="200">
        <v>2.8346419595702059</v>
      </c>
      <c r="E2819" s="200"/>
      <c r="F2819" s="200"/>
    </row>
    <row r="2820" spans="2:6" x14ac:dyDescent="0.2">
      <c r="B2820" s="199">
        <v>36725</v>
      </c>
      <c r="C2820" s="200">
        <v>3.4441098447099603</v>
      </c>
      <c r="D2820" s="200">
        <v>2.8012065197596066</v>
      </c>
      <c r="E2820" s="200"/>
      <c r="F2820" s="200"/>
    </row>
    <row r="2821" spans="2:6" x14ac:dyDescent="0.2">
      <c r="B2821" s="199">
        <v>36726</v>
      </c>
      <c r="C2821" s="200">
        <v>3.3558102627696731</v>
      </c>
      <c r="D2821" s="200">
        <v>2.7853150610089239</v>
      </c>
      <c r="E2821" s="200"/>
      <c r="F2821" s="200"/>
    </row>
    <row r="2822" spans="2:6" x14ac:dyDescent="0.2">
      <c r="B2822" s="199">
        <v>36727</v>
      </c>
      <c r="C2822" s="200">
        <v>3.3698531662206457</v>
      </c>
      <c r="D2822" s="200">
        <v>2.805875614642142</v>
      </c>
      <c r="E2822" s="200"/>
      <c r="F2822" s="200"/>
    </row>
    <row r="2823" spans="2:6" x14ac:dyDescent="0.2">
      <c r="B2823" s="199">
        <v>36728</v>
      </c>
      <c r="C2823" s="200">
        <v>3.3510492356420754</v>
      </c>
      <c r="D2823" s="200">
        <v>2.7782036059005648</v>
      </c>
      <c r="E2823" s="200"/>
      <c r="F2823" s="200"/>
    </row>
    <row r="2824" spans="2:6" x14ac:dyDescent="0.2">
      <c r="B2824" s="199">
        <v>36731</v>
      </c>
      <c r="C2824" s="200">
        <v>3.3982883986553412</v>
      </c>
      <c r="D2824" s="200">
        <v>2.7619945365142962</v>
      </c>
      <c r="E2824" s="200"/>
      <c r="F2824" s="200"/>
    </row>
    <row r="2825" spans="2:6" x14ac:dyDescent="0.2">
      <c r="B2825" s="199">
        <v>36732</v>
      </c>
      <c r="C2825" s="200">
        <v>3.403754948457653</v>
      </c>
      <c r="D2825" s="200">
        <v>2.7712107084319801</v>
      </c>
      <c r="E2825" s="200"/>
      <c r="F2825" s="200"/>
    </row>
    <row r="2826" spans="2:6" x14ac:dyDescent="0.2">
      <c r="B2826" s="199">
        <v>36733</v>
      </c>
      <c r="C2826" s="200">
        <v>3.3981641399336717</v>
      </c>
      <c r="D2826" s="200">
        <v>2.7509610271353129</v>
      </c>
      <c r="E2826" s="200"/>
      <c r="F2826" s="200"/>
    </row>
    <row r="2827" spans="2:6" x14ac:dyDescent="0.2">
      <c r="B2827" s="199">
        <v>36734</v>
      </c>
      <c r="C2827" s="200">
        <v>3.4856230991125967</v>
      </c>
      <c r="D2827" s="200">
        <v>2.7301961391367695</v>
      </c>
      <c r="E2827" s="200"/>
      <c r="F2827" s="200"/>
    </row>
    <row r="2828" spans="2:6" x14ac:dyDescent="0.2">
      <c r="B2828" s="199">
        <v>36735</v>
      </c>
      <c r="C2828" s="200">
        <v>3.6583810839863906</v>
      </c>
      <c r="D2828" s="200">
        <v>2.6811302130759427</v>
      </c>
      <c r="E2828" s="200"/>
      <c r="F2828" s="200"/>
    </row>
    <row r="2829" spans="2:6" x14ac:dyDescent="0.2">
      <c r="B2829" s="199">
        <v>36738</v>
      </c>
      <c r="C2829" s="200">
        <v>3.7931667710495565</v>
      </c>
      <c r="D2829" s="200">
        <v>2.6979442724458207</v>
      </c>
      <c r="E2829" s="200"/>
      <c r="F2829" s="200"/>
    </row>
    <row r="2830" spans="2:6" x14ac:dyDescent="0.2">
      <c r="B2830" s="199">
        <v>36739</v>
      </c>
      <c r="C2830" s="200">
        <v>3.6528369767269289</v>
      </c>
      <c r="D2830" s="200">
        <v>2.7096486978692407</v>
      </c>
      <c r="E2830" s="200"/>
      <c r="F2830" s="200"/>
    </row>
    <row r="2831" spans="2:6" x14ac:dyDescent="0.2">
      <c r="B2831" s="199">
        <v>36740</v>
      </c>
      <c r="C2831" s="200">
        <v>3.6656814923722694</v>
      </c>
      <c r="D2831" s="200">
        <v>2.7050928792569664</v>
      </c>
      <c r="E2831" s="200"/>
      <c r="F2831" s="200"/>
    </row>
    <row r="2832" spans="2:6" x14ac:dyDescent="0.2">
      <c r="B2832" s="199">
        <v>36741</v>
      </c>
      <c r="C2832" s="200">
        <v>3.5264716944469727</v>
      </c>
      <c r="D2832" s="200">
        <v>2.6958912766344931</v>
      </c>
      <c r="E2832" s="200"/>
      <c r="F2832" s="200"/>
    </row>
    <row r="2833" spans="2:6" x14ac:dyDescent="0.2">
      <c r="B2833" s="199">
        <v>36742</v>
      </c>
      <c r="C2833" s="200">
        <v>3.4770776016565641</v>
      </c>
      <c r="D2833" s="200">
        <v>2.7143012201784744</v>
      </c>
      <c r="E2833" s="200"/>
      <c r="F2833" s="200"/>
    </row>
    <row r="2834" spans="2:6" x14ac:dyDescent="0.2">
      <c r="B2834" s="199">
        <v>36745</v>
      </c>
      <c r="C2834" s="200">
        <v>3.4816785101629493</v>
      </c>
      <c r="D2834" s="200">
        <v>2.7383066836641783</v>
      </c>
      <c r="E2834" s="200"/>
      <c r="F2834" s="200"/>
    </row>
    <row r="2835" spans="2:6" x14ac:dyDescent="0.2">
      <c r="B2835" s="199">
        <v>36746</v>
      </c>
      <c r="C2835" s="200">
        <v>3.4791132764189503</v>
      </c>
      <c r="D2835" s="200">
        <v>2.736653979238755</v>
      </c>
      <c r="E2835" s="200"/>
      <c r="F2835" s="200"/>
    </row>
    <row r="2836" spans="2:6" x14ac:dyDescent="0.2">
      <c r="B2836" s="199">
        <v>36747</v>
      </c>
      <c r="C2836" s="200">
        <v>3.460434438513202</v>
      </c>
      <c r="D2836" s="200">
        <v>2.7369151338553999</v>
      </c>
      <c r="E2836" s="200"/>
      <c r="F2836" s="200"/>
    </row>
    <row r="2837" spans="2:6" x14ac:dyDescent="0.2">
      <c r="B2837" s="199">
        <v>36748</v>
      </c>
      <c r="C2837" s="200">
        <v>3.5705468467889991</v>
      </c>
      <c r="D2837" s="200">
        <v>2.7316741941358589</v>
      </c>
      <c r="E2837" s="200"/>
      <c r="F2837" s="200"/>
    </row>
    <row r="2838" spans="2:6" x14ac:dyDescent="0.2">
      <c r="B2838" s="199">
        <v>36749</v>
      </c>
      <c r="C2838" s="200">
        <v>3.5909744802607966</v>
      </c>
      <c r="D2838" s="200">
        <v>2.7396286650883264</v>
      </c>
      <c r="E2838" s="200"/>
      <c r="F2838" s="200"/>
    </row>
    <row r="2839" spans="2:6" x14ac:dyDescent="0.2">
      <c r="B2839" s="199">
        <v>36752</v>
      </c>
      <c r="C2839" s="200">
        <v>3.6347994472571794</v>
      </c>
      <c r="D2839" s="200">
        <v>2.7639431797486802</v>
      </c>
      <c r="E2839" s="200"/>
      <c r="F2839" s="200"/>
    </row>
    <row r="2840" spans="2:6" x14ac:dyDescent="0.2">
      <c r="B2840" s="199">
        <v>36753</v>
      </c>
      <c r="C2840" s="200">
        <v>3.7069170410412413</v>
      </c>
      <c r="D2840" s="200">
        <v>2.7674230559096711</v>
      </c>
      <c r="E2840" s="200"/>
      <c r="F2840" s="200"/>
    </row>
    <row r="2841" spans="2:6" x14ac:dyDescent="0.2">
      <c r="B2841" s="199">
        <v>36754</v>
      </c>
      <c r="C2841" s="200">
        <v>3.7561635244777207</v>
      </c>
      <c r="D2841" s="200">
        <v>2.7685228555818613</v>
      </c>
      <c r="E2841" s="200"/>
      <c r="F2841" s="200"/>
    </row>
    <row r="2842" spans="2:6" x14ac:dyDescent="0.2">
      <c r="B2842" s="199">
        <v>36755</v>
      </c>
      <c r="C2842" s="200">
        <v>3.6458151080258658</v>
      </c>
      <c r="D2842" s="200">
        <v>2.7749453651429614</v>
      </c>
      <c r="E2842" s="200"/>
      <c r="F2842" s="200"/>
    </row>
    <row r="2843" spans="2:6" x14ac:dyDescent="0.2">
      <c r="B2843" s="199">
        <v>36756</v>
      </c>
      <c r="C2843" s="200">
        <v>3.5559652108937398</v>
      </c>
      <c r="D2843" s="200">
        <v>2.7674551083591332</v>
      </c>
      <c r="E2843" s="200"/>
      <c r="F2843" s="200"/>
    </row>
    <row r="2844" spans="2:6" x14ac:dyDescent="0.2">
      <c r="B2844" s="199">
        <v>36759</v>
      </c>
      <c r="C2844" s="200">
        <v>3.6057779471625255</v>
      </c>
      <c r="D2844" s="200">
        <v>2.76809834274267</v>
      </c>
      <c r="E2844" s="200"/>
      <c r="F2844" s="200"/>
    </row>
    <row r="2845" spans="2:6" x14ac:dyDescent="0.2">
      <c r="B2845" s="199">
        <v>36760</v>
      </c>
      <c r="C2845" s="200">
        <v>3.6003088955067573</v>
      </c>
      <c r="D2845" s="200">
        <v>2.7686991440539068</v>
      </c>
      <c r="E2845" s="200"/>
      <c r="F2845" s="200"/>
    </row>
    <row r="2846" spans="2:6" x14ac:dyDescent="0.2">
      <c r="B2846" s="199">
        <v>36761</v>
      </c>
      <c r="C2846" s="200">
        <v>3.5558134317840495</v>
      </c>
      <c r="D2846" s="200">
        <v>2.7755527226370433</v>
      </c>
      <c r="E2846" s="200"/>
      <c r="F2846" s="200"/>
    </row>
    <row r="2847" spans="2:6" x14ac:dyDescent="0.2">
      <c r="B2847" s="199">
        <v>36762</v>
      </c>
      <c r="C2847" s="200">
        <v>3.4893692076880316</v>
      </c>
      <c r="D2847" s="200">
        <v>2.7840238572209075</v>
      </c>
      <c r="E2847" s="200"/>
      <c r="F2847" s="200"/>
    </row>
    <row r="2848" spans="2:6" x14ac:dyDescent="0.2">
      <c r="B2848" s="199">
        <v>36763</v>
      </c>
      <c r="C2848" s="200">
        <v>3.5193956189210196</v>
      </c>
      <c r="D2848" s="200">
        <v>2.7934702240029146</v>
      </c>
      <c r="E2848" s="200"/>
      <c r="F2848" s="200"/>
    </row>
    <row r="2849" spans="2:6" x14ac:dyDescent="0.2">
      <c r="B2849" s="199">
        <v>36766</v>
      </c>
      <c r="C2849" s="200">
        <v>3.5419106321266365</v>
      </c>
      <c r="D2849" s="200">
        <v>2.8032159898014934</v>
      </c>
      <c r="E2849" s="200"/>
      <c r="F2849" s="200"/>
    </row>
    <row r="2850" spans="2:6" x14ac:dyDescent="0.2">
      <c r="B2850" s="199">
        <v>36767</v>
      </c>
      <c r="C2850" s="200">
        <v>3.5328447491516655</v>
      </c>
      <c r="D2850" s="200">
        <v>2.7936554361682755</v>
      </c>
      <c r="E2850" s="200"/>
      <c r="F2850" s="200"/>
    </row>
    <row r="2851" spans="2:6" x14ac:dyDescent="0.2">
      <c r="B2851" s="199">
        <v>36768</v>
      </c>
      <c r="C2851" s="200">
        <v>3.476199451093354</v>
      </c>
      <c r="D2851" s="200">
        <v>2.7768206155527224</v>
      </c>
      <c r="E2851" s="200"/>
      <c r="F2851" s="200"/>
    </row>
    <row r="2852" spans="2:6" x14ac:dyDescent="0.2">
      <c r="B2852" s="199">
        <v>36769</v>
      </c>
      <c r="C2852" s="200">
        <v>3.4371730390264146</v>
      </c>
      <c r="D2852" s="200">
        <v>2.7869989073028596</v>
      </c>
      <c r="E2852" s="200"/>
      <c r="F2852" s="200"/>
    </row>
    <row r="2853" spans="2:6" x14ac:dyDescent="0.2">
      <c r="B2853" s="199">
        <v>36770</v>
      </c>
      <c r="C2853" s="200">
        <v>3.5243626319831969</v>
      </c>
      <c r="D2853" s="200">
        <v>2.8178971043525771</v>
      </c>
      <c r="E2853" s="200"/>
      <c r="F2853" s="200"/>
    </row>
    <row r="2854" spans="2:6" x14ac:dyDescent="0.2">
      <c r="B2854" s="199">
        <v>36773</v>
      </c>
      <c r="C2854" s="200">
        <v>3.4331292098896622</v>
      </c>
      <c r="D2854" s="200">
        <v>2.8247288289928978</v>
      </c>
      <c r="E2854" s="200"/>
      <c r="F2854" s="200"/>
    </row>
    <row r="2855" spans="2:6" x14ac:dyDescent="0.2">
      <c r="B2855" s="199">
        <v>36774</v>
      </c>
      <c r="C2855" s="200">
        <v>3.3863612292773588</v>
      </c>
      <c r="D2855" s="200">
        <v>2.7883063194317979</v>
      </c>
      <c r="E2855" s="200"/>
      <c r="F2855" s="200"/>
    </row>
    <row r="2856" spans="2:6" x14ac:dyDescent="0.2">
      <c r="B2856" s="199">
        <v>36775</v>
      </c>
      <c r="C2856" s="200">
        <v>3.2733383314805744</v>
      </c>
      <c r="D2856" s="200">
        <v>2.7561449644873433</v>
      </c>
      <c r="E2856" s="200"/>
      <c r="F2856" s="200"/>
    </row>
    <row r="2857" spans="2:6" x14ac:dyDescent="0.2">
      <c r="B2857" s="199">
        <v>36776</v>
      </c>
      <c r="C2857" s="200">
        <v>3.4310868635180589</v>
      </c>
      <c r="D2857" s="200">
        <v>2.7584423602258243</v>
      </c>
      <c r="E2857" s="200"/>
      <c r="F2857" s="200"/>
    </row>
    <row r="2858" spans="2:6" x14ac:dyDescent="0.2">
      <c r="B2858" s="199">
        <v>36777</v>
      </c>
      <c r="C2858" s="200">
        <v>3.4481403306282767</v>
      </c>
      <c r="D2858" s="200">
        <v>2.7347450373338194</v>
      </c>
      <c r="E2858" s="200"/>
      <c r="F2858" s="200"/>
    </row>
    <row r="2859" spans="2:6" x14ac:dyDescent="0.2">
      <c r="B2859" s="199">
        <v>36780</v>
      </c>
      <c r="C2859" s="200">
        <v>3.4442024132878473</v>
      </c>
      <c r="D2859" s="200">
        <v>2.7174268803496635</v>
      </c>
      <c r="E2859" s="200"/>
      <c r="F2859" s="200"/>
    </row>
    <row r="2860" spans="2:6" x14ac:dyDescent="0.2">
      <c r="B2860" s="199">
        <v>36781</v>
      </c>
      <c r="C2860" s="200">
        <v>3.4931661872837498</v>
      </c>
      <c r="D2860" s="200">
        <v>2.6997763613185213</v>
      </c>
      <c r="E2860" s="200"/>
      <c r="F2860" s="200"/>
    </row>
    <row r="2861" spans="2:6" x14ac:dyDescent="0.2">
      <c r="B2861" s="199">
        <v>36782</v>
      </c>
      <c r="C2861" s="200">
        <v>3.5303946006666647</v>
      </c>
      <c r="D2861" s="200">
        <v>2.6988142414860681</v>
      </c>
      <c r="E2861" s="200"/>
      <c r="F2861" s="200"/>
    </row>
    <row r="2862" spans="2:6" x14ac:dyDescent="0.2">
      <c r="B2862" s="199">
        <v>36783</v>
      </c>
      <c r="C2862" s="200">
        <v>3.4708179643085626</v>
      </c>
      <c r="D2862" s="200">
        <v>2.7001899471863049</v>
      </c>
      <c r="E2862" s="200"/>
      <c r="F2862" s="200"/>
    </row>
    <row r="2863" spans="2:6" x14ac:dyDescent="0.2">
      <c r="B2863" s="199">
        <v>36784</v>
      </c>
      <c r="C2863" s="200">
        <v>3.4457377173589472</v>
      </c>
      <c r="D2863" s="200">
        <v>2.6795206701875802</v>
      </c>
      <c r="E2863" s="200"/>
      <c r="F2863" s="200"/>
    </row>
    <row r="2864" spans="2:6" x14ac:dyDescent="0.2">
      <c r="B2864" s="199">
        <v>36787</v>
      </c>
      <c r="C2864" s="200">
        <v>3.3635159714154943</v>
      </c>
      <c r="D2864" s="200">
        <v>2.642936441449645</v>
      </c>
      <c r="E2864" s="200"/>
      <c r="F2864" s="200"/>
    </row>
    <row r="2865" spans="2:6" x14ac:dyDescent="0.2">
      <c r="B2865" s="199">
        <v>36788</v>
      </c>
      <c r="C2865" s="200">
        <v>3.374062117685523</v>
      </c>
      <c r="D2865" s="200">
        <v>2.659950100163905</v>
      </c>
      <c r="E2865" s="200"/>
      <c r="F2865" s="200"/>
    </row>
    <row r="2866" spans="2:6" x14ac:dyDescent="0.2">
      <c r="B2866" s="199">
        <v>36789</v>
      </c>
      <c r="C2866" s="200">
        <v>3.3070549765618069</v>
      </c>
      <c r="D2866" s="200">
        <v>2.6437761792023315</v>
      </c>
      <c r="E2866" s="200"/>
      <c r="F2866" s="200"/>
    </row>
    <row r="2867" spans="2:6" x14ac:dyDescent="0.2">
      <c r="B2867" s="199">
        <v>36790</v>
      </c>
      <c r="C2867" s="200">
        <v>3.3187319605941439</v>
      </c>
      <c r="D2867" s="200">
        <v>2.633002185394282</v>
      </c>
      <c r="E2867" s="200"/>
      <c r="F2867" s="200"/>
    </row>
    <row r="2868" spans="2:6" x14ac:dyDescent="0.2">
      <c r="B2868" s="199">
        <v>36791</v>
      </c>
      <c r="C2868" s="200">
        <v>3.5651870427341632</v>
      </c>
      <c r="D2868" s="200">
        <v>2.646157166272082</v>
      </c>
      <c r="E2868" s="200"/>
      <c r="F2868" s="200"/>
    </row>
    <row r="2869" spans="2:6" x14ac:dyDescent="0.2">
      <c r="B2869" s="199">
        <v>36794</v>
      </c>
      <c r="C2869" s="200">
        <v>3.4908311240577437</v>
      </c>
      <c r="D2869" s="200">
        <v>2.6432287379348027</v>
      </c>
      <c r="E2869" s="200"/>
      <c r="F2869" s="200"/>
    </row>
    <row r="2870" spans="2:6" x14ac:dyDescent="0.2">
      <c r="B2870" s="199">
        <v>36795</v>
      </c>
      <c r="C2870" s="200">
        <v>3.51458205287084</v>
      </c>
      <c r="D2870" s="200">
        <v>2.6273378255326905</v>
      </c>
      <c r="E2870" s="200"/>
      <c r="F2870" s="200"/>
    </row>
    <row r="2871" spans="2:6" x14ac:dyDescent="0.2">
      <c r="B2871" s="199">
        <v>36796</v>
      </c>
      <c r="C2871" s="200">
        <v>3.5567641360974971</v>
      </c>
      <c r="D2871" s="200">
        <v>2.6231812056091792</v>
      </c>
      <c r="E2871" s="200"/>
      <c r="F2871" s="200"/>
    </row>
    <row r="2872" spans="2:6" x14ac:dyDescent="0.2">
      <c r="B2872" s="199">
        <v>36797</v>
      </c>
      <c r="C2872" s="200">
        <v>3.609805097276237</v>
      </c>
      <c r="D2872" s="200">
        <v>2.6534041158258979</v>
      </c>
      <c r="E2872" s="200"/>
      <c r="F2872" s="200"/>
    </row>
    <row r="2873" spans="2:6" x14ac:dyDescent="0.2">
      <c r="B2873" s="199">
        <v>36798</v>
      </c>
      <c r="C2873" s="200">
        <v>3.466018575427968</v>
      </c>
      <c r="D2873" s="200">
        <v>2.6390145692952114</v>
      </c>
      <c r="E2873" s="200"/>
      <c r="F2873" s="200"/>
    </row>
    <row r="2874" spans="2:6" x14ac:dyDescent="0.2">
      <c r="B2874" s="199">
        <v>36801</v>
      </c>
      <c r="C2874" s="200">
        <v>3.3831171592955158</v>
      </c>
      <c r="D2874" s="200">
        <v>2.643130577308324</v>
      </c>
      <c r="E2874" s="200"/>
      <c r="F2874" s="200"/>
    </row>
    <row r="2875" spans="2:6" x14ac:dyDescent="0.2">
      <c r="B2875" s="199">
        <v>36802</v>
      </c>
      <c r="C2875" s="200">
        <v>3.2816052892517917</v>
      </c>
      <c r="D2875" s="200">
        <v>2.6344123110544539</v>
      </c>
      <c r="E2875" s="200"/>
      <c r="F2875" s="200"/>
    </row>
    <row r="2876" spans="2:6" x14ac:dyDescent="0.2">
      <c r="B2876" s="199">
        <v>36803</v>
      </c>
      <c r="C2876" s="200">
        <v>3.1723935482203105</v>
      </c>
      <c r="D2876" s="200">
        <v>2.6372458568566755</v>
      </c>
      <c r="E2876" s="200"/>
      <c r="F2876" s="200"/>
    </row>
    <row r="2877" spans="2:6" x14ac:dyDescent="0.2">
      <c r="B2877" s="199">
        <v>36804</v>
      </c>
      <c r="C2877" s="200">
        <v>3.3548453812866401</v>
      </c>
      <c r="D2877" s="200">
        <v>2.6407463121471508</v>
      </c>
      <c r="E2877" s="200"/>
      <c r="F2877" s="200"/>
    </row>
    <row r="2878" spans="2:6" x14ac:dyDescent="0.2">
      <c r="B2878" s="199">
        <v>36805</v>
      </c>
      <c r="C2878" s="200">
        <v>3.4045638810752337</v>
      </c>
      <c r="D2878" s="200">
        <v>2.6079058459297042</v>
      </c>
      <c r="E2878" s="200"/>
      <c r="F2878" s="200"/>
    </row>
    <row r="2879" spans="2:6" x14ac:dyDescent="0.2">
      <c r="B2879" s="199">
        <v>36808</v>
      </c>
      <c r="C2879" s="200">
        <v>3.3936891580512603</v>
      </c>
      <c r="D2879" s="200">
        <v>2.5817712620651987</v>
      </c>
      <c r="E2879" s="200"/>
      <c r="F2879" s="200"/>
    </row>
    <row r="2880" spans="2:6" x14ac:dyDescent="0.2">
      <c r="B2880" s="199">
        <v>36809</v>
      </c>
      <c r="C2880" s="200">
        <v>3.3556167861023747</v>
      </c>
      <c r="D2880" s="200">
        <v>2.5675352394827913</v>
      </c>
      <c r="E2880" s="200"/>
      <c r="F2880" s="200"/>
    </row>
    <row r="2881" spans="2:6" x14ac:dyDescent="0.2">
      <c r="B2881" s="199">
        <v>36810</v>
      </c>
      <c r="C2881" s="200">
        <v>3.2882276953509759</v>
      </c>
      <c r="D2881" s="200">
        <v>2.5228858131487901</v>
      </c>
      <c r="E2881" s="200"/>
      <c r="F2881" s="200"/>
    </row>
    <row r="2882" spans="2:6" x14ac:dyDescent="0.2">
      <c r="B2882" s="199">
        <v>36811</v>
      </c>
      <c r="C2882" s="200">
        <v>3.338501606606898</v>
      </c>
      <c r="D2882" s="200">
        <v>2.48078728828993</v>
      </c>
      <c r="E2882" s="200"/>
      <c r="F2882" s="200"/>
    </row>
    <row r="2883" spans="2:6" x14ac:dyDescent="0.2">
      <c r="B2883" s="199">
        <v>36812</v>
      </c>
      <c r="C2883" s="200">
        <v>3.3891249433955695</v>
      </c>
      <c r="D2883" s="200">
        <v>2.524286468767075</v>
      </c>
      <c r="E2883" s="200"/>
      <c r="F2883" s="200"/>
    </row>
    <row r="2884" spans="2:6" x14ac:dyDescent="0.2">
      <c r="B2884" s="199">
        <v>36815</v>
      </c>
      <c r="C2884" s="200">
        <v>3.2539372918770697</v>
      </c>
      <c r="D2884" s="200">
        <v>2.5200768530322364</v>
      </c>
      <c r="E2884" s="200"/>
      <c r="F2884" s="200"/>
    </row>
    <row r="2885" spans="2:6" x14ac:dyDescent="0.2">
      <c r="B2885" s="199">
        <v>36816</v>
      </c>
      <c r="C2885" s="200">
        <v>3.3343752163060842</v>
      </c>
      <c r="D2885" s="200">
        <v>2.4839723183391023</v>
      </c>
      <c r="E2885" s="200"/>
      <c r="F2885" s="200"/>
    </row>
    <row r="2886" spans="2:6" x14ac:dyDescent="0.2">
      <c r="B2886" s="199">
        <v>36817</v>
      </c>
      <c r="C2886" s="200">
        <v>3.2683513035907472</v>
      </c>
      <c r="D2886" s="200">
        <v>2.4617590602804609</v>
      </c>
      <c r="E2886" s="200"/>
      <c r="F2886" s="200"/>
    </row>
    <row r="2887" spans="2:6" x14ac:dyDescent="0.2">
      <c r="B2887" s="199">
        <v>36818</v>
      </c>
      <c r="C2887" s="200">
        <v>3.3436070555603314</v>
      </c>
      <c r="D2887" s="200">
        <v>2.5169643052267365</v>
      </c>
      <c r="E2887" s="200"/>
      <c r="F2887" s="200"/>
    </row>
    <row r="2888" spans="2:6" x14ac:dyDescent="0.2">
      <c r="B2888" s="199">
        <v>36819</v>
      </c>
      <c r="C2888" s="200">
        <v>3.3510200473517506</v>
      </c>
      <c r="D2888" s="200">
        <v>2.5337337461300331</v>
      </c>
      <c r="E2888" s="200"/>
      <c r="F2888" s="200"/>
    </row>
    <row r="2889" spans="2:6" x14ac:dyDescent="0.2">
      <c r="B2889" s="199">
        <v>36822</v>
      </c>
      <c r="C2889" s="200">
        <v>3.2903801232746632</v>
      </c>
      <c r="D2889" s="200">
        <v>2.5388588599526516</v>
      </c>
      <c r="E2889" s="200"/>
      <c r="F2889" s="200"/>
    </row>
    <row r="2890" spans="2:6" x14ac:dyDescent="0.2">
      <c r="B2890" s="199">
        <v>36823</v>
      </c>
      <c r="C2890" s="200">
        <v>3.4792834024539889</v>
      </c>
      <c r="D2890" s="200">
        <v>2.5576916772901126</v>
      </c>
      <c r="E2890" s="200"/>
      <c r="F2890" s="200"/>
    </row>
    <row r="2891" spans="2:6" x14ac:dyDescent="0.2">
      <c r="B2891" s="199">
        <v>36824</v>
      </c>
      <c r="C2891" s="200">
        <v>3.4335953885837136</v>
      </c>
      <c r="D2891" s="200">
        <v>2.5100590056456036</v>
      </c>
      <c r="E2891" s="200"/>
      <c r="F2891" s="200"/>
    </row>
    <row r="2892" spans="2:6" x14ac:dyDescent="0.2">
      <c r="B2892" s="199">
        <v>36825</v>
      </c>
      <c r="C2892" s="200">
        <v>3.6149839339310588</v>
      </c>
      <c r="D2892" s="200">
        <v>2.504582043343655</v>
      </c>
      <c r="E2892" s="200"/>
      <c r="F2892" s="200"/>
    </row>
    <row r="2893" spans="2:6" x14ac:dyDescent="0.2">
      <c r="B2893" s="199">
        <v>36826</v>
      </c>
      <c r="C2893" s="200">
        <v>3.4655365516620278</v>
      </c>
      <c r="D2893" s="200">
        <v>2.5362542342014223</v>
      </c>
      <c r="E2893" s="200"/>
      <c r="F2893" s="200"/>
    </row>
    <row r="2894" spans="2:6" x14ac:dyDescent="0.2">
      <c r="B2894" s="199">
        <v>36829</v>
      </c>
      <c r="C2894" s="200">
        <v>3.633937141765863</v>
      </c>
      <c r="D2894" s="200">
        <v>2.5521099981788393</v>
      </c>
      <c r="E2894" s="200"/>
      <c r="F2894" s="200"/>
    </row>
    <row r="2895" spans="2:6" x14ac:dyDescent="0.2">
      <c r="B2895" s="199">
        <v>36830</v>
      </c>
      <c r="C2895" s="200">
        <v>3.5287842409918726</v>
      </c>
      <c r="D2895" s="200">
        <v>2.5939073028592259</v>
      </c>
      <c r="E2895" s="200"/>
      <c r="F2895" s="200"/>
    </row>
    <row r="2896" spans="2:6" x14ac:dyDescent="0.2">
      <c r="B2896" s="199">
        <v>36831</v>
      </c>
      <c r="C2896" s="200">
        <v>3.5176551628664949</v>
      </c>
      <c r="D2896" s="200">
        <v>2.6063227098889108</v>
      </c>
      <c r="E2896" s="200"/>
      <c r="F2896" s="200"/>
    </row>
    <row r="2897" spans="2:6" x14ac:dyDescent="0.2">
      <c r="B2897" s="199">
        <v>36832</v>
      </c>
      <c r="C2897" s="200">
        <v>3.5856722188354588</v>
      </c>
      <c r="D2897" s="200">
        <v>2.6166862138044089</v>
      </c>
      <c r="E2897" s="200"/>
      <c r="F2897" s="200"/>
    </row>
    <row r="2898" spans="2:6" x14ac:dyDescent="0.2">
      <c r="B2898" s="199">
        <v>36833</v>
      </c>
      <c r="C2898" s="200">
        <v>3.6168678295837551</v>
      </c>
      <c r="D2898" s="200">
        <v>2.621793662356585</v>
      </c>
      <c r="E2898" s="200"/>
      <c r="F2898" s="200"/>
    </row>
    <row r="2899" spans="2:6" x14ac:dyDescent="0.2">
      <c r="B2899" s="199">
        <v>36836</v>
      </c>
      <c r="C2899" s="200">
        <v>3.6372646068629226</v>
      </c>
      <c r="D2899" s="200">
        <v>2.6305130213075958</v>
      </c>
      <c r="E2899" s="200"/>
      <c r="F2899" s="200"/>
    </row>
    <row r="2900" spans="2:6" x14ac:dyDescent="0.2">
      <c r="B2900" s="199">
        <v>36837</v>
      </c>
      <c r="C2900" s="200">
        <v>3.6821520276271387</v>
      </c>
      <c r="D2900" s="200">
        <v>2.6285281369513767</v>
      </c>
      <c r="E2900" s="200"/>
      <c r="F2900" s="200"/>
    </row>
    <row r="2901" spans="2:6" x14ac:dyDescent="0.2">
      <c r="B2901" s="199">
        <v>36838</v>
      </c>
      <c r="C2901" s="200">
        <v>3.5965786320032138</v>
      </c>
      <c r="D2901" s="200">
        <v>2.5995033691495188</v>
      </c>
      <c r="E2901" s="200"/>
      <c r="F2901" s="200"/>
    </row>
    <row r="2902" spans="2:6" x14ac:dyDescent="0.2">
      <c r="B2902" s="199">
        <v>36839</v>
      </c>
      <c r="C2902" s="200">
        <v>3.5814924556609067</v>
      </c>
      <c r="D2902" s="200">
        <v>2.5797729011109101</v>
      </c>
      <c r="E2902" s="200"/>
      <c r="F2902" s="200"/>
    </row>
    <row r="2903" spans="2:6" x14ac:dyDescent="0.2">
      <c r="B2903" s="199">
        <v>36840</v>
      </c>
      <c r="C2903" s="200">
        <v>3.7419580005520801</v>
      </c>
      <c r="D2903" s="200">
        <v>2.5346268439264263</v>
      </c>
      <c r="E2903" s="200"/>
      <c r="F2903" s="200"/>
    </row>
    <row r="2904" spans="2:6" x14ac:dyDescent="0.2">
      <c r="B2904" s="199">
        <v>36843</v>
      </c>
      <c r="C2904" s="200">
        <v>3.6893848859696936</v>
      </c>
      <c r="D2904" s="200">
        <v>2.5003421963212542</v>
      </c>
      <c r="E2904" s="200"/>
      <c r="F2904" s="200"/>
    </row>
    <row r="2905" spans="2:6" x14ac:dyDescent="0.2">
      <c r="B2905" s="199">
        <v>36844</v>
      </c>
      <c r="C2905" s="200">
        <v>3.5897193837768189</v>
      </c>
      <c r="D2905" s="200">
        <v>2.547703879074851</v>
      </c>
      <c r="E2905" s="200"/>
      <c r="F2905" s="200"/>
    </row>
    <row r="2906" spans="2:6" x14ac:dyDescent="0.2">
      <c r="B2906" s="199">
        <v>36845</v>
      </c>
      <c r="C2906" s="200">
        <v>3.5900704772118721</v>
      </c>
      <c r="D2906" s="200">
        <v>2.5592232744491001</v>
      </c>
      <c r="E2906" s="200"/>
      <c r="F2906" s="200"/>
    </row>
    <row r="2907" spans="2:6" x14ac:dyDescent="0.2">
      <c r="B2907" s="199">
        <v>36846</v>
      </c>
      <c r="C2907" s="200">
        <v>3.6365749292600977</v>
      </c>
      <c r="D2907" s="200">
        <v>2.527385722090695</v>
      </c>
      <c r="E2907" s="200"/>
      <c r="F2907" s="200"/>
    </row>
    <row r="2908" spans="2:6" x14ac:dyDescent="0.2">
      <c r="B2908" s="199">
        <v>36847</v>
      </c>
      <c r="C2908" s="200">
        <v>3.5447202135582154</v>
      </c>
      <c r="D2908" s="200">
        <v>2.5180380622837384</v>
      </c>
      <c r="E2908" s="200"/>
      <c r="F2908" s="200"/>
    </row>
    <row r="2909" spans="2:6" x14ac:dyDescent="0.2">
      <c r="B2909" s="199">
        <v>36850</v>
      </c>
      <c r="C2909" s="200">
        <v>3.4502819171869867</v>
      </c>
      <c r="D2909" s="200">
        <v>2.4736652704425439</v>
      </c>
      <c r="E2909" s="200"/>
      <c r="F2909" s="200"/>
    </row>
    <row r="2910" spans="2:6" x14ac:dyDescent="0.2">
      <c r="B2910" s="199">
        <v>36851</v>
      </c>
      <c r="C2910" s="200">
        <v>3.4250807473203109</v>
      </c>
      <c r="D2910" s="200">
        <v>2.474184665816793</v>
      </c>
      <c r="E2910" s="200"/>
      <c r="F2910" s="200"/>
    </row>
    <row r="2911" spans="2:6" x14ac:dyDescent="0.2">
      <c r="B2911" s="199">
        <v>36852</v>
      </c>
      <c r="C2911" s="200">
        <v>3.0699151287912496</v>
      </c>
      <c r="D2911" s="200">
        <v>2.4269209615734857</v>
      </c>
      <c r="E2911" s="200"/>
      <c r="F2911" s="200"/>
    </row>
    <row r="2912" spans="2:6" x14ac:dyDescent="0.2">
      <c r="B2912" s="199">
        <v>36853</v>
      </c>
      <c r="C2912" s="200">
        <v>3.2454326580274921</v>
      </c>
      <c r="D2912" s="200">
        <v>2.4314764159533802</v>
      </c>
      <c r="E2912" s="200"/>
      <c r="F2912" s="200"/>
    </row>
    <row r="2913" spans="2:6" x14ac:dyDescent="0.2">
      <c r="B2913" s="199">
        <v>36854</v>
      </c>
      <c r="C2913" s="200">
        <v>3.2594955763061169</v>
      </c>
      <c r="D2913" s="200">
        <v>2.459641595337827</v>
      </c>
      <c r="E2913" s="200"/>
      <c r="F2913" s="200"/>
    </row>
    <row r="2914" spans="2:6" x14ac:dyDescent="0.2">
      <c r="B2914" s="199">
        <v>36857</v>
      </c>
      <c r="C2914" s="200">
        <v>3.2673563998662378</v>
      </c>
      <c r="D2914" s="200">
        <v>2.4856802039701344</v>
      </c>
      <c r="E2914" s="200"/>
      <c r="F2914" s="200"/>
    </row>
    <row r="2915" spans="2:6" x14ac:dyDescent="0.2">
      <c r="B2915" s="199">
        <v>36858</v>
      </c>
      <c r="C2915" s="200">
        <v>3.3983451073336872</v>
      </c>
      <c r="D2915" s="200">
        <v>2.4659770533600454</v>
      </c>
      <c r="E2915" s="200"/>
      <c r="F2915" s="200"/>
    </row>
    <row r="2916" spans="2:6" x14ac:dyDescent="0.2">
      <c r="B2916" s="199">
        <v>36859</v>
      </c>
      <c r="C2916" s="200">
        <v>3.3580385802482047</v>
      </c>
      <c r="D2916" s="200">
        <v>2.4681358586778384</v>
      </c>
      <c r="E2916" s="200"/>
      <c r="F2916" s="200"/>
    </row>
    <row r="2917" spans="2:6" x14ac:dyDescent="0.2">
      <c r="B2917" s="199">
        <v>36860</v>
      </c>
      <c r="C2917" s="200">
        <v>3.3567409522554668</v>
      </c>
      <c r="D2917" s="200">
        <v>2.4365603715170292</v>
      </c>
      <c r="E2917" s="200"/>
      <c r="F2917" s="200"/>
    </row>
    <row r="2918" spans="2:6" x14ac:dyDescent="0.2">
      <c r="B2918" s="199">
        <v>36861</v>
      </c>
      <c r="C2918" s="200">
        <v>3.3995660118204283</v>
      </c>
      <c r="D2918" s="200">
        <v>2.4517392096157362</v>
      </c>
      <c r="E2918" s="200"/>
      <c r="F2918" s="200"/>
    </row>
    <row r="2919" spans="2:6" x14ac:dyDescent="0.2">
      <c r="B2919" s="199">
        <v>36864</v>
      </c>
      <c r="C2919" s="200">
        <v>3.342650513588822</v>
      </c>
      <c r="D2919" s="200">
        <v>2.4633030413403767</v>
      </c>
      <c r="E2919" s="200"/>
      <c r="F2919" s="200"/>
    </row>
    <row r="2920" spans="2:6" x14ac:dyDescent="0.2">
      <c r="B2920" s="199">
        <v>36865</v>
      </c>
      <c r="C2920" s="200">
        <v>3.457514775529543</v>
      </c>
      <c r="D2920" s="200">
        <v>2.5282771808413784</v>
      </c>
      <c r="E2920" s="200"/>
      <c r="F2920" s="200"/>
    </row>
    <row r="2921" spans="2:6" x14ac:dyDescent="0.2">
      <c r="B2921" s="199">
        <v>36866</v>
      </c>
      <c r="C2921" s="200">
        <v>3.4331875864703147</v>
      </c>
      <c r="D2921" s="200">
        <v>2.5045350573666014</v>
      </c>
      <c r="E2921" s="200"/>
      <c r="F2921" s="200"/>
    </row>
    <row r="2922" spans="2:6" x14ac:dyDescent="0.2">
      <c r="B2922" s="199">
        <v>36867</v>
      </c>
      <c r="C2922" s="200">
        <v>3.3907403067772757</v>
      </c>
      <c r="D2922" s="200">
        <v>2.4929093061373173</v>
      </c>
      <c r="E2922" s="200"/>
      <c r="F2922" s="200"/>
    </row>
    <row r="2923" spans="2:6" x14ac:dyDescent="0.2">
      <c r="B2923" s="199">
        <v>36868</v>
      </c>
      <c r="C2923" s="200">
        <v>3.2041495741428485</v>
      </c>
      <c r="D2923" s="200">
        <v>2.5227415771262081</v>
      </c>
      <c r="E2923" s="200"/>
      <c r="F2923" s="200"/>
    </row>
    <row r="2924" spans="2:6" x14ac:dyDescent="0.2">
      <c r="B2924" s="199">
        <v>36871</v>
      </c>
      <c r="C2924" s="200">
        <v>3.2926935037707143</v>
      </c>
      <c r="D2924" s="200">
        <v>2.5505924239664921</v>
      </c>
      <c r="E2924" s="200"/>
      <c r="F2924" s="200"/>
    </row>
    <row r="2925" spans="2:6" x14ac:dyDescent="0.2">
      <c r="B2925" s="199">
        <v>36872</v>
      </c>
      <c r="C2925" s="200">
        <v>3.3573338915246418</v>
      </c>
      <c r="D2925" s="200">
        <v>2.5390295028228027</v>
      </c>
      <c r="E2925" s="200"/>
      <c r="F2925" s="200"/>
    </row>
    <row r="2926" spans="2:6" x14ac:dyDescent="0.2">
      <c r="B2926" s="199">
        <v>36873</v>
      </c>
      <c r="C2926" s="200">
        <v>3.3551556111152387</v>
      </c>
      <c r="D2926" s="200">
        <v>2.522435439810601</v>
      </c>
      <c r="E2926" s="200"/>
      <c r="F2926" s="200"/>
    </row>
    <row r="2927" spans="2:6" x14ac:dyDescent="0.2">
      <c r="B2927" s="199">
        <v>36874</v>
      </c>
      <c r="C2927" s="200">
        <v>3.4469569539433844</v>
      </c>
      <c r="D2927" s="200">
        <v>2.4982429429976341</v>
      </c>
      <c r="E2927" s="200"/>
      <c r="F2927" s="200"/>
    </row>
    <row r="2928" spans="2:6" x14ac:dyDescent="0.2">
      <c r="B2928" s="199">
        <v>36875</v>
      </c>
      <c r="C2928" s="200">
        <v>3.3757533706220744</v>
      </c>
      <c r="D2928" s="200">
        <v>2.4544827900200343</v>
      </c>
      <c r="E2928" s="200"/>
      <c r="F2928" s="200"/>
    </row>
    <row r="2929" spans="2:6" x14ac:dyDescent="0.2">
      <c r="B2929" s="199">
        <v>36878</v>
      </c>
      <c r="C2929" s="200">
        <v>3.5536326495211927</v>
      </c>
      <c r="D2929" s="200">
        <v>2.4654064833363698</v>
      </c>
      <c r="E2929" s="200"/>
      <c r="F2929" s="200"/>
    </row>
    <row r="2930" spans="2:6" x14ac:dyDescent="0.2">
      <c r="B2930" s="199">
        <v>36879</v>
      </c>
      <c r="C2930" s="200">
        <v>3.659411847610444</v>
      </c>
      <c r="D2930" s="200">
        <v>2.4466119103988357</v>
      </c>
      <c r="E2930" s="200"/>
      <c r="F2930" s="200"/>
    </row>
    <row r="2931" spans="2:6" x14ac:dyDescent="0.2">
      <c r="B2931" s="199">
        <v>36880</v>
      </c>
      <c r="C2931" s="200">
        <v>3.7010093310794479</v>
      </c>
      <c r="D2931" s="200">
        <v>2.3872394827900214</v>
      </c>
      <c r="E2931" s="200"/>
      <c r="F2931" s="200"/>
    </row>
    <row r="2932" spans="2:6" x14ac:dyDescent="0.2">
      <c r="B2932" s="199">
        <v>36881</v>
      </c>
      <c r="C2932" s="200">
        <v>3.61679944558928</v>
      </c>
      <c r="D2932" s="200">
        <v>2.3895849572026968</v>
      </c>
      <c r="E2932" s="200"/>
      <c r="F2932" s="200"/>
    </row>
    <row r="2933" spans="2:6" x14ac:dyDescent="0.2">
      <c r="B2933" s="199">
        <v>36882</v>
      </c>
      <c r="C2933" s="200">
        <v>3.6828166866953995</v>
      </c>
      <c r="D2933" s="200">
        <v>2.427390274995449</v>
      </c>
      <c r="E2933" s="200"/>
      <c r="F2933" s="200"/>
    </row>
    <row r="2934" spans="2:6" x14ac:dyDescent="0.2">
      <c r="B2934" s="199">
        <v>36885</v>
      </c>
      <c r="C2934" s="200">
        <v>3.6828166866953995</v>
      </c>
      <c r="D2934" s="200">
        <v>2.4353534875250427</v>
      </c>
      <c r="E2934" s="200"/>
      <c r="F2934" s="200"/>
    </row>
    <row r="2935" spans="2:6" x14ac:dyDescent="0.2">
      <c r="B2935" s="199">
        <v>36886</v>
      </c>
      <c r="C2935" s="200">
        <v>3.6828166866953995</v>
      </c>
      <c r="D2935" s="200">
        <v>2.4455927881988724</v>
      </c>
      <c r="E2935" s="200"/>
      <c r="F2935" s="200"/>
    </row>
    <row r="2936" spans="2:6" x14ac:dyDescent="0.2">
      <c r="B2936" s="199">
        <v>36887</v>
      </c>
      <c r="C2936" s="200">
        <v>3.8251512995877843</v>
      </c>
      <c r="D2936" s="200">
        <v>2.4710475323256254</v>
      </c>
      <c r="E2936" s="200"/>
      <c r="F2936" s="200"/>
    </row>
    <row r="2937" spans="2:6" x14ac:dyDescent="0.2">
      <c r="B2937" s="199">
        <v>36888</v>
      </c>
      <c r="C2937" s="200">
        <v>3.7629593924165547</v>
      </c>
      <c r="D2937" s="200">
        <v>2.4769397195410687</v>
      </c>
      <c r="E2937" s="200"/>
      <c r="F2937" s="200"/>
    </row>
    <row r="2938" spans="2:6" x14ac:dyDescent="0.2">
      <c r="B2938" s="199">
        <v>36889</v>
      </c>
      <c r="C2938" s="200">
        <v>3.8058678470967311</v>
      </c>
      <c r="D2938" s="200">
        <v>2.4753383718812616</v>
      </c>
      <c r="E2938" s="200"/>
      <c r="F2938" s="200"/>
    </row>
    <row r="2939" spans="2:6" x14ac:dyDescent="0.2">
      <c r="B2939" s="199">
        <v>36892</v>
      </c>
      <c r="C2939" s="200">
        <v>3.8058678470967311</v>
      </c>
      <c r="D2939" s="200">
        <v>2.4753383718812616</v>
      </c>
      <c r="E2939" s="200"/>
      <c r="F2939" s="200"/>
    </row>
    <row r="2940" spans="2:6" x14ac:dyDescent="0.2">
      <c r="B2940" s="199">
        <v>36893</v>
      </c>
      <c r="C2940" s="200">
        <v>3.8258493167021297</v>
      </c>
      <c r="D2940" s="200">
        <v>2.4361347659806967</v>
      </c>
      <c r="E2940" s="200"/>
      <c r="F2940" s="200"/>
    </row>
    <row r="2941" spans="2:6" x14ac:dyDescent="0.2">
      <c r="B2941" s="199">
        <v>36894</v>
      </c>
      <c r="C2941" s="200">
        <v>3.7780914360722297</v>
      </c>
      <c r="D2941" s="200">
        <v>2.4882334729557467</v>
      </c>
      <c r="E2941" s="200"/>
      <c r="F2941" s="200"/>
    </row>
    <row r="2942" spans="2:6" x14ac:dyDescent="0.2">
      <c r="B2942" s="199">
        <v>36895</v>
      </c>
      <c r="C2942" s="200">
        <v>3.5809153614636231</v>
      </c>
      <c r="D2942" s="200">
        <v>2.4876293935530875</v>
      </c>
      <c r="E2942" s="200"/>
      <c r="F2942" s="200"/>
    </row>
    <row r="2943" spans="2:6" x14ac:dyDescent="0.2">
      <c r="B2943" s="199">
        <v>36896</v>
      </c>
      <c r="C2943" s="200">
        <v>3.4836716534165784</v>
      </c>
      <c r="D2943" s="200">
        <v>2.455723911855765</v>
      </c>
      <c r="E2943" s="200"/>
      <c r="F2943" s="200"/>
    </row>
    <row r="2944" spans="2:6" x14ac:dyDescent="0.2">
      <c r="B2944" s="199">
        <v>36899</v>
      </c>
      <c r="C2944" s="200">
        <v>3.5863310402456543</v>
      </c>
      <c r="D2944" s="200">
        <v>2.4467863777089791</v>
      </c>
      <c r="E2944" s="200"/>
      <c r="F2944" s="200"/>
    </row>
    <row r="2945" spans="2:6" x14ac:dyDescent="0.2">
      <c r="B2945" s="199">
        <v>36900</v>
      </c>
      <c r="C2945" s="200">
        <v>3.4656066035588089</v>
      </c>
      <c r="D2945" s="200">
        <v>2.4335348752504102</v>
      </c>
      <c r="E2945" s="200"/>
      <c r="F2945" s="200"/>
    </row>
    <row r="2946" spans="2:6" x14ac:dyDescent="0.2">
      <c r="B2946" s="199">
        <v>36901</v>
      </c>
      <c r="C2946" s="200">
        <v>3.4783802333562175</v>
      </c>
      <c r="D2946" s="200">
        <v>2.4379355308686947</v>
      </c>
      <c r="E2946" s="200"/>
      <c r="F2946" s="200"/>
    </row>
    <row r="2947" spans="2:6" x14ac:dyDescent="0.2">
      <c r="B2947" s="199">
        <v>36902</v>
      </c>
      <c r="C2947" s="200">
        <v>3.5306781440583963</v>
      </c>
      <c r="D2947" s="200">
        <v>2.4598617738116926</v>
      </c>
      <c r="E2947" s="200"/>
      <c r="F2947" s="200"/>
    </row>
    <row r="2948" spans="2:6" x14ac:dyDescent="0.2">
      <c r="B2948" s="199">
        <v>36903</v>
      </c>
      <c r="C2948" s="200">
        <v>3.422948334224277</v>
      </c>
      <c r="D2948" s="200">
        <v>2.4574084866144608</v>
      </c>
      <c r="E2948" s="200"/>
      <c r="F2948" s="200"/>
    </row>
    <row r="2949" spans="2:6" x14ac:dyDescent="0.2">
      <c r="B2949" s="199">
        <v>36906</v>
      </c>
      <c r="C2949" s="200">
        <v>3.3890190315992492</v>
      </c>
      <c r="D2949" s="200">
        <v>2.4546962301948652</v>
      </c>
      <c r="E2949" s="200"/>
      <c r="F2949" s="200"/>
    </row>
    <row r="2950" spans="2:6" x14ac:dyDescent="0.2">
      <c r="B2950" s="199">
        <v>36907</v>
      </c>
      <c r="C2950" s="200">
        <v>3.4365475756623094</v>
      </c>
      <c r="D2950" s="200">
        <v>2.4581435075578222</v>
      </c>
      <c r="E2950" s="200"/>
      <c r="F2950" s="200"/>
    </row>
    <row r="2951" spans="2:6" x14ac:dyDescent="0.2">
      <c r="B2951" s="199">
        <v>36908</v>
      </c>
      <c r="C2951" s="200">
        <v>3.3465509031274068</v>
      </c>
      <c r="D2951" s="200">
        <v>2.472530140229467</v>
      </c>
      <c r="E2951" s="200"/>
      <c r="F2951" s="200"/>
    </row>
    <row r="2952" spans="2:6" x14ac:dyDescent="0.2">
      <c r="B2952" s="199">
        <v>36909</v>
      </c>
      <c r="C2952" s="200">
        <v>3.3761920289281044</v>
      </c>
      <c r="D2952" s="200">
        <v>2.5015616463303596</v>
      </c>
      <c r="E2952" s="200"/>
      <c r="F2952" s="200"/>
    </row>
    <row r="2953" spans="2:6" x14ac:dyDescent="0.2">
      <c r="B2953" s="199">
        <v>36910</v>
      </c>
      <c r="C2953" s="200">
        <v>3.2328883647969269</v>
      </c>
      <c r="D2953" s="200">
        <v>2.4932509561099989</v>
      </c>
      <c r="E2953" s="200"/>
      <c r="F2953" s="200"/>
    </row>
    <row r="2954" spans="2:6" x14ac:dyDescent="0.2">
      <c r="B2954" s="199">
        <v>36913</v>
      </c>
      <c r="C2954" s="200">
        <v>3.2389970569863906</v>
      </c>
      <c r="D2954" s="200">
        <v>2.4937475869604815</v>
      </c>
      <c r="E2954" s="200"/>
      <c r="F2954" s="200"/>
    </row>
    <row r="2955" spans="2:6" x14ac:dyDescent="0.2">
      <c r="B2955" s="199">
        <v>36914</v>
      </c>
      <c r="C2955" s="200">
        <v>3.4090380290064957</v>
      </c>
      <c r="D2955" s="200">
        <v>2.5107415771262072</v>
      </c>
      <c r="E2955" s="200"/>
      <c r="F2955" s="200"/>
    </row>
    <row r="2956" spans="2:6" x14ac:dyDescent="0.2">
      <c r="B2956" s="199">
        <v>36915</v>
      </c>
      <c r="C2956" s="200">
        <v>3.4416430172019172</v>
      </c>
      <c r="D2956" s="200">
        <v>2.5070801311236575</v>
      </c>
      <c r="E2956" s="200"/>
      <c r="F2956" s="200"/>
    </row>
    <row r="2957" spans="2:6" x14ac:dyDescent="0.2">
      <c r="B2957" s="199">
        <v>36916</v>
      </c>
      <c r="C2957" s="200">
        <v>3.47909242764015</v>
      </c>
      <c r="D2957" s="200">
        <v>2.5019544709524681</v>
      </c>
      <c r="E2957" s="200"/>
      <c r="F2957" s="200"/>
    </row>
    <row r="2958" spans="2:6" x14ac:dyDescent="0.2">
      <c r="B2958" s="199">
        <v>36917</v>
      </c>
      <c r="C2958" s="200">
        <v>3.547368842417431</v>
      </c>
      <c r="D2958" s="200">
        <v>2.4979918047714444</v>
      </c>
      <c r="E2958" s="200"/>
      <c r="F2958" s="200"/>
    </row>
    <row r="2959" spans="2:6" x14ac:dyDescent="0.2">
      <c r="B2959" s="199">
        <v>36920</v>
      </c>
      <c r="C2959" s="200">
        <v>3.5462638571408385</v>
      </c>
      <c r="D2959" s="200">
        <v>2.5072780914223274</v>
      </c>
      <c r="E2959" s="200"/>
      <c r="F2959" s="200"/>
    </row>
    <row r="2960" spans="2:6" x14ac:dyDescent="0.2">
      <c r="B2960" s="199">
        <v>36921</v>
      </c>
      <c r="C2960" s="200">
        <v>3.4496639593832494</v>
      </c>
      <c r="D2960" s="200">
        <v>2.521832635221271</v>
      </c>
      <c r="E2960" s="200"/>
      <c r="F2960" s="200"/>
    </row>
    <row r="2961" spans="2:6" x14ac:dyDescent="0.2">
      <c r="B2961" s="199">
        <v>36922</v>
      </c>
      <c r="C2961" s="200">
        <v>3.3317782924183064</v>
      </c>
      <c r="D2961" s="200">
        <v>2.5233718812602439</v>
      </c>
      <c r="E2961" s="200"/>
      <c r="F2961" s="200"/>
    </row>
    <row r="2962" spans="2:6" x14ac:dyDescent="0.2">
      <c r="B2962" s="199">
        <v>36923</v>
      </c>
      <c r="C2962" s="200">
        <v>3.3481479195837647</v>
      </c>
      <c r="D2962" s="200">
        <v>2.5335802221817523</v>
      </c>
      <c r="E2962" s="200"/>
      <c r="F2962" s="200"/>
    </row>
    <row r="2963" spans="2:6" x14ac:dyDescent="0.2">
      <c r="B2963" s="199">
        <v>36924</v>
      </c>
      <c r="C2963" s="200">
        <v>3.3046273447579146</v>
      </c>
      <c r="D2963" s="200">
        <v>2.4945780367874706</v>
      </c>
      <c r="E2963" s="200"/>
      <c r="F2963" s="200"/>
    </row>
    <row r="2964" spans="2:6" x14ac:dyDescent="0.2">
      <c r="B2964" s="199">
        <v>36927</v>
      </c>
      <c r="C2964" s="200">
        <v>3.3289428585010126</v>
      </c>
      <c r="D2964" s="200">
        <v>2.4998719723183394</v>
      </c>
      <c r="E2964" s="200"/>
      <c r="F2964" s="200"/>
    </row>
    <row r="2965" spans="2:6" x14ac:dyDescent="0.2">
      <c r="B2965" s="199">
        <v>36928</v>
      </c>
      <c r="C2965" s="200">
        <v>3.4003390845384684</v>
      </c>
      <c r="D2965" s="200">
        <v>2.4949717719905302</v>
      </c>
      <c r="E2965" s="200"/>
      <c r="F2965" s="200"/>
    </row>
    <row r="2966" spans="2:6" x14ac:dyDescent="0.2">
      <c r="B2966" s="199">
        <v>36929</v>
      </c>
      <c r="C2966" s="200">
        <v>3.4738477088443087</v>
      </c>
      <c r="D2966" s="200">
        <v>2.4731837552358407</v>
      </c>
      <c r="E2966" s="200"/>
      <c r="F2966" s="200"/>
    </row>
    <row r="2967" spans="2:6" x14ac:dyDescent="0.2">
      <c r="B2967" s="199">
        <v>36930</v>
      </c>
      <c r="C2967" s="200">
        <v>3.4053411235490358</v>
      </c>
      <c r="D2967" s="200">
        <v>2.4503715170278642</v>
      </c>
      <c r="E2967" s="200"/>
      <c r="F2967" s="200"/>
    </row>
    <row r="2968" spans="2:6" x14ac:dyDescent="0.2">
      <c r="B2968" s="199">
        <v>36931</v>
      </c>
      <c r="C2968" s="200">
        <v>3.4190162545419125</v>
      </c>
      <c r="D2968" s="200">
        <v>2.4234044800582772</v>
      </c>
      <c r="E2968" s="200"/>
      <c r="F2968" s="200"/>
    </row>
    <row r="2969" spans="2:6" x14ac:dyDescent="0.2">
      <c r="B2969" s="199">
        <v>36934</v>
      </c>
      <c r="C2969" s="200">
        <v>3.4688239871037858</v>
      </c>
      <c r="D2969" s="200">
        <v>2.4504762338371884</v>
      </c>
      <c r="E2969" s="200"/>
      <c r="F2969" s="200"/>
    </row>
    <row r="2970" spans="2:6" x14ac:dyDescent="0.2">
      <c r="B2970" s="199">
        <v>36935</v>
      </c>
      <c r="C2970" s="200">
        <v>3.4265626785176746</v>
      </c>
      <c r="D2970" s="200">
        <v>2.4320109269714081</v>
      </c>
      <c r="E2970" s="200"/>
      <c r="F2970" s="200"/>
    </row>
    <row r="2971" spans="2:6" x14ac:dyDescent="0.2">
      <c r="B2971" s="199">
        <v>36936</v>
      </c>
      <c r="C2971" s="200">
        <v>3.4338113819321205</v>
      </c>
      <c r="D2971" s="200">
        <v>2.4174283372791843</v>
      </c>
      <c r="E2971" s="200"/>
      <c r="F2971" s="200"/>
    </row>
    <row r="2972" spans="2:6" x14ac:dyDescent="0.2">
      <c r="B2972" s="199">
        <v>36937</v>
      </c>
      <c r="C2972" s="200">
        <v>3.39251829063365</v>
      </c>
      <c r="D2972" s="200">
        <v>2.4273609542888366</v>
      </c>
      <c r="E2972" s="200"/>
      <c r="F2972" s="200"/>
    </row>
    <row r="2973" spans="2:6" x14ac:dyDescent="0.2">
      <c r="B2973" s="199">
        <v>36938</v>
      </c>
      <c r="C2973" s="200">
        <v>3.3921913817820086</v>
      </c>
      <c r="D2973" s="200">
        <v>2.3950551812056093</v>
      </c>
      <c r="E2973" s="200"/>
      <c r="F2973" s="200"/>
    </row>
    <row r="2974" spans="2:6" x14ac:dyDescent="0.2">
      <c r="B2974" s="199">
        <v>36941</v>
      </c>
      <c r="C2974" s="200">
        <v>3.4250173670327491</v>
      </c>
      <c r="D2974" s="200">
        <v>2.3935669276998728</v>
      </c>
      <c r="E2974" s="200"/>
      <c r="F2974" s="200"/>
    </row>
    <row r="2975" spans="2:6" x14ac:dyDescent="0.2">
      <c r="B2975" s="199">
        <v>36942</v>
      </c>
      <c r="C2975" s="200">
        <v>3.4361973161784078</v>
      </c>
      <c r="D2975" s="200">
        <v>2.3587772718994722</v>
      </c>
      <c r="E2975" s="200"/>
      <c r="F2975" s="200"/>
    </row>
    <row r="2976" spans="2:6" x14ac:dyDescent="0.2">
      <c r="B2976" s="199">
        <v>36943</v>
      </c>
      <c r="C2976" s="200">
        <v>3.4641121630941645</v>
      </c>
      <c r="D2976" s="200">
        <v>2.3276415953378256</v>
      </c>
      <c r="E2976" s="200"/>
      <c r="F2976" s="200"/>
    </row>
    <row r="2977" spans="2:6" x14ac:dyDescent="0.2">
      <c r="B2977" s="199">
        <v>36944</v>
      </c>
      <c r="C2977" s="200">
        <v>3.3834957731185904</v>
      </c>
      <c r="D2977" s="200">
        <v>2.3196969586596246</v>
      </c>
      <c r="E2977" s="200"/>
      <c r="F2977" s="200"/>
    </row>
    <row r="2978" spans="2:6" x14ac:dyDescent="0.2">
      <c r="B2978" s="199">
        <v>36945</v>
      </c>
      <c r="C2978" s="200">
        <v>3.4274124747417098</v>
      </c>
      <c r="D2978" s="200">
        <v>2.3036018940083771</v>
      </c>
      <c r="E2978" s="200"/>
      <c r="F2978" s="200"/>
    </row>
    <row r="2979" spans="2:6" x14ac:dyDescent="0.2">
      <c r="B2979" s="199">
        <v>36948</v>
      </c>
      <c r="C2979" s="200">
        <v>3.4901130921157479</v>
      </c>
      <c r="D2979" s="200">
        <v>2.3347843744308867</v>
      </c>
      <c r="E2979" s="200"/>
      <c r="F2979" s="200"/>
    </row>
    <row r="2980" spans="2:6" x14ac:dyDescent="0.2">
      <c r="B2980" s="199">
        <v>36949</v>
      </c>
      <c r="C2980" s="200">
        <v>3.4570544344935592</v>
      </c>
      <c r="D2980" s="200">
        <v>2.3327896558004007</v>
      </c>
      <c r="E2980" s="200"/>
      <c r="F2980" s="200"/>
    </row>
    <row r="2981" spans="2:6" x14ac:dyDescent="0.2">
      <c r="B2981" s="199">
        <v>36950</v>
      </c>
      <c r="C2981" s="200">
        <v>3.4977103871117907</v>
      </c>
      <c r="D2981" s="200">
        <v>2.3106760152977603</v>
      </c>
      <c r="E2981" s="200"/>
      <c r="F2981" s="200"/>
    </row>
    <row r="2982" spans="2:6" x14ac:dyDescent="0.2">
      <c r="B2982" s="199">
        <v>36951</v>
      </c>
      <c r="C2982" s="200">
        <v>3.5103914483313114</v>
      </c>
      <c r="D2982" s="200">
        <v>2.3093176106355857</v>
      </c>
      <c r="E2982" s="200"/>
      <c r="F2982" s="200"/>
    </row>
    <row r="2983" spans="2:6" x14ac:dyDescent="0.2">
      <c r="B2983" s="199">
        <v>36952</v>
      </c>
      <c r="C2983" s="200">
        <v>3.4817760824477526</v>
      </c>
      <c r="D2983" s="200">
        <v>2.295164268803497</v>
      </c>
      <c r="E2983" s="200"/>
      <c r="F2983" s="200"/>
    </row>
    <row r="2984" spans="2:6" x14ac:dyDescent="0.2">
      <c r="B2984" s="199">
        <v>36955</v>
      </c>
      <c r="C2984" s="200">
        <v>3.4414386991696406</v>
      </c>
      <c r="D2984" s="200">
        <v>2.3062511382261883</v>
      </c>
      <c r="E2984" s="200"/>
      <c r="F2984" s="200"/>
    </row>
    <row r="2985" spans="2:6" x14ac:dyDescent="0.2">
      <c r="B2985" s="199">
        <v>36956</v>
      </c>
      <c r="C2985" s="200">
        <v>3.3913991281874716</v>
      </c>
      <c r="D2985" s="200">
        <v>2.3338561282097983</v>
      </c>
      <c r="E2985" s="200"/>
      <c r="F2985" s="200"/>
    </row>
    <row r="2986" spans="2:6" x14ac:dyDescent="0.2">
      <c r="B2986" s="199">
        <v>36957</v>
      </c>
      <c r="C2986" s="200">
        <v>3.3483755882482997</v>
      </c>
      <c r="D2986" s="200">
        <v>2.3402802768166091</v>
      </c>
      <c r="E2986" s="200"/>
      <c r="F2986" s="200"/>
    </row>
    <row r="2987" spans="2:6" x14ac:dyDescent="0.2">
      <c r="B2987" s="199">
        <v>36958</v>
      </c>
      <c r="C2987" s="200">
        <v>3.3543366710838338</v>
      </c>
      <c r="D2987" s="200">
        <v>2.3421418685121105</v>
      </c>
      <c r="E2987" s="200"/>
      <c r="F2987" s="200"/>
    </row>
    <row r="2988" spans="2:6" x14ac:dyDescent="0.2">
      <c r="B2988" s="199">
        <v>36959</v>
      </c>
      <c r="C2988" s="200">
        <v>3.379624571870333</v>
      </c>
      <c r="D2988" s="200">
        <v>2.303245856856674</v>
      </c>
      <c r="E2988" s="200"/>
      <c r="F2988" s="200"/>
    </row>
    <row r="2989" spans="2:6" x14ac:dyDescent="0.2">
      <c r="B2989" s="199">
        <v>36962</v>
      </c>
      <c r="C2989" s="200">
        <v>3.329484926749906</v>
      </c>
      <c r="D2989" s="200">
        <v>2.2206741941358583</v>
      </c>
      <c r="E2989" s="200"/>
      <c r="F2989" s="200"/>
    </row>
    <row r="2990" spans="2:6" x14ac:dyDescent="0.2">
      <c r="B2990" s="199">
        <v>36963</v>
      </c>
      <c r="C2990" s="200">
        <v>3.1235565347995355</v>
      </c>
      <c r="D2990" s="200">
        <v>2.2163899107630662</v>
      </c>
      <c r="E2990" s="200"/>
      <c r="F2990" s="200"/>
    </row>
    <row r="2991" spans="2:6" x14ac:dyDescent="0.2">
      <c r="B2991" s="199">
        <v>36964</v>
      </c>
      <c r="C2991" s="200">
        <v>3.1070918372027325</v>
      </c>
      <c r="D2991" s="200">
        <v>2.1669854307047887</v>
      </c>
      <c r="E2991" s="200"/>
      <c r="F2991" s="200"/>
    </row>
    <row r="2992" spans="2:6" x14ac:dyDescent="0.2">
      <c r="B2992" s="199">
        <v>36965</v>
      </c>
      <c r="C2992" s="200">
        <v>3.1425489383384906</v>
      </c>
      <c r="D2992" s="200">
        <v>2.1851759242396644</v>
      </c>
      <c r="E2992" s="200"/>
      <c r="F2992" s="200"/>
    </row>
    <row r="2993" spans="2:6" x14ac:dyDescent="0.2">
      <c r="B2993" s="199">
        <v>36966</v>
      </c>
      <c r="C2993" s="200">
        <v>3.0558830667052557</v>
      </c>
      <c r="D2993" s="200">
        <v>2.1351194682207244</v>
      </c>
      <c r="E2993" s="200"/>
      <c r="F2993" s="200"/>
    </row>
    <row r="2994" spans="2:6" x14ac:dyDescent="0.2">
      <c r="B2994" s="199">
        <v>36969</v>
      </c>
      <c r="C2994" s="200">
        <v>3.1549664709939331</v>
      </c>
      <c r="D2994" s="200">
        <v>2.1534114004735017</v>
      </c>
      <c r="E2994" s="200"/>
      <c r="F2994" s="200"/>
    </row>
    <row r="2995" spans="2:6" x14ac:dyDescent="0.2">
      <c r="B2995" s="199">
        <v>36970</v>
      </c>
      <c r="C2995" s="200">
        <v>3.1702294449804946</v>
      </c>
      <c r="D2995" s="200">
        <v>2.1386689127663443</v>
      </c>
      <c r="E2995" s="200"/>
      <c r="F2995" s="200"/>
    </row>
    <row r="2996" spans="2:6" x14ac:dyDescent="0.2">
      <c r="B2996" s="199">
        <v>36971</v>
      </c>
      <c r="C2996" s="200">
        <v>3.0928220990383757</v>
      </c>
      <c r="D2996" s="200">
        <v>2.1132074303405566</v>
      </c>
      <c r="E2996" s="200"/>
      <c r="F2996" s="200"/>
    </row>
    <row r="2997" spans="2:6" x14ac:dyDescent="0.2">
      <c r="B2997" s="199">
        <v>36972</v>
      </c>
      <c r="C2997" s="200">
        <v>3.0479655344667886</v>
      </c>
      <c r="D2997" s="200">
        <v>2.0626619923511194</v>
      </c>
      <c r="E2997" s="200"/>
      <c r="F2997" s="200"/>
    </row>
    <row r="2998" spans="2:6" x14ac:dyDescent="0.2">
      <c r="B2998" s="199">
        <v>36973</v>
      </c>
      <c r="C2998" s="200">
        <v>3.0805505078345585</v>
      </c>
      <c r="D2998" s="200">
        <v>2.1135955199417218</v>
      </c>
      <c r="E2998" s="200"/>
      <c r="F2998" s="200"/>
    </row>
    <row r="2999" spans="2:6" x14ac:dyDescent="0.2">
      <c r="B2999" s="199">
        <v>36976</v>
      </c>
      <c r="C2999" s="200">
        <v>3.1332995861100477</v>
      </c>
      <c r="D2999" s="200">
        <v>2.1626787470406112</v>
      </c>
      <c r="E2999" s="200"/>
      <c r="F2999" s="200"/>
    </row>
    <row r="3000" spans="2:6" x14ac:dyDescent="0.2">
      <c r="B3000" s="199">
        <v>36977</v>
      </c>
      <c r="C3000" s="200">
        <v>3.137433481971232</v>
      </c>
      <c r="D3000" s="200">
        <v>2.2089872518666902</v>
      </c>
      <c r="E3000" s="200"/>
      <c r="F3000" s="200"/>
    </row>
    <row r="3001" spans="2:6" x14ac:dyDescent="0.2">
      <c r="B3001" s="199">
        <v>36978</v>
      </c>
      <c r="C3001" s="200">
        <v>3.2171892343577917</v>
      </c>
      <c r="D3001" s="200">
        <v>2.1675059187761785</v>
      </c>
      <c r="E3001" s="200"/>
      <c r="F3001" s="200"/>
    </row>
    <row r="3002" spans="2:6" x14ac:dyDescent="0.2">
      <c r="B3002" s="199">
        <v>36979</v>
      </c>
      <c r="C3002" s="200">
        <v>3.1192900407051609</v>
      </c>
      <c r="D3002" s="200">
        <v>2.1468499362593327</v>
      </c>
      <c r="E3002" s="200"/>
      <c r="F3002" s="200"/>
    </row>
    <row r="3003" spans="2:6" x14ac:dyDescent="0.2">
      <c r="B3003" s="199">
        <v>36980</v>
      </c>
      <c r="C3003" s="200">
        <v>3.1912016485546424</v>
      </c>
      <c r="D3003" s="200">
        <v>2.1592637042433065</v>
      </c>
      <c r="E3003" s="200"/>
      <c r="F3003" s="200"/>
    </row>
    <row r="3004" spans="2:6" x14ac:dyDescent="0.2">
      <c r="B3004" s="199">
        <v>36983</v>
      </c>
      <c r="C3004" s="200">
        <v>3.169669863757405</v>
      </c>
      <c r="D3004" s="200">
        <v>2.1374352576944085</v>
      </c>
      <c r="E3004" s="200"/>
      <c r="F3004" s="200"/>
    </row>
    <row r="3005" spans="2:6" x14ac:dyDescent="0.2">
      <c r="B3005" s="199">
        <v>36984</v>
      </c>
      <c r="C3005" s="200">
        <v>3.06269978342289</v>
      </c>
      <c r="D3005" s="200">
        <v>2.0847027863777083</v>
      </c>
      <c r="E3005" s="200"/>
      <c r="F3005" s="200"/>
    </row>
    <row r="3006" spans="2:6" x14ac:dyDescent="0.2">
      <c r="B3006" s="199">
        <v>36985</v>
      </c>
      <c r="C3006" s="200">
        <v>3.059926061890855</v>
      </c>
      <c r="D3006" s="200">
        <v>2.0990387907484971</v>
      </c>
      <c r="E3006" s="200"/>
      <c r="F3006" s="200"/>
    </row>
    <row r="3007" spans="2:6" x14ac:dyDescent="0.2">
      <c r="B3007" s="199">
        <v>36986</v>
      </c>
      <c r="C3007" s="200">
        <v>3.0863548078534895</v>
      </c>
      <c r="D3007" s="200">
        <v>2.1625354215989798</v>
      </c>
      <c r="E3007" s="200"/>
      <c r="F3007" s="200"/>
    </row>
    <row r="3008" spans="2:6" x14ac:dyDescent="0.2">
      <c r="B3008" s="199">
        <v>36987</v>
      </c>
      <c r="C3008" s="200">
        <v>3.0445263199153416</v>
      </c>
      <c r="D3008" s="200">
        <v>2.143599162265525</v>
      </c>
      <c r="E3008" s="200"/>
      <c r="F3008" s="200"/>
    </row>
    <row r="3009" spans="2:6" x14ac:dyDescent="0.2">
      <c r="B3009" s="199">
        <v>36990</v>
      </c>
      <c r="C3009" s="200">
        <v>3.0818589771922742</v>
      </c>
      <c r="D3009" s="200">
        <v>2.1536106355855034</v>
      </c>
      <c r="E3009" s="200"/>
      <c r="F3009" s="200"/>
    </row>
    <row r="3010" spans="2:6" x14ac:dyDescent="0.2">
      <c r="B3010" s="199">
        <v>36991</v>
      </c>
      <c r="C3010" s="200">
        <v>3.08292226491126</v>
      </c>
      <c r="D3010" s="200">
        <v>2.1889945365142953</v>
      </c>
      <c r="E3010" s="200"/>
      <c r="F3010" s="200"/>
    </row>
    <row r="3011" spans="2:6" x14ac:dyDescent="0.2">
      <c r="B3011" s="199">
        <v>36992</v>
      </c>
      <c r="C3011" s="200">
        <v>3.0675959106371353</v>
      </c>
      <c r="D3011" s="200">
        <v>2.1897228191586229</v>
      </c>
      <c r="E3011" s="200"/>
      <c r="F3011" s="200"/>
    </row>
    <row r="3012" spans="2:6" x14ac:dyDescent="0.2">
      <c r="B3012" s="199">
        <v>36993</v>
      </c>
      <c r="C3012" s="200">
        <v>3.1852397317679562</v>
      </c>
      <c r="D3012" s="200">
        <v>2.2170444363503914</v>
      </c>
      <c r="E3012" s="200"/>
      <c r="F3012" s="200"/>
    </row>
    <row r="3013" spans="2:6" x14ac:dyDescent="0.2">
      <c r="B3013" s="199">
        <v>36994</v>
      </c>
      <c r="C3013" s="200">
        <v>3.1852397317679562</v>
      </c>
      <c r="D3013" s="200">
        <v>2.2160058277180839</v>
      </c>
      <c r="E3013" s="200"/>
      <c r="F3013" s="200"/>
    </row>
    <row r="3014" spans="2:6" x14ac:dyDescent="0.2">
      <c r="B3014" s="199">
        <v>36997</v>
      </c>
      <c r="C3014" s="200">
        <v>3.1852397317679562</v>
      </c>
      <c r="D3014" s="200">
        <v>2.2041538881806586</v>
      </c>
      <c r="E3014" s="200"/>
      <c r="F3014" s="200"/>
    </row>
    <row r="3015" spans="2:6" x14ac:dyDescent="0.2">
      <c r="B3015" s="199">
        <v>36998</v>
      </c>
      <c r="C3015" s="200">
        <v>3.1981826536492499</v>
      </c>
      <c r="D3015" s="200">
        <v>2.2115071935895099</v>
      </c>
      <c r="E3015" s="200"/>
      <c r="F3015" s="200"/>
    </row>
    <row r="3016" spans="2:6" x14ac:dyDescent="0.2">
      <c r="B3016" s="199">
        <v>36999</v>
      </c>
      <c r="C3016" s="200">
        <v>3.2627996907709167</v>
      </c>
      <c r="D3016" s="200">
        <v>2.2786477872882895</v>
      </c>
      <c r="E3016" s="200"/>
      <c r="F3016" s="200"/>
    </row>
    <row r="3017" spans="2:6" x14ac:dyDescent="0.2">
      <c r="B3017" s="199">
        <v>37000</v>
      </c>
      <c r="C3017" s="200">
        <v>3.1935208667087576</v>
      </c>
      <c r="D3017" s="200">
        <v>2.3120560917865589</v>
      </c>
      <c r="E3017" s="200"/>
      <c r="F3017" s="200"/>
    </row>
    <row r="3018" spans="2:6" x14ac:dyDescent="0.2">
      <c r="B3018" s="199">
        <v>37001</v>
      </c>
      <c r="C3018" s="200">
        <v>3.2158440711493808</v>
      </c>
      <c r="D3018" s="200">
        <v>2.3029677654343463</v>
      </c>
      <c r="E3018" s="200"/>
      <c r="F3018" s="200"/>
    </row>
    <row r="3019" spans="2:6" x14ac:dyDescent="0.2">
      <c r="B3019" s="199">
        <v>37004</v>
      </c>
      <c r="C3019" s="200">
        <v>3.2092808755819981</v>
      </c>
      <c r="D3019" s="200">
        <v>2.2756680021853937</v>
      </c>
      <c r="E3019" s="200"/>
      <c r="F3019" s="200"/>
    </row>
    <row r="3020" spans="2:6" x14ac:dyDescent="0.2">
      <c r="B3020" s="199">
        <v>37005</v>
      </c>
      <c r="C3020" s="200">
        <v>3.1652799448925117</v>
      </c>
      <c r="D3020" s="200">
        <v>2.2591110908759782</v>
      </c>
      <c r="E3020" s="200"/>
      <c r="F3020" s="200"/>
    </row>
    <row r="3021" spans="2:6" x14ac:dyDescent="0.2">
      <c r="B3021" s="199">
        <v>37006</v>
      </c>
      <c r="C3021" s="200">
        <v>3.1871319669321729</v>
      </c>
      <c r="D3021" s="200">
        <v>2.2823503915498078</v>
      </c>
      <c r="E3021" s="200"/>
      <c r="F3021" s="200"/>
    </row>
    <row r="3022" spans="2:6" x14ac:dyDescent="0.2">
      <c r="B3022" s="199">
        <v>37007</v>
      </c>
      <c r="C3022" s="200">
        <v>3.1764857465238872</v>
      </c>
      <c r="D3022" s="200">
        <v>2.2991972318339093</v>
      </c>
      <c r="E3022" s="200"/>
      <c r="F3022" s="200"/>
    </row>
    <row r="3023" spans="2:6" x14ac:dyDescent="0.2">
      <c r="B3023" s="199">
        <v>37008</v>
      </c>
      <c r="C3023" s="200">
        <v>3.2668093279104302</v>
      </c>
      <c r="D3023" s="200">
        <v>2.3189298852667992</v>
      </c>
      <c r="E3023" s="200"/>
      <c r="F3023" s="200"/>
    </row>
    <row r="3024" spans="2:6" x14ac:dyDescent="0.2">
      <c r="B3024" s="199">
        <v>37011</v>
      </c>
      <c r="C3024" s="200">
        <v>3.2740305109368557</v>
      </c>
      <c r="D3024" s="200">
        <v>2.3197330176652695</v>
      </c>
      <c r="E3024" s="200"/>
      <c r="F3024" s="200"/>
    </row>
    <row r="3025" spans="2:6" x14ac:dyDescent="0.2">
      <c r="B3025" s="199">
        <v>37012</v>
      </c>
      <c r="C3025" s="200">
        <v>3.2740305109368557</v>
      </c>
      <c r="D3025" s="200">
        <v>2.3503625933345469</v>
      </c>
      <c r="E3025" s="200"/>
      <c r="F3025" s="200"/>
    </row>
    <row r="3026" spans="2:6" x14ac:dyDescent="0.2">
      <c r="B3026" s="199">
        <v>37013</v>
      </c>
      <c r="C3026" s="200">
        <v>3.2268313775788933</v>
      </c>
      <c r="D3026" s="200">
        <v>2.3522664359861589</v>
      </c>
      <c r="E3026" s="200"/>
      <c r="F3026" s="200"/>
    </row>
    <row r="3027" spans="2:6" x14ac:dyDescent="0.2">
      <c r="B3027" s="199">
        <v>37014</v>
      </c>
      <c r="C3027" s="200">
        <v>3.1632067423282786</v>
      </c>
      <c r="D3027" s="200">
        <v>2.3227983973775266</v>
      </c>
      <c r="E3027" s="200"/>
      <c r="F3027" s="200"/>
    </row>
    <row r="3028" spans="2:6" x14ac:dyDescent="0.2">
      <c r="B3028" s="199">
        <v>37015</v>
      </c>
      <c r="C3028" s="200">
        <v>3.2670836978394866</v>
      </c>
      <c r="D3028" s="200">
        <v>2.3464656710981604</v>
      </c>
      <c r="E3028" s="200"/>
      <c r="F3028" s="200"/>
    </row>
    <row r="3029" spans="2:6" x14ac:dyDescent="0.2">
      <c r="B3029" s="199">
        <v>37018</v>
      </c>
      <c r="C3029" s="200">
        <v>3.2992733783611397</v>
      </c>
      <c r="D3029" s="200">
        <v>2.3474097614277905</v>
      </c>
      <c r="E3029" s="200"/>
      <c r="F3029" s="200"/>
    </row>
    <row r="3030" spans="2:6" x14ac:dyDescent="0.2">
      <c r="B3030" s="199">
        <v>37019</v>
      </c>
      <c r="C3030" s="200">
        <v>3.2933973585431242</v>
      </c>
      <c r="D3030" s="200">
        <v>2.3333875432525946</v>
      </c>
      <c r="E3030" s="200"/>
      <c r="F3030" s="200"/>
    </row>
    <row r="3031" spans="2:6" x14ac:dyDescent="0.2">
      <c r="B3031" s="199">
        <v>37020</v>
      </c>
      <c r="C3031" s="200">
        <v>3.2569637006082042</v>
      </c>
      <c r="D3031" s="200">
        <v>2.3192673465671096</v>
      </c>
      <c r="E3031" s="200"/>
      <c r="F3031" s="200"/>
    </row>
    <row r="3032" spans="2:6" x14ac:dyDescent="0.2">
      <c r="B3032" s="199">
        <v>37021</v>
      </c>
      <c r="C3032" s="200">
        <v>3.3036924855163572</v>
      </c>
      <c r="D3032" s="200">
        <v>2.3294973593152428</v>
      </c>
      <c r="E3032" s="200"/>
      <c r="F3032" s="200"/>
    </row>
    <row r="3033" spans="2:6" x14ac:dyDescent="0.2">
      <c r="B3033" s="199">
        <v>37022</v>
      </c>
      <c r="C3033" s="200">
        <v>3.2658277674043559</v>
      </c>
      <c r="D3033" s="200">
        <v>2.3113944636678196</v>
      </c>
      <c r="E3033" s="200"/>
      <c r="F3033" s="200"/>
    </row>
    <row r="3034" spans="2:6" x14ac:dyDescent="0.2">
      <c r="B3034" s="199">
        <v>37025</v>
      </c>
      <c r="C3034" s="200">
        <v>3.2660804546034559</v>
      </c>
      <c r="D3034" s="200">
        <v>2.2960491713713345</v>
      </c>
      <c r="E3034" s="200"/>
      <c r="F3034" s="200"/>
    </row>
    <row r="3035" spans="2:6" x14ac:dyDescent="0.2">
      <c r="B3035" s="199">
        <v>37026</v>
      </c>
      <c r="C3035" s="200">
        <v>3.2958158168843457</v>
      </c>
      <c r="D3035" s="200">
        <v>2.3092952103441995</v>
      </c>
      <c r="E3035" s="200"/>
      <c r="F3035" s="200"/>
    </row>
    <row r="3036" spans="2:6" x14ac:dyDescent="0.2">
      <c r="B3036" s="199">
        <v>37027</v>
      </c>
      <c r="C3036" s="200">
        <v>3.2688566779889472</v>
      </c>
      <c r="D3036" s="200">
        <v>2.3448466581679108</v>
      </c>
      <c r="E3036" s="200"/>
      <c r="F3036" s="200"/>
    </row>
    <row r="3037" spans="2:6" x14ac:dyDescent="0.2">
      <c r="B3037" s="199">
        <v>37028</v>
      </c>
      <c r="C3037" s="200">
        <v>3.260357881797435</v>
      </c>
      <c r="D3037" s="200">
        <v>2.3588468402841012</v>
      </c>
      <c r="E3037" s="200"/>
      <c r="F3037" s="200"/>
    </row>
    <row r="3038" spans="2:6" x14ac:dyDescent="0.2">
      <c r="B3038" s="199">
        <v>37029</v>
      </c>
      <c r="C3038" s="200">
        <v>3.2706488390149069</v>
      </c>
      <c r="D3038" s="200">
        <v>2.3600387907484977</v>
      </c>
      <c r="E3038" s="200"/>
      <c r="F3038" s="200"/>
    </row>
    <row r="3039" spans="2:6" x14ac:dyDescent="0.2">
      <c r="B3039" s="199">
        <v>37032</v>
      </c>
      <c r="C3039" s="200">
        <v>3.2282390871237139</v>
      </c>
      <c r="D3039" s="200">
        <v>2.3862482243671463</v>
      </c>
      <c r="E3039" s="200"/>
      <c r="F3039" s="200"/>
    </row>
    <row r="3040" spans="2:6" x14ac:dyDescent="0.2">
      <c r="B3040" s="199">
        <v>37033</v>
      </c>
      <c r="C3040" s="200">
        <v>3.1654825950224823</v>
      </c>
      <c r="D3040" s="200">
        <v>2.3819703150610092</v>
      </c>
      <c r="E3040" s="200"/>
      <c r="F3040" s="200"/>
    </row>
    <row r="3041" spans="2:6" x14ac:dyDescent="0.2">
      <c r="B3041" s="199">
        <v>37034</v>
      </c>
      <c r="C3041" s="200">
        <v>3.1374668400173156</v>
      </c>
      <c r="D3041" s="200">
        <v>2.3561076306683666</v>
      </c>
      <c r="E3041" s="200"/>
      <c r="F3041" s="200"/>
    </row>
    <row r="3042" spans="2:6" x14ac:dyDescent="0.2">
      <c r="B3042" s="199">
        <v>37035</v>
      </c>
      <c r="C3042" s="200">
        <v>3.1727796676037525</v>
      </c>
      <c r="D3042" s="200">
        <v>2.3576177381169185</v>
      </c>
      <c r="E3042" s="200"/>
      <c r="F3042" s="200"/>
    </row>
    <row r="3043" spans="2:6" x14ac:dyDescent="0.2">
      <c r="B3043" s="199">
        <v>37036</v>
      </c>
      <c r="C3043" s="200">
        <v>3.1864539646454779</v>
      </c>
      <c r="D3043" s="200">
        <v>2.336209797851029</v>
      </c>
      <c r="E3043" s="200"/>
      <c r="F3043" s="200"/>
    </row>
    <row r="3044" spans="2:6" x14ac:dyDescent="0.2">
      <c r="B3044" s="199">
        <v>37039</v>
      </c>
      <c r="C3044" s="200">
        <v>3.1995803557802436</v>
      </c>
      <c r="D3044" s="200">
        <v>2.3366787470406121</v>
      </c>
      <c r="E3044" s="200"/>
      <c r="F3044" s="200"/>
    </row>
    <row r="3045" spans="2:6" x14ac:dyDescent="0.2">
      <c r="B3045" s="199">
        <v>37040</v>
      </c>
      <c r="C3045" s="200">
        <v>3.113896044653083</v>
      </c>
      <c r="D3045" s="200">
        <v>2.3217253687852852</v>
      </c>
      <c r="E3045" s="200"/>
      <c r="F3045" s="200"/>
    </row>
    <row r="3046" spans="2:6" x14ac:dyDescent="0.2">
      <c r="B3046" s="199">
        <v>37041</v>
      </c>
      <c r="C3046" s="200">
        <v>3.2447963532984043</v>
      </c>
      <c r="D3046" s="200">
        <v>2.2900508104170458</v>
      </c>
      <c r="E3046" s="200"/>
      <c r="F3046" s="200"/>
    </row>
    <row r="3047" spans="2:6" x14ac:dyDescent="0.2">
      <c r="B3047" s="199">
        <v>37042</v>
      </c>
      <c r="C3047" s="200">
        <v>3.2850987106281262</v>
      </c>
      <c r="D3047" s="200">
        <v>2.2913871790202149</v>
      </c>
      <c r="E3047" s="200"/>
      <c r="F3047" s="200"/>
    </row>
    <row r="3048" spans="2:6" x14ac:dyDescent="0.2">
      <c r="B3048" s="199">
        <v>37043</v>
      </c>
      <c r="C3048" s="200">
        <v>3.269578879686704</v>
      </c>
      <c r="D3048" s="200">
        <v>2.2947552358404657</v>
      </c>
      <c r="E3048" s="200"/>
      <c r="F3048" s="200"/>
    </row>
    <row r="3049" spans="2:6" x14ac:dyDescent="0.2">
      <c r="B3049" s="199">
        <v>37046</v>
      </c>
      <c r="C3049" s="200">
        <v>3.269578879686704</v>
      </c>
      <c r="D3049" s="200">
        <v>2.3051487889273354</v>
      </c>
      <c r="E3049" s="200"/>
      <c r="F3049" s="200"/>
    </row>
    <row r="3050" spans="2:6" x14ac:dyDescent="0.2">
      <c r="B3050" s="199">
        <v>37047</v>
      </c>
      <c r="C3050" s="200">
        <v>3.3002482672579965</v>
      </c>
      <c r="D3050" s="200">
        <v>2.325975596430522</v>
      </c>
      <c r="E3050" s="200"/>
      <c r="F3050" s="200"/>
    </row>
    <row r="3051" spans="2:6" x14ac:dyDescent="0.2">
      <c r="B3051" s="199">
        <v>37048</v>
      </c>
      <c r="C3051" s="200">
        <v>3.3589876166593449</v>
      </c>
      <c r="D3051" s="200">
        <v>2.3070522673465663</v>
      </c>
      <c r="E3051" s="200"/>
      <c r="F3051" s="200"/>
    </row>
    <row r="3052" spans="2:6" x14ac:dyDescent="0.2">
      <c r="B3052" s="199">
        <v>37049</v>
      </c>
      <c r="C3052" s="200">
        <v>3.2784838100893108</v>
      </c>
      <c r="D3052" s="200">
        <v>2.3160274995447088</v>
      </c>
      <c r="E3052" s="200"/>
      <c r="F3052" s="200"/>
    </row>
    <row r="3053" spans="2:6" x14ac:dyDescent="0.2">
      <c r="B3053" s="199">
        <v>37050</v>
      </c>
      <c r="C3053" s="200">
        <v>3.3040836086067129</v>
      </c>
      <c r="D3053" s="200">
        <v>2.3016162811873966</v>
      </c>
      <c r="E3053" s="200"/>
      <c r="F3053" s="200"/>
    </row>
    <row r="3054" spans="2:6" x14ac:dyDescent="0.2">
      <c r="B3054" s="199">
        <v>37053</v>
      </c>
      <c r="C3054" s="200">
        <v>3.2525404236972255</v>
      </c>
      <c r="D3054" s="200">
        <v>2.2765592788198861</v>
      </c>
      <c r="E3054" s="200"/>
      <c r="F3054" s="200"/>
    </row>
    <row r="3055" spans="2:6" x14ac:dyDescent="0.2">
      <c r="B3055" s="199">
        <v>37054</v>
      </c>
      <c r="C3055" s="200">
        <v>3.2956932260649796</v>
      </c>
      <c r="D3055" s="200">
        <v>2.2625172099799657</v>
      </c>
      <c r="E3055" s="200"/>
      <c r="F3055" s="200"/>
    </row>
    <row r="3056" spans="2:6" x14ac:dyDescent="0.2">
      <c r="B3056" s="199">
        <v>37055</v>
      </c>
      <c r="C3056" s="200">
        <v>3.3258747522122674</v>
      </c>
      <c r="D3056" s="200">
        <v>2.2572491349480956</v>
      </c>
      <c r="E3056" s="200"/>
      <c r="F3056" s="200"/>
    </row>
    <row r="3057" spans="2:6" x14ac:dyDescent="0.2">
      <c r="B3057" s="199">
        <v>37056</v>
      </c>
      <c r="C3057" s="200">
        <v>3.3511292949526812</v>
      </c>
      <c r="D3057" s="200">
        <v>2.2339841558914575</v>
      </c>
      <c r="E3057" s="200"/>
      <c r="F3057" s="200"/>
    </row>
    <row r="3058" spans="2:6" x14ac:dyDescent="0.2">
      <c r="B3058" s="199">
        <v>37057</v>
      </c>
      <c r="C3058" s="200">
        <v>3.3226790513972473</v>
      </c>
      <c r="D3058" s="200">
        <v>2.2204838827171729</v>
      </c>
      <c r="E3058" s="200"/>
      <c r="F3058" s="200"/>
    </row>
    <row r="3059" spans="2:6" x14ac:dyDescent="0.2">
      <c r="B3059" s="199">
        <v>37060</v>
      </c>
      <c r="C3059" s="200">
        <v>3.3595588731985648</v>
      </c>
      <c r="D3059" s="200">
        <v>2.2059093061373147</v>
      </c>
      <c r="E3059" s="200"/>
      <c r="F3059" s="200"/>
    </row>
    <row r="3060" spans="2:6" x14ac:dyDescent="0.2">
      <c r="B3060" s="199">
        <v>37061</v>
      </c>
      <c r="C3060" s="200">
        <v>3.3438847612939955</v>
      </c>
      <c r="D3060" s="200">
        <v>2.2085947914769615</v>
      </c>
      <c r="E3060" s="200"/>
      <c r="F3060" s="200"/>
    </row>
    <row r="3061" spans="2:6" x14ac:dyDescent="0.2">
      <c r="B3061" s="199">
        <v>37062</v>
      </c>
      <c r="C3061" s="200">
        <v>3.4571344938041637</v>
      </c>
      <c r="D3061" s="200">
        <v>2.2138901839373513</v>
      </c>
      <c r="E3061" s="200"/>
      <c r="F3061" s="200"/>
    </row>
    <row r="3062" spans="2:6" x14ac:dyDescent="0.2">
      <c r="B3062" s="199">
        <v>37063</v>
      </c>
      <c r="C3062" s="200">
        <v>3.4546109576177719</v>
      </c>
      <c r="D3062" s="200">
        <v>2.2318686942269164</v>
      </c>
      <c r="E3062" s="200"/>
      <c r="F3062" s="200"/>
    </row>
    <row r="3063" spans="2:6" x14ac:dyDescent="0.2">
      <c r="B3063" s="199">
        <v>37064</v>
      </c>
      <c r="C3063" s="200">
        <v>3.4978963582187172</v>
      </c>
      <c r="D3063" s="200">
        <v>2.2257104352576942</v>
      </c>
      <c r="E3063" s="200"/>
      <c r="F3063" s="200"/>
    </row>
    <row r="3064" spans="2:6" x14ac:dyDescent="0.2">
      <c r="B3064" s="199">
        <v>37067</v>
      </c>
      <c r="C3064" s="200">
        <v>3.5338621695572838</v>
      </c>
      <c r="D3064" s="200">
        <v>2.2211374977235474</v>
      </c>
      <c r="E3064" s="200"/>
      <c r="F3064" s="200"/>
    </row>
    <row r="3065" spans="2:6" x14ac:dyDescent="0.2">
      <c r="B3065" s="199">
        <v>37068</v>
      </c>
      <c r="C3065" s="200">
        <v>3.4021579320012947</v>
      </c>
      <c r="D3065" s="200">
        <v>2.2082019668548529</v>
      </c>
      <c r="E3065" s="200"/>
      <c r="F3065" s="200"/>
    </row>
    <row r="3066" spans="2:6" x14ac:dyDescent="0.2">
      <c r="B3066" s="199">
        <v>37069</v>
      </c>
      <c r="C3066" s="200">
        <v>3.4735966895475099</v>
      </c>
      <c r="D3066" s="200">
        <v>2.1998737934802404</v>
      </c>
      <c r="E3066" s="200"/>
      <c r="F3066" s="200"/>
    </row>
    <row r="3067" spans="2:6" x14ac:dyDescent="0.2">
      <c r="B3067" s="199">
        <v>37070</v>
      </c>
      <c r="C3067" s="200">
        <v>3.4526086409014716</v>
      </c>
      <c r="D3067" s="200">
        <v>2.2126490621016206</v>
      </c>
      <c r="E3067" s="200"/>
      <c r="F3067" s="200"/>
    </row>
    <row r="3068" spans="2:6" x14ac:dyDescent="0.2">
      <c r="B3068" s="199">
        <v>37071</v>
      </c>
      <c r="C3068" s="200">
        <v>3.5132652440016017</v>
      </c>
      <c r="D3068" s="200">
        <v>2.2206583500273172</v>
      </c>
      <c r="E3068" s="200"/>
      <c r="F3068" s="200"/>
    </row>
    <row r="3069" spans="2:6" x14ac:dyDescent="0.2">
      <c r="B3069" s="199">
        <v>37074</v>
      </c>
      <c r="C3069" s="200">
        <v>3.4957172438581621</v>
      </c>
      <c r="D3069" s="200">
        <v>2.2425614642141682</v>
      </c>
      <c r="E3069" s="200"/>
      <c r="F3069" s="200"/>
    </row>
    <row r="3070" spans="2:6" x14ac:dyDescent="0.2">
      <c r="B3070" s="199">
        <v>37075</v>
      </c>
      <c r="C3070" s="200">
        <v>3.4241058584234527</v>
      </c>
      <c r="D3070" s="200">
        <v>2.2330049171371331</v>
      </c>
      <c r="E3070" s="200"/>
      <c r="F3070" s="200"/>
    </row>
    <row r="3071" spans="2:6" x14ac:dyDescent="0.2">
      <c r="B3071" s="199">
        <v>37076</v>
      </c>
      <c r="C3071" s="200">
        <v>3.4279437016256247</v>
      </c>
      <c r="D3071" s="200">
        <v>2.2254773265343286</v>
      </c>
      <c r="E3071" s="200"/>
      <c r="F3071" s="200"/>
    </row>
    <row r="3072" spans="2:6" x14ac:dyDescent="0.2">
      <c r="B3072" s="199">
        <v>37077</v>
      </c>
      <c r="C3072" s="200">
        <v>3.3975745364691048</v>
      </c>
      <c r="D3072" s="200">
        <v>2.1945638317246403</v>
      </c>
      <c r="E3072" s="200"/>
      <c r="F3072" s="200"/>
    </row>
    <row r="3073" spans="2:6" x14ac:dyDescent="0.2">
      <c r="B3073" s="199">
        <v>37078</v>
      </c>
      <c r="C3073" s="200">
        <v>3.3749027404468848</v>
      </c>
      <c r="D3073" s="200">
        <v>2.1519185940630123</v>
      </c>
      <c r="E3073" s="200"/>
      <c r="F3073" s="200"/>
    </row>
    <row r="3074" spans="2:6" x14ac:dyDescent="0.2">
      <c r="B3074" s="199">
        <v>37081</v>
      </c>
      <c r="C3074" s="200">
        <v>3.3794611174445106</v>
      </c>
      <c r="D3074" s="200">
        <v>2.1628803496630851</v>
      </c>
      <c r="E3074" s="200"/>
      <c r="F3074" s="200"/>
    </row>
    <row r="3075" spans="2:6" x14ac:dyDescent="0.2">
      <c r="B3075" s="199">
        <v>37082</v>
      </c>
      <c r="C3075" s="200">
        <v>3.3837643053895801</v>
      </c>
      <c r="D3075" s="200">
        <v>2.1500914223274448</v>
      </c>
      <c r="E3075" s="200"/>
      <c r="F3075" s="200"/>
    </row>
    <row r="3076" spans="2:6" x14ac:dyDescent="0.2">
      <c r="B3076" s="199">
        <v>37083</v>
      </c>
      <c r="C3076" s="200">
        <v>3.4017284471579399</v>
      </c>
      <c r="D3076" s="200">
        <v>2.141825350573666</v>
      </c>
      <c r="E3076" s="200"/>
      <c r="F3076" s="200"/>
    </row>
    <row r="3077" spans="2:6" x14ac:dyDescent="0.2">
      <c r="B3077" s="199">
        <v>37084</v>
      </c>
      <c r="C3077" s="200">
        <v>3.3594004224796579</v>
      </c>
      <c r="D3077" s="200">
        <v>2.1765336004370788</v>
      </c>
      <c r="E3077" s="200"/>
      <c r="F3077" s="200"/>
    </row>
    <row r="3078" spans="2:6" x14ac:dyDescent="0.2">
      <c r="B3078" s="199">
        <v>37085</v>
      </c>
      <c r="C3078" s="200">
        <v>3.3798013695145861</v>
      </c>
      <c r="D3078" s="200">
        <v>2.1853959205973408</v>
      </c>
      <c r="E3078" s="200"/>
      <c r="F3078" s="200"/>
    </row>
    <row r="3079" spans="2:6" x14ac:dyDescent="0.2">
      <c r="B3079" s="199">
        <v>37088</v>
      </c>
      <c r="C3079" s="200">
        <v>3.3855389534413454</v>
      </c>
      <c r="D3079" s="200">
        <v>2.1718419231469674</v>
      </c>
      <c r="E3079" s="200"/>
      <c r="F3079" s="200"/>
    </row>
    <row r="3080" spans="2:6" x14ac:dyDescent="0.2">
      <c r="B3080" s="199">
        <v>37089</v>
      </c>
      <c r="C3080" s="200">
        <v>3.3611275353157506</v>
      </c>
      <c r="D3080" s="200">
        <v>2.1724948096885814</v>
      </c>
      <c r="E3080" s="200"/>
      <c r="F3080" s="200"/>
    </row>
    <row r="3081" spans="2:6" x14ac:dyDescent="0.2">
      <c r="B3081" s="199">
        <v>37090</v>
      </c>
      <c r="C3081" s="200">
        <v>3.3484031086363188</v>
      </c>
      <c r="D3081" s="200">
        <v>2.1689023857220913</v>
      </c>
      <c r="E3081" s="200"/>
      <c r="F3081" s="200"/>
    </row>
    <row r="3082" spans="2:6" x14ac:dyDescent="0.2">
      <c r="B3082" s="199">
        <v>37091</v>
      </c>
      <c r="C3082" s="200">
        <v>3.363845382120592</v>
      </c>
      <c r="D3082" s="200">
        <v>2.1857399380804958</v>
      </c>
      <c r="E3082" s="200"/>
      <c r="F3082" s="200"/>
    </row>
    <row r="3083" spans="2:6" x14ac:dyDescent="0.2">
      <c r="B3083" s="199">
        <v>37092</v>
      </c>
      <c r="C3083" s="200">
        <v>3.4049533362632864</v>
      </c>
      <c r="D3083" s="200">
        <v>2.1785290475323258</v>
      </c>
      <c r="E3083" s="200"/>
      <c r="F3083" s="200"/>
    </row>
    <row r="3084" spans="2:6" x14ac:dyDescent="0.2">
      <c r="B3084" s="199">
        <v>37095</v>
      </c>
      <c r="C3084" s="200">
        <v>3.3818453837884945</v>
      </c>
      <c r="D3084" s="200">
        <v>2.1498736113640504</v>
      </c>
      <c r="E3084" s="200"/>
      <c r="F3084" s="200"/>
    </row>
    <row r="3085" spans="2:6" x14ac:dyDescent="0.2">
      <c r="B3085" s="199">
        <v>37096</v>
      </c>
      <c r="C3085" s="200">
        <v>3.2834591626630112</v>
      </c>
      <c r="D3085" s="200">
        <v>2.1286914951739209</v>
      </c>
      <c r="E3085" s="200"/>
      <c r="F3085" s="200"/>
    </row>
    <row r="3086" spans="2:6" x14ac:dyDescent="0.2">
      <c r="B3086" s="199">
        <v>37097</v>
      </c>
      <c r="C3086" s="200">
        <v>3.2860710976715302</v>
      </c>
      <c r="D3086" s="200">
        <v>2.1439009287925694</v>
      </c>
      <c r="E3086" s="200"/>
      <c r="F3086" s="200"/>
    </row>
    <row r="3087" spans="2:6" x14ac:dyDescent="0.2">
      <c r="B3087" s="199">
        <v>37098</v>
      </c>
      <c r="C3087" s="200">
        <v>3.295815816884347</v>
      </c>
      <c r="D3087" s="200">
        <v>2.157454562010563</v>
      </c>
      <c r="E3087" s="200"/>
      <c r="F3087" s="200"/>
    </row>
    <row r="3088" spans="2:6" x14ac:dyDescent="0.2">
      <c r="B3088" s="199">
        <v>37099</v>
      </c>
      <c r="C3088" s="200">
        <v>3.3505847248503318</v>
      </c>
      <c r="D3088" s="200">
        <v>2.1685911491531598</v>
      </c>
      <c r="E3088" s="200"/>
      <c r="F3088" s="200"/>
    </row>
    <row r="3089" spans="2:6" x14ac:dyDescent="0.2">
      <c r="B3089" s="199">
        <v>37102</v>
      </c>
      <c r="C3089" s="200">
        <v>3.3438138754460645</v>
      </c>
      <c r="D3089" s="200">
        <v>2.1719735931524311</v>
      </c>
      <c r="E3089" s="200"/>
      <c r="F3089" s="200"/>
    </row>
    <row r="3090" spans="2:6" x14ac:dyDescent="0.2">
      <c r="B3090" s="199">
        <v>37103</v>
      </c>
      <c r="C3090" s="200">
        <v>3.3295816650835537</v>
      </c>
      <c r="D3090" s="200">
        <v>2.1914838827171739</v>
      </c>
      <c r="E3090" s="200"/>
      <c r="F3090" s="200"/>
    </row>
    <row r="3091" spans="2:6" x14ac:dyDescent="0.2">
      <c r="B3091" s="199">
        <v>37104</v>
      </c>
      <c r="C3091" s="200">
        <v>3.3768149904387545</v>
      </c>
      <c r="D3091" s="200">
        <v>2.2040979785102892</v>
      </c>
      <c r="E3091" s="200"/>
      <c r="F3091" s="200"/>
    </row>
    <row r="3092" spans="2:6" x14ac:dyDescent="0.2">
      <c r="B3092" s="199">
        <v>37105</v>
      </c>
      <c r="C3092" s="200">
        <v>3.3510967708577479</v>
      </c>
      <c r="D3092" s="200">
        <v>2.2192185394281547</v>
      </c>
      <c r="E3092" s="200"/>
      <c r="F3092" s="200"/>
    </row>
    <row r="3093" spans="2:6" x14ac:dyDescent="0.2">
      <c r="B3093" s="199">
        <v>37106</v>
      </c>
      <c r="C3093" s="200">
        <v>3.3040352394398895</v>
      </c>
      <c r="D3093" s="200">
        <v>2.2067891094518299</v>
      </c>
      <c r="E3093" s="200"/>
      <c r="F3093" s="200"/>
    </row>
    <row r="3094" spans="2:6" x14ac:dyDescent="0.2">
      <c r="B3094" s="199">
        <v>37109</v>
      </c>
      <c r="C3094" s="200">
        <v>3.302570821216722</v>
      </c>
      <c r="D3094" s="200">
        <v>2.1888370060098339</v>
      </c>
      <c r="E3094" s="200"/>
      <c r="F3094" s="200"/>
    </row>
    <row r="3095" spans="2:6" x14ac:dyDescent="0.2">
      <c r="B3095" s="199">
        <v>37110</v>
      </c>
      <c r="C3095" s="200">
        <v>3.2385492252176857</v>
      </c>
      <c r="D3095" s="200">
        <v>2.19378910945183</v>
      </c>
      <c r="E3095" s="200"/>
      <c r="F3095" s="200"/>
    </row>
    <row r="3096" spans="2:6" x14ac:dyDescent="0.2">
      <c r="B3096" s="199">
        <v>37111</v>
      </c>
      <c r="C3096" s="200">
        <v>3.2845774911580374</v>
      </c>
      <c r="D3096" s="200">
        <v>2.1637031506100892</v>
      </c>
      <c r="E3096" s="200"/>
      <c r="F3096" s="200"/>
    </row>
    <row r="3097" spans="2:6" x14ac:dyDescent="0.2">
      <c r="B3097" s="199">
        <v>37112</v>
      </c>
      <c r="C3097" s="200">
        <v>3.2889407235860606</v>
      </c>
      <c r="D3097" s="200">
        <v>2.1530699326170097</v>
      </c>
      <c r="E3097" s="200"/>
      <c r="F3097" s="200"/>
    </row>
    <row r="3098" spans="2:6" x14ac:dyDescent="0.2">
      <c r="B3098" s="199">
        <v>37113</v>
      </c>
      <c r="C3098" s="200">
        <v>3.2628989309580221</v>
      </c>
      <c r="D3098" s="200">
        <v>2.1605911491531598</v>
      </c>
      <c r="E3098" s="200"/>
      <c r="F3098" s="200"/>
    </row>
    <row r="3099" spans="2:6" x14ac:dyDescent="0.2">
      <c r="B3099" s="199">
        <v>37116</v>
      </c>
      <c r="C3099" s="200">
        <v>3.3080949136485325</v>
      </c>
      <c r="D3099" s="200">
        <v>2.1625026406847567</v>
      </c>
      <c r="E3099" s="200"/>
      <c r="F3099" s="200"/>
    </row>
    <row r="3100" spans="2:6" x14ac:dyDescent="0.2">
      <c r="B3100" s="199">
        <v>37117</v>
      </c>
      <c r="C3100" s="200">
        <v>3.3581094660961375</v>
      </c>
      <c r="D3100" s="200">
        <v>2.1719262429429977</v>
      </c>
      <c r="E3100" s="200"/>
      <c r="F3100" s="200"/>
    </row>
    <row r="3101" spans="2:6" x14ac:dyDescent="0.2">
      <c r="B3101" s="199">
        <v>37118</v>
      </c>
      <c r="C3101" s="200">
        <v>3.3978347292285749</v>
      </c>
      <c r="D3101" s="200">
        <v>2.1721462393006736</v>
      </c>
      <c r="E3101" s="200"/>
      <c r="F3101" s="200"/>
    </row>
    <row r="3102" spans="2:6" x14ac:dyDescent="0.2">
      <c r="B3102" s="199">
        <v>37119</v>
      </c>
      <c r="C3102" s="200">
        <v>3.3756341156073173</v>
      </c>
      <c r="D3102" s="200">
        <v>2.1655057366599886</v>
      </c>
      <c r="E3102" s="200"/>
      <c r="F3102" s="200"/>
    </row>
    <row r="3103" spans="2:6" x14ac:dyDescent="0.2">
      <c r="B3103" s="199">
        <v>37120</v>
      </c>
      <c r="C3103" s="200">
        <v>3.3515446026264506</v>
      </c>
      <c r="D3103" s="200">
        <v>2.1362336550719356</v>
      </c>
      <c r="E3103" s="200"/>
      <c r="F3103" s="200"/>
    </row>
    <row r="3104" spans="2:6" x14ac:dyDescent="0.2">
      <c r="B3104" s="199">
        <v>37123</v>
      </c>
      <c r="C3104" s="200">
        <v>3.3836258694983248</v>
      </c>
      <c r="D3104" s="200">
        <v>2.1388856310325983</v>
      </c>
      <c r="E3104" s="200"/>
      <c r="F3104" s="200"/>
    </row>
    <row r="3105" spans="2:6" x14ac:dyDescent="0.2">
      <c r="B3105" s="199">
        <v>37124</v>
      </c>
      <c r="C3105" s="200">
        <v>3.4503953345436793</v>
      </c>
      <c r="D3105" s="200">
        <v>2.1342715352394825</v>
      </c>
      <c r="E3105" s="200"/>
      <c r="F3105" s="200"/>
    </row>
    <row r="3106" spans="2:6" x14ac:dyDescent="0.2">
      <c r="B3106" s="199">
        <v>37125</v>
      </c>
      <c r="C3106" s="200">
        <v>3.4367277091111714</v>
      </c>
      <c r="D3106" s="200">
        <v>2.1484627572391184</v>
      </c>
      <c r="E3106" s="200"/>
      <c r="F3106" s="200"/>
    </row>
    <row r="3107" spans="2:6" x14ac:dyDescent="0.2">
      <c r="B3107" s="199">
        <v>37126</v>
      </c>
      <c r="C3107" s="200">
        <v>3.43371047384271</v>
      </c>
      <c r="D3107" s="200">
        <v>2.1378532143507556</v>
      </c>
      <c r="E3107" s="200"/>
      <c r="F3107" s="200"/>
    </row>
    <row r="3108" spans="2:6" x14ac:dyDescent="0.2">
      <c r="B3108" s="199">
        <v>37127</v>
      </c>
      <c r="C3108" s="200">
        <v>3.5513626344850531</v>
      </c>
      <c r="D3108" s="200">
        <v>2.1705625569113094</v>
      </c>
      <c r="E3108" s="200"/>
      <c r="F3108" s="200"/>
    </row>
    <row r="3109" spans="2:6" x14ac:dyDescent="0.2">
      <c r="B3109" s="199">
        <v>37130</v>
      </c>
      <c r="C3109" s="200">
        <v>3.5482519966875512</v>
      </c>
      <c r="D3109" s="200">
        <v>2.1653786195592786</v>
      </c>
      <c r="E3109" s="200"/>
      <c r="F3109" s="200"/>
    </row>
    <row r="3110" spans="2:6" x14ac:dyDescent="0.2">
      <c r="B3110" s="199">
        <v>37131</v>
      </c>
      <c r="C3110" s="200">
        <v>3.5373731039078167</v>
      </c>
      <c r="D3110" s="200">
        <v>2.1377231833910031</v>
      </c>
      <c r="E3110" s="200"/>
      <c r="F3110" s="200"/>
    </row>
    <row r="3111" spans="2:6" x14ac:dyDescent="0.2">
      <c r="B3111" s="199">
        <v>37132</v>
      </c>
      <c r="C3111" s="200">
        <v>3.488905530847441</v>
      </c>
      <c r="D3111" s="200">
        <v>2.1202249134948095</v>
      </c>
      <c r="E3111" s="200"/>
      <c r="F3111" s="200"/>
    </row>
    <row r="3112" spans="2:6" x14ac:dyDescent="0.2">
      <c r="B3112" s="199">
        <v>37133</v>
      </c>
      <c r="C3112" s="200">
        <v>3.4822514346044744</v>
      </c>
      <c r="D3112" s="200">
        <v>2.0822199963576757</v>
      </c>
      <c r="E3112" s="200"/>
      <c r="F3112" s="200"/>
    </row>
    <row r="3113" spans="2:6" x14ac:dyDescent="0.2">
      <c r="B3113" s="199">
        <v>37134</v>
      </c>
      <c r="C3113" s="200">
        <v>3.4846081805604374</v>
      </c>
      <c r="D3113" s="200">
        <v>2.08663449280641</v>
      </c>
      <c r="E3113" s="200"/>
      <c r="F3113" s="200"/>
    </row>
    <row r="3114" spans="2:6" x14ac:dyDescent="0.2">
      <c r="B3114" s="199">
        <v>37137</v>
      </c>
      <c r="C3114" s="200">
        <v>3.4939909649732228</v>
      </c>
      <c r="D3114" s="200">
        <v>2.0727825532689854</v>
      </c>
      <c r="E3114" s="200"/>
      <c r="F3114" s="200"/>
    </row>
    <row r="3115" spans="2:6" x14ac:dyDescent="0.2">
      <c r="B3115" s="199">
        <v>37138</v>
      </c>
      <c r="C3115" s="200">
        <v>3.5007001019922313</v>
      </c>
      <c r="D3115" s="200">
        <v>2.0780240393370968</v>
      </c>
      <c r="E3115" s="200"/>
      <c r="F3115" s="200"/>
    </row>
    <row r="3116" spans="2:6" x14ac:dyDescent="0.2">
      <c r="B3116" s="199">
        <v>37139</v>
      </c>
      <c r="C3116" s="200">
        <v>3.4682569003203261</v>
      </c>
      <c r="D3116" s="200">
        <v>2.0624622108905482</v>
      </c>
      <c r="E3116" s="200"/>
      <c r="F3116" s="200"/>
    </row>
    <row r="3117" spans="2:6" x14ac:dyDescent="0.2">
      <c r="B3117" s="199">
        <v>37140</v>
      </c>
      <c r="C3117" s="200">
        <v>3.4897619986806943</v>
      </c>
      <c r="D3117" s="200">
        <v>2.0231291203788015</v>
      </c>
      <c r="E3117" s="200"/>
      <c r="F3117" s="200"/>
    </row>
    <row r="3118" spans="2:6" x14ac:dyDescent="0.2">
      <c r="B3118" s="199">
        <v>37141</v>
      </c>
      <c r="C3118" s="200">
        <v>3.4345702774805722</v>
      </c>
      <c r="D3118" s="200">
        <v>1.9940351484246948</v>
      </c>
      <c r="E3118" s="200"/>
      <c r="F3118" s="200"/>
    </row>
    <row r="3119" spans="2:6" x14ac:dyDescent="0.2">
      <c r="B3119" s="199">
        <v>37144</v>
      </c>
      <c r="C3119" s="200">
        <v>3.3819020924668406</v>
      </c>
      <c r="D3119" s="200">
        <v>1.9872352941176468</v>
      </c>
      <c r="E3119" s="200"/>
      <c r="F3119" s="200"/>
    </row>
    <row r="3120" spans="2:6" x14ac:dyDescent="0.2">
      <c r="B3120" s="199">
        <v>37145</v>
      </c>
      <c r="C3120" s="200">
        <v>3.1586625425002399</v>
      </c>
      <c r="D3120" s="200">
        <v>1.95740866873065</v>
      </c>
      <c r="E3120" s="200"/>
      <c r="F3120" s="200"/>
    </row>
    <row r="3121" spans="2:6" x14ac:dyDescent="0.2">
      <c r="B3121" s="199">
        <v>37146</v>
      </c>
      <c r="C3121" s="200">
        <v>3.3622233471296696</v>
      </c>
      <c r="D3121" s="200">
        <v>1.9486727372063373</v>
      </c>
      <c r="E3121" s="200"/>
      <c r="F3121" s="200"/>
    </row>
    <row r="3122" spans="2:6" x14ac:dyDescent="0.2">
      <c r="B3122" s="199">
        <v>37147</v>
      </c>
      <c r="C3122" s="200">
        <v>3.368327035612221</v>
      </c>
      <c r="D3122" s="200">
        <v>1.9597495902385718</v>
      </c>
      <c r="E3122" s="200"/>
      <c r="F3122" s="200"/>
    </row>
    <row r="3123" spans="2:6" x14ac:dyDescent="0.2">
      <c r="B3123" s="199">
        <v>37148</v>
      </c>
      <c r="C3123" s="200">
        <v>3.2765156853702497</v>
      </c>
      <c r="D3123" s="200">
        <v>1.9429967219085771</v>
      </c>
      <c r="E3123" s="200"/>
      <c r="F3123" s="200"/>
    </row>
    <row r="3124" spans="2:6" x14ac:dyDescent="0.2">
      <c r="B3124" s="199">
        <v>37151</v>
      </c>
      <c r="C3124" s="200">
        <v>3.3402537379775565</v>
      </c>
      <c r="D3124" s="200">
        <v>1.8911520670187572</v>
      </c>
      <c r="E3124" s="200"/>
      <c r="F3124" s="200"/>
    </row>
    <row r="3125" spans="2:6" x14ac:dyDescent="0.2">
      <c r="B3125" s="199">
        <v>37152</v>
      </c>
      <c r="C3125" s="200">
        <v>3.404754021937924</v>
      </c>
      <c r="D3125" s="200">
        <v>1.8830431615370602</v>
      </c>
      <c r="E3125" s="200"/>
      <c r="F3125" s="200"/>
    </row>
    <row r="3126" spans="2:6" x14ac:dyDescent="0.2">
      <c r="B3126" s="199">
        <v>37153</v>
      </c>
      <c r="C3126" s="200">
        <v>3.416091587851338</v>
      </c>
      <c r="D3126" s="200">
        <v>1.863903478419231</v>
      </c>
      <c r="E3126" s="200"/>
      <c r="F3126" s="200"/>
    </row>
    <row r="3127" spans="2:6" x14ac:dyDescent="0.2">
      <c r="B3127" s="199">
        <v>37154</v>
      </c>
      <c r="C3127" s="200">
        <v>3.2982351091767201</v>
      </c>
      <c r="D3127" s="200">
        <v>1.8060488071389542</v>
      </c>
      <c r="E3127" s="200"/>
      <c r="F3127" s="200"/>
    </row>
    <row r="3128" spans="2:6" x14ac:dyDescent="0.2">
      <c r="B3128" s="199">
        <v>37155</v>
      </c>
      <c r="C3128" s="200">
        <v>3.2831781211247377</v>
      </c>
      <c r="D3128" s="200">
        <v>1.7591072664359857</v>
      </c>
      <c r="E3128" s="200"/>
      <c r="F3128" s="200"/>
    </row>
    <row r="3129" spans="2:6" x14ac:dyDescent="0.2">
      <c r="B3129" s="199">
        <v>37158</v>
      </c>
      <c r="C3129" s="200">
        <v>3.2686306772267169</v>
      </c>
      <c r="D3129" s="200">
        <v>1.8249970861409575</v>
      </c>
      <c r="E3129" s="200"/>
      <c r="F3129" s="200"/>
    </row>
    <row r="3130" spans="2:6" x14ac:dyDescent="0.2">
      <c r="B3130" s="199">
        <v>37159</v>
      </c>
      <c r="C3130" s="200">
        <v>3.2799857561143262</v>
      </c>
      <c r="D3130" s="200">
        <v>1.8470207612456744</v>
      </c>
      <c r="E3130" s="200"/>
      <c r="F3130" s="200"/>
    </row>
    <row r="3131" spans="2:6" x14ac:dyDescent="0.2">
      <c r="B3131" s="199">
        <v>37160</v>
      </c>
      <c r="C3131" s="200">
        <v>3.3309827030191586</v>
      </c>
      <c r="D3131" s="200">
        <v>1.8463828082316514</v>
      </c>
      <c r="E3131" s="200"/>
      <c r="F3131" s="200"/>
    </row>
    <row r="3132" spans="2:6" x14ac:dyDescent="0.2">
      <c r="B3132" s="199">
        <v>37161</v>
      </c>
      <c r="C3132" s="200">
        <v>3.3355210651891327</v>
      </c>
      <c r="D3132" s="200">
        <v>1.8626496084501907</v>
      </c>
      <c r="E3132" s="200"/>
      <c r="F3132" s="200"/>
    </row>
    <row r="3133" spans="2:6" x14ac:dyDescent="0.2">
      <c r="B3133" s="199">
        <v>37162</v>
      </c>
      <c r="C3133" s="200">
        <v>3.3304789965232628</v>
      </c>
      <c r="D3133" s="200">
        <v>1.9027344745947912</v>
      </c>
      <c r="E3133" s="200"/>
      <c r="F3133" s="200"/>
    </row>
    <row r="3134" spans="2:6" x14ac:dyDescent="0.2">
      <c r="B3134" s="199">
        <v>37165</v>
      </c>
      <c r="C3134" s="200">
        <v>3.3201571831131615</v>
      </c>
      <c r="D3134" s="200">
        <v>1.8944334365325075</v>
      </c>
      <c r="E3134" s="200"/>
      <c r="F3134" s="200"/>
    </row>
    <row r="3135" spans="2:6" x14ac:dyDescent="0.2">
      <c r="B3135" s="199">
        <v>37166</v>
      </c>
      <c r="C3135" s="200">
        <v>3.3051785864694812</v>
      </c>
      <c r="D3135" s="200">
        <v>1.9156794755053719</v>
      </c>
      <c r="E3135" s="200"/>
      <c r="F3135" s="200"/>
    </row>
    <row r="3136" spans="2:6" x14ac:dyDescent="0.2">
      <c r="B3136" s="199">
        <v>37167</v>
      </c>
      <c r="C3136" s="200">
        <v>3.3397658765535523</v>
      </c>
      <c r="D3136" s="200">
        <v>1.9370318703332718</v>
      </c>
      <c r="E3136" s="200"/>
      <c r="F3136" s="200"/>
    </row>
    <row r="3137" spans="2:6" x14ac:dyDescent="0.2">
      <c r="B3137" s="199">
        <v>37168</v>
      </c>
      <c r="C3137" s="200">
        <v>3.3948625273223301</v>
      </c>
      <c r="D3137" s="200">
        <v>1.9551019850664717</v>
      </c>
      <c r="E3137" s="200"/>
      <c r="F3137" s="200"/>
    </row>
    <row r="3138" spans="2:6" x14ac:dyDescent="0.2">
      <c r="B3138" s="199">
        <v>37169</v>
      </c>
      <c r="C3138" s="200">
        <v>3.3405456208808073</v>
      </c>
      <c r="D3138" s="200">
        <v>1.9577568748861767</v>
      </c>
      <c r="E3138" s="200"/>
      <c r="F3138" s="200"/>
    </row>
    <row r="3139" spans="2:6" x14ac:dyDescent="0.2">
      <c r="B3139" s="199">
        <v>37172</v>
      </c>
      <c r="C3139" s="200">
        <v>3.3854472188146105</v>
      </c>
      <c r="D3139" s="200">
        <v>1.9488830814059359</v>
      </c>
      <c r="E3139" s="200"/>
      <c r="F3139" s="200"/>
    </row>
    <row r="3140" spans="2:6" x14ac:dyDescent="0.2">
      <c r="B3140" s="199">
        <v>37173</v>
      </c>
      <c r="C3140" s="200">
        <v>3.3128884648710635</v>
      </c>
      <c r="D3140" s="200">
        <v>1.935819887087961</v>
      </c>
      <c r="E3140" s="200"/>
      <c r="F3140" s="200"/>
    </row>
    <row r="3141" spans="2:6" x14ac:dyDescent="0.2">
      <c r="B3141" s="199">
        <v>37174</v>
      </c>
      <c r="C3141" s="200">
        <v>3.3366977702648097</v>
      </c>
      <c r="D3141" s="200">
        <v>1.9676554361682743</v>
      </c>
      <c r="E3141" s="200"/>
      <c r="F3141" s="200"/>
    </row>
    <row r="3142" spans="2:6" x14ac:dyDescent="0.2">
      <c r="B3142" s="199">
        <v>37175</v>
      </c>
      <c r="C3142" s="200">
        <v>3.0069734995342428</v>
      </c>
      <c r="D3142" s="200">
        <v>1.9919388089601158</v>
      </c>
      <c r="E3142" s="200"/>
      <c r="F3142" s="200"/>
    </row>
    <row r="3143" spans="2:6" x14ac:dyDescent="0.2">
      <c r="B3143" s="199">
        <v>37176</v>
      </c>
      <c r="C3143" s="200">
        <v>3.1122364818603163</v>
      </c>
      <c r="D3143" s="200">
        <v>1.9899774175924232</v>
      </c>
      <c r="E3143" s="200"/>
      <c r="F3143" s="200"/>
    </row>
    <row r="3144" spans="2:6" x14ac:dyDescent="0.2">
      <c r="B3144" s="199">
        <v>37179</v>
      </c>
      <c r="C3144" s="200">
        <v>3.0459723912131618</v>
      </c>
      <c r="D3144" s="200">
        <v>1.975217810963394</v>
      </c>
      <c r="E3144" s="200"/>
      <c r="F3144" s="200"/>
    </row>
    <row r="3145" spans="2:6" x14ac:dyDescent="0.2">
      <c r="B3145" s="199">
        <v>37180</v>
      </c>
      <c r="C3145" s="200">
        <v>3.1140136317655371</v>
      </c>
      <c r="D3145" s="200">
        <v>1.9901637224549256</v>
      </c>
      <c r="E3145" s="200"/>
      <c r="F3145" s="200"/>
    </row>
    <row r="3146" spans="2:6" x14ac:dyDescent="0.2">
      <c r="B3146" s="199">
        <v>37181</v>
      </c>
      <c r="C3146" s="200">
        <v>3.0648588829557943</v>
      </c>
      <c r="D3146" s="200">
        <v>1.9843744308869051</v>
      </c>
      <c r="E3146" s="200"/>
      <c r="F3146" s="200"/>
    </row>
    <row r="3147" spans="2:6" x14ac:dyDescent="0.2">
      <c r="B3147" s="199">
        <v>37182</v>
      </c>
      <c r="C3147" s="200">
        <v>3.0724036390292517</v>
      </c>
      <c r="D3147" s="200">
        <v>1.9594811509743213</v>
      </c>
      <c r="E3147" s="200"/>
      <c r="F3147" s="200"/>
    </row>
    <row r="3148" spans="2:6" x14ac:dyDescent="0.2">
      <c r="B3148" s="199">
        <v>37183</v>
      </c>
      <c r="C3148" s="200">
        <v>3.0851222280506185</v>
      </c>
      <c r="D3148" s="200">
        <v>1.9514840648333633</v>
      </c>
      <c r="E3148" s="200"/>
      <c r="F3148" s="200"/>
    </row>
    <row r="3149" spans="2:6" x14ac:dyDescent="0.2">
      <c r="B3149" s="199">
        <v>37186</v>
      </c>
      <c r="C3149" s="200">
        <v>3.0817255450079313</v>
      </c>
      <c r="D3149" s="200">
        <v>1.9727011473319975</v>
      </c>
      <c r="E3149" s="200"/>
      <c r="F3149" s="200"/>
    </row>
    <row r="3150" spans="2:6" x14ac:dyDescent="0.2">
      <c r="B3150" s="199">
        <v>37187</v>
      </c>
      <c r="C3150" s="200">
        <v>3.0945525476790769</v>
      </c>
      <c r="D3150" s="200">
        <v>1.9833108723365507</v>
      </c>
      <c r="E3150" s="200"/>
      <c r="F3150" s="200"/>
    </row>
    <row r="3151" spans="2:6" x14ac:dyDescent="0.2">
      <c r="B3151" s="199">
        <v>37188</v>
      </c>
      <c r="C3151" s="200">
        <v>3.0631692979215481</v>
      </c>
      <c r="D3151" s="200">
        <v>1.9873183391003459</v>
      </c>
      <c r="E3151" s="200"/>
      <c r="F3151" s="200"/>
    </row>
    <row r="3152" spans="2:6" x14ac:dyDescent="0.2">
      <c r="B3152" s="199">
        <v>37189</v>
      </c>
      <c r="C3152" s="200">
        <v>2.9791211989548962</v>
      </c>
      <c r="D3152" s="200">
        <v>1.9938932799125844</v>
      </c>
      <c r="E3152" s="200"/>
      <c r="F3152" s="200"/>
    </row>
    <row r="3153" spans="2:6" x14ac:dyDescent="0.2">
      <c r="B3153" s="199">
        <v>37190</v>
      </c>
      <c r="C3153" s="200">
        <v>3.0102167355649354</v>
      </c>
      <c r="D3153" s="200">
        <v>2.0073864505554546</v>
      </c>
      <c r="E3153" s="200"/>
      <c r="F3153" s="200"/>
    </row>
    <row r="3154" spans="2:6" x14ac:dyDescent="0.2">
      <c r="B3154" s="199">
        <v>37193</v>
      </c>
      <c r="C3154" s="200">
        <v>2.9885865445317448</v>
      </c>
      <c r="D3154" s="200">
        <v>1.9718601347659805</v>
      </c>
      <c r="E3154" s="200"/>
      <c r="F3154" s="200"/>
    </row>
    <row r="3155" spans="2:6" x14ac:dyDescent="0.2">
      <c r="B3155" s="199">
        <v>37194</v>
      </c>
      <c r="C3155" s="200">
        <v>2.9216561269140264</v>
      </c>
      <c r="D3155" s="200">
        <v>1.9391730103806228</v>
      </c>
      <c r="E3155" s="200"/>
      <c r="F3155" s="200"/>
    </row>
    <row r="3156" spans="2:6" x14ac:dyDescent="0.2">
      <c r="B3156" s="199">
        <v>37195</v>
      </c>
      <c r="C3156" s="200">
        <v>2.9658205120293326</v>
      </c>
      <c r="D3156" s="200">
        <v>1.9395117464942633</v>
      </c>
      <c r="E3156" s="200"/>
      <c r="F3156" s="200"/>
    </row>
    <row r="3157" spans="2:6" x14ac:dyDescent="0.2">
      <c r="B3157" s="199">
        <v>37196</v>
      </c>
      <c r="C3157" s="200">
        <v>2.9704222544868699</v>
      </c>
      <c r="D3157" s="200">
        <v>1.9728193407393921</v>
      </c>
      <c r="E3157" s="200"/>
      <c r="F3157" s="200"/>
    </row>
    <row r="3158" spans="2:6" x14ac:dyDescent="0.2">
      <c r="B3158" s="199">
        <v>37197</v>
      </c>
      <c r="C3158" s="200">
        <v>2.9062347022085566</v>
      </c>
      <c r="D3158" s="200">
        <v>1.9758422873793482</v>
      </c>
      <c r="E3158" s="200"/>
      <c r="F3158" s="200"/>
    </row>
    <row r="3159" spans="2:6" x14ac:dyDescent="0.2">
      <c r="B3159" s="199">
        <v>37200</v>
      </c>
      <c r="C3159" s="200">
        <v>2.9579071495466263</v>
      </c>
      <c r="D3159" s="200">
        <v>2.0012853760699327</v>
      </c>
      <c r="E3159" s="200"/>
      <c r="F3159" s="200"/>
    </row>
    <row r="3160" spans="2:6" x14ac:dyDescent="0.2">
      <c r="B3160" s="199">
        <v>37201</v>
      </c>
      <c r="C3160" s="200">
        <v>3.0474017834879379</v>
      </c>
      <c r="D3160" s="200">
        <v>2.0216727372063379</v>
      </c>
      <c r="E3160" s="200"/>
      <c r="F3160" s="200"/>
    </row>
    <row r="3161" spans="2:6" x14ac:dyDescent="0.2">
      <c r="B3161" s="199">
        <v>37202</v>
      </c>
      <c r="C3161" s="200">
        <v>3.0217569516083205</v>
      </c>
      <c r="D3161" s="200">
        <v>2.0197189947186311</v>
      </c>
      <c r="E3161" s="200"/>
      <c r="F3161" s="200"/>
    </row>
    <row r="3162" spans="2:6" x14ac:dyDescent="0.2">
      <c r="B3162" s="199">
        <v>37203</v>
      </c>
      <c r="C3162" s="200">
        <v>2.9935702366169643</v>
      </c>
      <c r="D3162" s="200">
        <v>2.0339129484611185</v>
      </c>
      <c r="E3162" s="200"/>
      <c r="F3162" s="200"/>
    </row>
    <row r="3163" spans="2:6" x14ac:dyDescent="0.2">
      <c r="B3163" s="199">
        <v>37204</v>
      </c>
      <c r="C3163" s="200">
        <v>2.9826054468685586</v>
      </c>
      <c r="D3163" s="200">
        <v>2.0289730468038609</v>
      </c>
      <c r="E3163" s="200"/>
      <c r="F3163" s="200"/>
    </row>
    <row r="3164" spans="2:6" x14ac:dyDescent="0.2">
      <c r="B3164" s="199">
        <v>37207</v>
      </c>
      <c r="C3164" s="200">
        <v>2.9284144670510104</v>
      </c>
      <c r="D3164" s="200">
        <v>2.0115164815152067</v>
      </c>
      <c r="E3164" s="200"/>
      <c r="F3164" s="200"/>
    </row>
    <row r="3165" spans="2:6" x14ac:dyDescent="0.2">
      <c r="B3165" s="199">
        <v>37208</v>
      </c>
      <c r="C3165" s="200">
        <v>3.0088273729454609</v>
      </c>
      <c r="D3165" s="200">
        <v>2.0397064287015114</v>
      </c>
      <c r="E3165" s="200"/>
      <c r="F3165" s="200"/>
    </row>
    <row r="3166" spans="2:6" x14ac:dyDescent="0.2">
      <c r="B3166" s="199">
        <v>37209</v>
      </c>
      <c r="C3166" s="200">
        <v>3.0057234067571765</v>
      </c>
      <c r="D3166" s="200">
        <v>2.0454347113458384</v>
      </c>
      <c r="E3166" s="200"/>
      <c r="F3166" s="200"/>
    </row>
    <row r="3167" spans="2:6" x14ac:dyDescent="0.2">
      <c r="B3167" s="199">
        <v>37210</v>
      </c>
      <c r="C3167" s="200">
        <v>2.9632736252106802</v>
      </c>
      <c r="D3167" s="200">
        <v>2.0517927517756323</v>
      </c>
      <c r="E3167" s="200"/>
      <c r="F3167" s="200"/>
    </row>
    <row r="3168" spans="2:6" x14ac:dyDescent="0.2">
      <c r="B3168" s="199">
        <v>37211</v>
      </c>
      <c r="C3168" s="200">
        <v>2.978364805259901</v>
      </c>
      <c r="D3168" s="200">
        <v>2.0559224185030041</v>
      </c>
      <c r="E3168" s="200"/>
      <c r="F3168" s="200"/>
    </row>
    <row r="3169" spans="2:6" x14ac:dyDescent="0.2">
      <c r="B3169" s="199">
        <v>37214</v>
      </c>
      <c r="C3169" s="200">
        <v>2.9647605601149563</v>
      </c>
      <c r="D3169" s="200">
        <v>2.0747719905299573</v>
      </c>
      <c r="E3169" s="200"/>
      <c r="F3169" s="200"/>
    </row>
    <row r="3170" spans="2:6" x14ac:dyDescent="0.2">
      <c r="B3170" s="199">
        <v>37215</v>
      </c>
      <c r="C3170" s="200">
        <v>2.9275588331689106</v>
      </c>
      <c r="D3170" s="200">
        <v>2.0607475869604799</v>
      </c>
      <c r="E3170" s="200"/>
      <c r="F3170" s="200"/>
    </row>
    <row r="3171" spans="2:6" x14ac:dyDescent="0.2">
      <c r="B3171" s="199">
        <v>37216</v>
      </c>
      <c r="C3171" s="200">
        <v>2.9363595196774988</v>
      </c>
      <c r="D3171" s="200">
        <v>2.0493611364050257</v>
      </c>
      <c r="E3171" s="200"/>
      <c r="F3171" s="200"/>
    </row>
    <row r="3172" spans="2:6" x14ac:dyDescent="0.2">
      <c r="B3172" s="199">
        <v>37217</v>
      </c>
      <c r="C3172" s="200">
        <v>2.8988267141240511</v>
      </c>
      <c r="D3172" s="200">
        <v>2.0561303951921315</v>
      </c>
      <c r="E3172" s="200"/>
      <c r="F3172" s="200"/>
    </row>
    <row r="3173" spans="2:6" x14ac:dyDescent="0.2">
      <c r="B3173" s="199">
        <v>37218</v>
      </c>
      <c r="C3173" s="200">
        <v>2.9010733785279301</v>
      </c>
      <c r="D3173" s="200">
        <v>2.0636612638863587</v>
      </c>
      <c r="E3173" s="200"/>
      <c r="F3173" s="200"/>
    </row>
    <row r="3174" spans="2:6" x14ac:dyDescent="0.2">
      <c r="B3174" s="199">
        <v>37221</v>
      </c>
      <c r="C3174" s="200">
        <v>2.9089992502779185</v>
      </c>
      <c r="D3174" s="200">
        <v>2.0761720997996713</v>
      </c>
      <c r="E3174" s="200"/>
      <c r="F3174" s="200"/>
    </row>
    <row r="3175" spans="2:6" x14ac:dyDescent="0.2">
      <c r="B3175" s="199">
        <v>37222</v>
      </c>
      <c r="C3175" s="200">
        <v>2.8746037689588415</v>
      </c>
      <c r="D3175" s="200">
        <v>2.0622107084319787</v>
      </c>
      <c r="E3175" s="200"/>
      <c r="F3175" s="200"/>
    </row>
    <row r="3176" spans="2:6" x14ac:dyDescent="0.2">
      <c r="B3176" s="199">
        <v>37223</v>
      </c>
      <c r="C3176" s="200">
        <v>2.8896057162347817</v>
      </c>
      <c r="D3176" s="200">
        <v>2.0325408850846833</v>
      </c>
      <c r="E3176" s="200"/>
      <c r="F3176" s="200"/>
    </row>
    <row r="3177" spans="2:6" x14ac:dyDescent="0.2">
      <c r="B3177" s="199">
        <v>37224</v>
      </c>
      <c r="C3177" s="200">
        <v>2.9291433403579861</v>
      </c>
      <c r="D3177" s="200">
        <v>2.0440253141504274</v>
      </c>
      <c r="E3177" s="200"/>
      <c r="F3177" s="200"/>
    </row>
    <row r="3178" spans="2:6" x14ac:dyDescent="0.2">
      <c r="B3178" s="199">
        <v>37225</v>
      </c>
      <c r="C3178" s="200">
        <v>2.9591939361743873</v>
      </c>
      <c r="D3178" s="200">
        <v>2.0547610635585496</v>
      </c>
      <c r="E3178" s="200"/>
      <c r="F3178" s="200"/>
    </row>
    <row r="3179" spans="2:6" x14ac:dyDescent="0.2">
      <c r="B3179" s="199">
        <v>37228</v>
      </c>
      <c r="C3179" s="200">
        <v>3.0065857122484956</v>
      </c>
      <c r="D3179" s="200">
        <v>2.032837370242214</v>
      </c>
      <c r="E3179" s="200"/>
      <c r="F3179" s="200"/>
    </row>
    <row r="3180" spans="2:6" x14ac:dyDescent="0.2">
      <c r="B3180" s="199">
        <v>37229</v>
      </c>
      <c r="C3180" s="200">
        <v>2.969586635432421</v>
      </c>
      <c r="D3180" s="200">
        <v>2.0563050446184659</v>
      </c>
      <c r="E3180" s="200"/>
      <c r="F3180" s="200"/>
    </row>
    <row r="3181" spans="2:6" x14ac:dyDescent="0.2">
      <c r="B3181" s="199">
        <v>37230</v>
      </c>
      <c r="C3181" s="200">
        <v>2.925510649139242</v>
      </c>
      <c r="D3181" s="200">
        <v>2.1035805864141315</v>
      </c>
      <c r="E3181" s="200"/>
      <c r="F3181" s="200"/>
    </row>
    <row r="3182" spans="2:6" x14ac:dyDescent="0.2">
      <c r="B3182" s="199">
        <v>37231</v>
      </c>
      <c r="C3182" s="200">
        <v>2.950962838302714</v>
      </c>
      <c r="D3182" s="200">
        <v>2.1066186486978689</v>
      </c>
      <c r="E3182" s="200"/>
      <c r="F3182" s="200"/>
    </row>
    <row r="3183" spans="2:6" x14ac:dyDescent="0.2">
      <c r="B3183" s="199">
        <v>37232</v>
      </c>
      <c r="C3183" s="200">
        <v>2.888643336605206</v>
      </c>
      <c r="D3183" s="200">
        <v>2.087754689491895</v>
      </c>
      <c r="E3183" s="200"/>
      <c r="F3183" s="200"/>
    </row>
    <row r="3184" spans="2:6" x14ac:dyDescent="0.2">
      <c r="B3184" s="199">
        <v>37235</v>
      </c>
      <c r="C3184" s="200">
        <v>2.8532412762454897</v>
      </c>
      <c r="D3184" s="200">
        <v>2.0524982698961933</v>
      </c>
      <c r="E3184" s="200"/>
      <c r="F3184" s="200"/>
    </row>
    <row r="3185" spans="2:6" x14ac:dyDescent="0.2">
      <c r="B3185" s="199">
        <v>37236</v>
      </c>
      <c r="C3185" s="200">
        <v>2.8905889446431607</v>
      </c>
      <c r="D3185" s="200">
        <v>2.0478025860498992</v>
      </c>
      <c r="E3185" s="200"/>
      <c r="F3185" s="200"/>
    </row>
    <row r="3186" spans="2:6" x14ac:dyDescent="0.2">
      <c r="B3186" s="199">
        <v>37237</v>
      </c>
      <c r="C3186" s="200">
        <v>2.9225192663564972</v>
      </c>
      <c r="D3186" s="200">
        <v>2.0518686942269162</v>
      </c>
      <c r="E3186" s="200"/>
      <c r="F3186" s="200"/>
    </row>
    <row r="3187" spans="2:6" x14ac:dyDescent="0.2">
      <c r="B3187" s="199">
        <v>37238</v>
      </c>
      <c r="C3187" s="200">
        <v>2.9277531437873612</v>
      </c>
      <c r="D3187" s="200">
        <v>2.019033145146603</v>
      </c>
      <c r="E3187" s="200"/>
      <c r="F3187" s="200"/>
    </row>
    <row r="3188" spans="2:6" x14ac:dyDescent="0.2">
      <c r="B3188" s="199">
        <v>37239</v>
      </c>
      <c r="C3188" s="200">
        <v>2.9496176750943048</v>
      </c>
      <c r="D3188" s="200">
        <v>2.0183997450373332</v>
      </c>
      <c r="E3188" s="200"/>
      <c r="F3188" s="200"/>
    </row>
    <row r="3189" spans="2:6" x14ac:dyDescent="0.2">
      <c r="B3189" s="199">
        <v>37242</v>
      </c>
      <c r="C3189" s="200">
        <v>2.9958569306761484</v>
      </c>
      <c r="D3189" s="200">
        <v>2.0428757967583309</v>
      </c>
      <c r="E3189" s="200"/>
      <c r="F3189" s="200"/>
    </row>
    <row r="3190" spans="2:6" x14ac:dyDescent="0.2">
      <c r="B3190" s="199">
        <v>37243</v>
      </c>
      <c r="C3190" s="200">
        <v>2.9984455150524068</v>
      </c>
      <c r="D3190" s="200">
        <v>2.0514452740848652</v>
      </c>
      <c r="E3190" s="200"/>
      <c r="F3190" s="200"/>
    </row>
    <row r="3191" spans="2:6" x14ac:dyDescent="0.2">
      <c r="B3191" s="199">
        <v>37244</v>
      </c>
      <c r="C3191" s="200">
        <v>3.051494815742668</v>
      </c>
      <c r="D3191" s="200">
        <v>2.0518785285011831</v>
      </c>
      <c r="E3191" s="200"/>
      <c r="F3191" s="200"/>
    </row>
    <row r="3192" spans="2:6" x14ac:dyDescent="0.2">
      <c r="B3192" s="199">
        <v>37245</v>
      </c>
      <c r="C3192" s="200">
        <v>3.041534103181446</v>
      </c>
      <c r="D3192" s="200">
        <v>2.0387712620651968</v>
      </c>
      <c r="E3192" s="200"/>
      <c r="F3192" s="200"/>
    </row>
    <row r="3193" spans="2:6" x14ac:dyDescent="0.2">
      <c r="B3193" s="199">
        <v>37246</v>
      </c>
      <c r="C3193" s="200">
        <v>3.0389480206586437</v>
      </c>
      <c r="D3193" s="200">
        <v>2.0445911491531588</v>
      </c>
      <c r="E3193" s="200"/>
      <c r="F3193" s="200"/>
    </row>
    <row r="3194" spans="2:6" x14ac:dyDescent="0.2">
      <c r="B3194" s="199">
        <v>37249</v>
      </c>
      <c r="C3194" s="200">
        <v>2.9934601550648834</v>
      </c>
      <c r="D3194" s="200">
        <v>2.0395966126388632</v>
      </c>
      <c r="E3194" s="200"/>
      <c r="F3194" s="200"/>
    </row>
    <row r="3195" spans="2:6" x14ac:dyDescent="0.2">
      <c r="B3195" s="199">
        <v>37250</v>
      </c>
      <c r="C3195" s="200">
        <v>2.9934601550648834</v>
      </c>
      <c r="D3195" s="200">
        <v>2.0389468220724818</v>
      </c>
      <c r="E3195" s="200"/>
      <c r="F3195" s="200"/>
    </row>
    <row r="3196" spans="2:6" x14ac:dyDescent="0.2">
      <c r="B3196" s="199">
        <v>37251</v>
      </c>
      <c r="C3196" s="200">
        <v>2.9934601550648834</v>
      </c>
      <c r="D3196" s="200">
        <v>2.0434008377344739</v>
      </c>
      <c r="E3196" s="200"/>
      <c r="F3196" s="200"/>
    </row>
    <row r="3197" spans="2:6" x14ac:dyDescent="0.2">
      <c r="B3197" s="199">
        <v>37252</v>
      </c>
      <c r="C3197" s="200">
        <v>3.0524580293233963</v>
      </c>
      <c r="D3197" s="200">
        <v>2.0685671098160618</v>
      </c>
      <c r="E3197" s="200"/>
      <c r="F3197" s="200"/>
    </row>
    <row r="3198" spans="2:6" x14ac:dyDescent="0.2">
      <c r="B3198" s="199">
        <v>37253</v>
      </c>
      <c r="C3198" s="200">
        <v>3.0968217287640654</v>
      </c>
      <c r="D3198" s="200">
        <v>2.0771360407940258</v>
      </c>
      <c r="E3198" s="200"/>
      <c r="F3198" s="200"/>
    </row>
    <row r="3199" spans="2:6" x14ac:dyDescent="0.2">
      <c r="B3199" s="199">
        <v>37256</v>
      </c>
      <c r="C3199" s="200">
        <v>3.0968217287640654</v>
      </c>
      <c r="D3199" s="200">
        <v>2.0679663085048254</v>
      </c>
      <c r="E3199" s="200"/>
      <c r="F3199" s="200"/>
    </row>
    <row r="3200" spans="2:6" x14ac:dyDescent="0.2">
      <c r="B3200" s="199">
        <v>37257</v>
      </c>
      <c r="C3200" s="200">
        <v>3.0968217287640654</v>
      </c>
      <c r="D3200" s="200">
        <v>2.0679663085048254</v>
      </c>
      <c r="E3200" s="200"/>
      <c r="F3200" s="200"/>
    </row>
    <row r="3201" spans="2:6" x14ac:dyDescent="0.2">
      <c r="B3201" s="199">
        <v>37258</v>
      </c>
      <c r="C3201" s="200">
        <v>3.1409068885199174</v>
      </c>
      <c r="D3201" s="200">
        <v>2.0752822800946995</v>
      </c>
      <c r="E3201" s="200"/>
      <c r="F3201" s="200"/>
    </row>
    <row r="3202" spans="2:6" x14ac:dyDescent="0.2">
      <c r="B3202" s="199">
        <v>37259</v>
      </c>
      <c r="C3202" s="200">
        <v>3.1020297537092119</v>
      </c>
      <c r="D3202" s="200">
        <v>2.0975408850846833</v>
      </c>
      <c r="E3202" s="200"/>
      <c r="F3202" s="200"/>
    </row>
    <row r="3203" spans="2:6" x14ac:dyDescent="0.2">
      <c r="B3203" s="199">
        <v>37260</v>
      </c>
      <c r="C3203" s="200">
        <v>3.0940872029361812</v>
      </c>
      <c r="D3203" s="200">
        <v>2.1094343471134578</v>
      </c>
      <c r="E3203" s="200"/>
      <c r="F3203" s="200"/>
    </row>
    <row r="3204" spans="2:6" x14ac:dyDescent="0.2">
      <c r="B3204" s="199">
        <v>37263</v>
      </c>
      <c r="C3204" s="200">
        <v>3.062941629257014</v>
      </c>
      <c r="D3204" s="200">
        <v>2.095096885813148</v>
      </c>
      <c r="E3204" s="200"/>
      <c r="F3204" s="200"/>
    </row>
    <row r="3205" spans="2:6" x14ac:dyDescent="0.2">
      <c r="B3205" s="199">
        <v>37264</v>
      </c>
      <c r="C3205" s="200">
        <v>3.0130913651863813</v>
      </c>
      <c r="D3205" s="200">
        <v>2.0792689856128201</v>
      </c>
      <c r="E3205" s="200"/>
      <c r="F3205" s="200"/>
    </row>
    <row r="3206" spans="2:6" x14ac:dyDescent="0.2">
      <c r="B3206" s="199">
        <v>37265</v>
      </c>
      <c r="C3206" s="200">
        <v>2.9812285935163692</v>
      </c>
      <c r="D3206" s="200">
        <v>2.0708798033145142</v>
      </c>
      <c r="E3206" s="200"/>
      <c r="F3206" s="200"/>
    </row>
    <row r="3207" spans="2:6" x14ac:dyDescent="0.2">
      <c r="B3207" s="199">
        <v>37266</v>
      </c>
      <c r="C3207" s="200">
        <v>3.0118237594351207</v>
      </c>
      <c r="D3207" s="200">
        <v>2.065593880896011</v>
      </c>
      <c r="E3207" s="200"/>
      <c r="F3207" s="200"/>
    </row>
    <row r="3208" spans="2:6" x14ac:dyDescent="0.2">
      <c r="B3208" s="199">
        <v>37267</v>
      </c>
      <c r="C3208" s="200">
        <v>3.0060836736549055</v>
      </c>
      <c r="D3208" s="200">
        <v>2.0554310690220357</v>
      </c>
      <c r="E3208" s="200"/>
      <c r="F3208" s="200"/>
    </row>
    <row r="3209" spans="2:6" x14ac:dyDescent="0.2">
      <c r="B3209" s="199">
        <v>37270</v>
      </c>
      <c r="C3209" s="200">
        <v>3.0110423472055605</v>
      </c>
      <c r="D3209" s="200">
        <v>2.0372329266071754</v>
      </c>
      <c r="E3209" s="200"/>
      <c r="F3209" s="200"/>
    </row>
    <row r="3210" spans="2:6" x14ac:dyDescent="0.2">
      <c r="B3210" s="199">
        <v>37271</v>
      </c>
      <c r="C3210" s="200">
        <v>3.0264754472271602</v>
      </c>
      <c r="D3210" s="200">
        <v>2.0455618284465489</v>
      </c>
      <c r="E3210" s="200"/>
      <c r="F3210" s="200"/>
    </row>
    <row r="3211" spans="2:6" x14ac:dyDescent="0.2">
      <c r="B3211" s="199">
        <v>37272</v>
      </c>
      <c r="C3211" s="200">
        <v>2.9733118952290547</v>
      </c>
      <c r="D3211" s="200">
        <v>2.0150861409579308</v>
      </c>
      <c r="E3211" s="200"/>
      <c r="F3211" s="200"/>
    </row>
    <row r="3212" spans="2:6" x14ac:dyDescent="0.2">
      <c r="B3212" s="199">
        <v>37273</v>
      </c>
      <c r="C3212" s="200">
        <v>2.9363720289447826</v>
      </c>
      <c r="D3212" s="200">
        <v>2.0314252413039515</v>
      </c>
      <c r="E3212" s="200"/>
      <c r="F3212" s="200"/>
    </row>
    <row r="3213" spans="2:6" x14ac:dyDescent="0.2">
      <c r="B3213" s="199">
        <v>37274</v>
      </c>
      <c r="C3213" s="200">
        <v>2.9694065019835585</v>
      </c>
      <c r="D3213" s="200">
        <v>2.0207809142232738</v>
      </c>
      <c r="E3213" s="200"/>
      <c r="F3213" s="200"/>
    </row>
    <row r="3214" spans="2:6" x14ac:dyDescent="0.2">
      <c r="B3214" s="199">
        <v>37277</v>
      </c>
      <c r="C3214" s="200">
        <v>2.9886582643308315</v>
      </c>
      <c r="D3214" s="200">
        <v>2.0176690948825344</v>
      </c>
      <c r="E3214" s="200"/>
      <c r="F3214" s="200"/>
    </row>
    <row r="3215" spans="2:6" x14ac:dyDescent="0.2">
      <c r="B3215" s="199">
        <v>37278</v>
      </c>
      <c r="C3215" s="200">
        <v>3.0091250935067793</v>
      </c>
      <c r="D3215" s="200">
        <v>2.0033383718812598</v>
      </c>
      <c r="E3215" s="200"/>
      <c r="F3215" s="200"/>
    </row>
    <row r="3216" spans="2:6" x14ac:dyDescent="0.2">
      <c r="B3216" s="199">
        <v>37279</v>
      </c>
      <c r="C3216" s="200">
        <v>2.9736696602733259</v>
      </c>
      <c r="D3216" s="200">
        <v>2.0152076124567473</v>
      </c>
      <c r="E3216" s="200"/>
      <c r="F3216" s="200"/>
    </row>
    <row r="3217" spans="2:6" x14ac:dyDescent="0.2">
      <c r="B3217" s="199">
        <v>37280</v>
      </c>
      <c r="C3217" s="200">
        <v>2.9568046661234932</v>
      </c>
      <c r="D3217" s="200">
        <v>2.025046985977053</v>
      </c>
      <c r="E3217" s="200"/>
      <c r="F3217" s="200"/>
    </row>
    <row r="3218" spans="2:6" x14ac:dyDescent="0.2">
      <c r="B3218" s="199">
        <v>37281</v>
      </c>
      <c r="C3218" s="200">
        <v>2.9118505292671051</v>
      </c>
      <c r="D3218" s="200">
        <v>2.0168406483336367</v>
      </c>
      <c r="E3218" s="200"/>
      <c r="F3218" s="200"/>
    </row>
    <row r="3219" spans="2:6" x14ac:dyDescent="0.2">
      <c r="B3219" s="199">
        <v>37284</v>
      </c>
      <c r="C3219" s="200">
        <v>2.8827314568876505</v>
      </c>
      <c r="D3219" s="200">
        <v>2.0220318703332727</v>
      </c>
      <c r="E3219" s="200"/>
      <c r="F3219" s="200"/>
    </row>
    <row r="3220" spans="2:6" x14ac:dyDescent="0.2">
      <c r="B3220" s="199">
        <v>37285</v>
      </c>
      <c r="C3220" s="200">
        <v>2.8975274182290112</v>
      </c>
      <c r="D3220" s="200">
        <v>1.9778643234383535</v>
      </c>
      <c r="E3220" s="200"/>
      <c r="F3220" s="200"/>
    </row>
    <row r="3221" spans="2:6" x14ac:dyDescent="0.2">
      <c r="B3221" s="199">
        <v>37286</v>
      </c>
      <c r="C3221" s="200">
        <v>2.9021475076118954</v>
      </c>
      <c r="D3221" s="200">
        <v>1.9796940448005824</v>
      </c>
      <c r="E3221" s="200"/>
      <c r="F3221" s="200"/>
    </row>
    <row r="3222" spans="2:6" x14ac:dyDescent="0.2">
      <c r="B3222" s="199">
        <v>37287</v>
      </c>
      <c r="C3222" s="200">
        <v>2.9453736976810387</v>
      </c>
      <c r="D3222" s="200">
        <v>2.0055560007284647</v>
      </c>
      <c r="E3222" s="200"/>
      <c r="F3222" s="200"/>
    </row>
    <row r="3223" spans="2:6" x14ac:dyDescent="0.2">
      <c r="B3223" s="199">
        <v>37288</v>
      </c>
      <c r="C3223" s="200">
        <v>2.9418961213765935</v>
      </c>
      <c r="D3223" s="200">
        <v>1.9952850118375525</v>
      </c>
      <c r="E3223" s="200"/>
      <c r="F3223" s="200"/>
    </row>
    <row r="3224" spans="2:6" x14ac:dyDescent="0.2">
      <c r="B3224" s="199">
        <v>37291</v>
      </c>
      <c r="C3224" s="200">
        <v>2.9318753643324169</v>
      </c>
      <c r="D3224" s="200">
        <v>1.961959570205791</v>
      </c>
      <c r="E3224" s="200"/>
      <c r="F3224" s="200"/>
    </row>
    <row r="3225" spans="2:6" x14ac:dyDescent="0.2">
      <c r="B3225" s="199">
        <v>37292</v>
      </c>
      <c r="C3225" s="200">
        <v>2.9102610183711173</v>
      </c>
      <c r="D3225" s="200">
        <v>1.9455756692769983</v>
      </c>
      <c r="E3225" s="200"/>
      <c r="F3225" s="200"/>
    </row>
    <row r="3226" spans="2:6" x14ac:dyDescent="0.2">
      <c r="B3226" s="199">
        <v>37293</v>
      </c>
      <c r="C3226" s="200">
        <v>2.8312616596795528</v>
      </c>
      <c r="D3226" s="200">
        <v>1.932769623019486</v>
      </c>
      <c r="E3226" s="200"/>
      <c r="F3226" s="200"/>
    </row>
    <row r="3227" spans="2:6" x14ac:dyDescent="0.2">
      <c r="B3227" s="199">
        <v>37294</v>
      </c>
      <c r="C3227" s="200">
        <v>2.8588354205740822</v>
      </c>
      <c r="D3227" s="200">
        <v>1.937809324348934</v>
      </c>
      <c r="E3227" s="200"/>
      <c r="F3227" s="200"/>
    </row>
    <row r="3228" spans="2:6" x14ac:dyDescent="0.2">
      <c r="B3228" s="199">
        <v>37295</v>
      </c>
      <c r="C3228" s="200">
        <v>2.8880387220199033</v>
      </c>
      <c r="D3228" s="200">
        <v>1.9579417228191582</v>
      </c>
      <c r="E3228" s="200"/>
      <c r="F3228" s="200"/>
    </row>
    <row r="3229" spans="2:6" x14ac:dyDescent="0.2">
      <c r="B3229" s="199">
        <v>37298</v>
      </c>
      <c r="C3229" s="200">
        <v>2.9257066276599986</v>
      </c>
      <c r="D3229" s="200">
        <v>1.9848402841012562</v>
      </c>
      <c r="E3229" s="200"/>
      <c r="F3229" s="200"/>
    </row>
    <row r="3230" spans="2:6" x14ac:dyDescent="0.2">
      <c r="B3230" s="199">
        <v>37299</v>
      </c>
      <c r="C3230" s="200">
        <v>2.9099115928383683</v>
      </c>
      <c r="D3230" s="200">
        <v>1.9827007830996173</v>
      </c>
      <c r="E3230" s="200"/>
      <c r="F3230" s="200"/>
    </row>
    <row r="3231" spans="2:6" x14ac:dyDescent="0.2">
      <c r="B3231" s="199">
        <v>37300</v>
      </c>
      <c r="C3231" s="200">
        <v>2.9354963802350311</v>
      </c>
      <c r="D3231" s="200">
        <v>1.9975357858313603</v>
      </c>
      <c r="E3231" s="200"/>
      <c r="F3231" s="200"/>
    </row>
    <row r="3232" spans="2:6" x14ac:dyDescent="0.2">
      <c r="B3232" s="199">
        <v>37301</v>
      </c>
      <c r="C3232" s="200">
        <v>2.9276855937440391</v>
      </c>
      <c r="D3232" s="200">
        <v>2.0027734474594792</v>
      </c>
      <c r="E3232" s="200"/>
      <c r="F3232" s="200"/>
    </row>
    <row r="3233" spans="2:6" x14ac:dyDescent="0.2">
      <c r="B3233" s="199">
        <v>37302</v>
      </c>
      <c r="C3233" s="200">
        <v>2.9840832083101643</v>
      </c>
      <c r="D3233" s="200">
        <v>1.9850883263522128</v>
      </c>
      <c r="E3233" s="200"/>
      <c r="F3233" s="200"/>
    </row>
    <row r="3234" spans="2:6" x14ac:dyDescent="0.2">
      <c r="B3234" s="199">
        <v>37305</v>
      </c>
      <c r="C3234" s="200">
        <v>2.9334773844956876</v>
      </c>
      <c r="D3234" s="200">
        <v>1.9802799125842288</v>
      </c>
      <c r="E3234" s="200"/>
      <c r="F3234" s="200"/>
    </row>
    <row r="3235" spans="2:6" x14ac:dyDescent="0.2">
      <c r="B3235" s="199">
        <v>37306</v>
      </c>
      <c r="C3235" s="200">
        <v>2.930531035075159</v>
      </c>
      <c r="D3235" s="200">
        <v>1.9446273902749958</v>
      </c>
      <c r="E3235" s="200"/>
      <c r="F3235" s="200"/>
    </row>
    <row r="3236" spans="2:6" x14ac:dyDescent="0.2">
      <c r="B3236" s="199">
        <v>37307</v>
      </c>
      <c r="C3236" s="200">
        <v>2.9316693783978369</v>
      </c>
      <c r="D3236" s="200">
        <v>1.9533004917137131</v>
      </c>
      <c r="E3236" s="200"/>
      <c r="F3236" s="200"/>
    </row>
    <row r="3237" spans="2:6" x14ac:dyDescent="0.2">
      <c r="B3237" s="199">
        <v>37308</v>
      </c>
      <c r="C3237" s="200">
        <v>2.9217511973453743</v>
      </c>
      <c r="D3237" s="200">
        <v>1.9456496084501911</v>
      </c>
      <c r="E3237" s="200"/>
      <c r="F3237" s="200"/>
    </row>
    <row r="3238" spans="2:6" x14ac:dyDescent="0.2">
      <c r="B3238" s="199">
        <v>37309</v>
      </c>
      <c r="C3238" s="200">
        <v>2.9554570010616277</v>
      </c>
      <c r="D3238" s="200">
        <v>1.9534021125478054</v>
      </c>
      <c r="E3238" s="200"/>
      <c r="F3238" s="200"/>
    </row>
    <row r="3239" spans="2:6" x14ac:dyDescent="0.2">
      <c r="B3239" s="199">
        <v>37312</v>
      </c>
      <c r="C3239" s="200">
        <v>2.9469732159908539</v>
      </c>
      <c r="D3239" s="200">
        <v>1.9776446913130576</v>
      </c>
      <c r="E3239" s="200"/>
      <c r="F3239" s="200"/>
    </row>
    <row r="3240" spans="2:6" x14ac:dyDescent="0.2">
      <c r="B3240" s="199">
        <v>37313</v>
      </c>
      <c r="C3240" s="200">
        <v>2.923587557782398</v>
      </c>
      <c r="D3240" s="200">
        <v>1.9788930977963941</v>
      </c>
      <c r="E3240" s="200"/>
      <c r="F3240" s="200"/>
    </row>
    <row r="3241" spans="2:6" x14ac:dyDescent="0.2">
      <c r="B3241" s="199">
        <v>37314</v>
      </c>
      <c r="C3241" s="200">
        <v>2.9395502167856091</v>
      </c>
      <c r="D3241" s="200">
        <v>1.9899063922782736</v>
      </c>
      <c r="E3241" s="200"/>
      <c r="F3241" s="200"/>
    </row>
    <row r="3242" spans="2:6" x14ac:dyDescent="0.2">
      <c r="B3242" s="199">
        <v>37315</v>
      </c>
      <c r="C3242" s="200">
        <v>2.950268990944132</v>
      </c>
      <c r="D3242" s="200">
        <v>1.9885226734656711</v>
      </c>
      <c r="E3242" s="200"/>
      <c r="F3242" s="200"/>
    </row>
    <row r="3243" spans="2:6" x14ac:dyDescent="0.2">
      <c r="B3243" s="199">
        <v>37316</v>
      </c>
      <c r="C3243" s="200">
        <v>2.9650958084781212</v>
      </c>
      <c r="D3243" s="200">
        <v>2.0257262793662356</v>
      </c>
      <c r="E3243" s="200"/>
      <c r="F3243" s="200"/>
    </row>
    <row r="3244" spans="2:6" x14ac:dyDescent="0.2">
      <c r="B3244" s="199">
        <v>37319</v>
      </c>
      <c r="C3244" s="200">
        <v>2.9930139911984868</v>
      </c>
      <c r="D3244" s="200">
        <v>2.0761478783463851</v>
      </c>
      <c r="E3244" s="200"/>
      <c r="F3244" s="200"/>
    </row>
    <row r="3245" spans="2:6" x14ac:dyDescent="0.2">
      <c r="B3245" s="199">
        <v>37320</v>
      </c>
      <c r="C3245" s="200">
        <v>2.9827347092971443</v>
      </c>
      <c r="D3245" s="200">
        <v>2.0652307412128939</v>
      </c>
      <c r="E3245" s="200"/>
      <c r="F3245" s="200"/>
    </row>
    <row r="3246" spans="2:6" x14ac:dyDescent="0.2">
      <c r="B3246" s="199">
        <v>37321</v>
      </c>
      <c r="C3246" s="200">
        <v>2.9673091148359143</v>
      </c>
      <c r="D3246" s="200">
        <v>2.0892647969404479</v>
      </c>
      <c r="E3246" s="200"/>
      <c r="F3246" s="200"/>
    </row>
    <row r="3247" spans="2:6" x14ac:dyDescent="0.2">
      <c r="B3247" s="199">
        <v>37322</v>
      </c>
      <c r="C3247" s="200">
        <v>2.974007410489945</v>
      </c>
      <c r="D3247" s="200">
        <v>2.1009519213258057</v>
      </c>
      <c r="E3247" s="200"/>
      <c r="F3247" s="200"/>
    </row>
    <row r="3248" spans="2:6" x14ac:dyDescent="0.2">
      <c r="B3248" s="199">
        <v>37323</v>
      </c>
      <c r="C3248" s="200">
        <v>2.9676476990036855</v>
      </c>
      <c r="D3248" s="200">
        <v>2.1083815334183202</v>
      </c>
      <c r="E3248" s="200"/>
      <c r="F3248" s="200"/>
    </row>
    <row r="3249" spans="2:6" x14ac:dyDescent="0.2">
      <c r="B3249" s="199">
        <v>37326</v>
      </c>
      <c r="C3249" s="200">
        <v>2.9757261838145164</v>
      </c>
      <c r="D3249" s="200">
        <v>2.112248406483336</v>
      </c>
      <c r="E3249" s="200"/>
      <c r="F3249" s="200"/>
    </row>
    <row r="3250" spans="2:6" x14ac:dyDescent="0.2">
      <c r="B3250" s="199">
        <v>37327</v>
      </c>
      <c r="C3250" s="200">
        <v>2.9903870450692294</v>
      </c>
      <c r="D3250" s="200">
        <v>2.0956740120196682</v>
      </c>
      <c r="E3250" s="200"/>
      <c r="F3250" s="200"/>
    </row>
    <row r="3251" spans="2:6" x14ac:dyDescent="0.2">
      <c r="B3251" s="199">
        <v>37328</v>
      </c>
      <c r="C3251" s="200">
        <v>3.0169225367793384</v>
      </c>
      <c r="D3251" s="200">
        <v>2.0809954470952463</v>
      </c>
      <c r="E3251" s="200"/>
      <c r="F3251" s="200"/>
    </row>
    <row r="3252" spans="2:6" x14ac:dyDescent="0.2">
      <c r="B3252" s="199">
        <v>37329</v>
      </c>
      <c r="C3252" s="200">
        <v>3.0799325500308221</v>
      </c>
      <c r="D3252" s="200">
        <v>2.0875789473684203</v>
      </c>
      <c r="E3252" s="200"/>
      <c r="F3252" s="200"/>
    </row>
    <row r="3253" spans="2:6" x14ac:dyDescent="0.2">
      <c r="B3253" s="199">
        <v>37330</v>
      </c>
      <c r="C3253" s="200">
        <v>3.0528566579741234</v>
      </c>
      <c r="D3253" s="200">
        <v>2.1089938080495347</v>
      </c>
      <c r="E3253" s="200"/>
      <c r="F3253" s="200"/>
    </row>
    <row r="3254" spans="2:6" x14ac:dyDescent="0.2">
      <c r="B3254" s="199">
        <v>37333</v>
      </c>
      <c r="C3254" s="200">
        <v>3.0974822180765655</v>
      </c>
      <c r="D3254" s="200">
        <v>2.1062065197596058</v>
      </c>
      <c r="E3254" s="200"/>
      <c r="F3254" s="200"/>
    </row>
    <row r="3255" spans="2:6" x14ac:dyDescent="0.2">
      <c r="B3255" s="199">
        <v>37334</v>
      </c>
      <c r="C3255" s="200">
        <v>3.0865065869631825</v>
      </c>
      <c r="D3255" s="200">
        <v>2.1176268439264243</v>
      </c>
      <c r="E3255" s="200"/>
      <c r="F3255" s="200"/>
    </row>
    <row r="3256" spans="2:6" x14ac:dyDescent="0.2">
      <c r="B3256" s="199">
        <v>37335</v>
      </c>
      <c r="C3256" s="200">
        <v>3.0700435572686833</v>
      </c>
      <c r="D3256" s="200">
        <v>2.091251684574758</v>
      </c>
      <c r="E3256" s="200"/>
      <c r="F3256" s="200"/>
    </row>
    <row r="3257" spans="2:6" x14ac:dyDescent="0.2">
      <c r="B3257" s="199">
        <v>37336</v>
      </c>
      <c r="C3257" s="200">
        <v>3.0570097347118059</v>
      </c>
      <c r="D3257" s="200">
        <v>2.0888459297031501</v>
      </c>
      <c r="E3257" s="200"/>
      <c r="F3257" s="200"/>
    </row>
    <row r="3258" spans="2:6" x14ac:dyDescent="0.2">
      <c r="B3258" s="199">
        <v>37337</v>
      </c>
      <c r="C3258" s="200">
        <v>3.0120989633153292</v>
      </c>
      <c r="D3258" s="200">
        <v>2.08077545073757</v>
      </c>
      <c r="E3258" s="200"/>
      <c r="F3258" s="200"/>
    </row>
    <row r="3259" spans="2:6" x14ac:dyDescent="0.2">
      <c r="B3259" s="199">
        <v>37340</v>
      </c>
      <c r="C3259" s="200">
        <v>3.0490138110650373</v>
      </c>
      <c r="D3259" s="200">
        <v>2.0557293753414672</v>
      </c>
      <c r="E3259" s="200"/>
      <c r="F3259" s="200"/>
    </row>
    <row r="3260" spans="2:6" x14ac:dyDescent="0.2">
      <c r="B3260" s="199">
        <v>37341</v>
      </c>
      <c r="C3260" s="200">
        <v>3.02416206673111</v>
      </c>
      <c r="D3260" s="200">
        <v>2.0625958841741028</v>
      </c>
      <c r="E3260" s="200"/>
      <c r="F3260" s="200"/>
    </row>
    <row r="3261" spans="2:6" x14ac:dyDescent="0.2">
      <c r="B3261" s="199">
        <v>37342</v>
      </c>
      <c r="C3261" s="200">
        <v>3.0088173655316375</v>
      </c>
      <c r="D3261" s="200">
        <v>2.0693265343289013</v>
      </c>
      <c r="E3261" s="200"/>
      <c r="F3261" s="200"/>
    </row>
    <row r="3262" spans="2:6" x14ac:dyDescent="0.2">
      <c r="B3262" s="199">
        <v>37343</v>
      </c>
      <c r="C3262" s="200">
        <v>3.011021498426758</v>
      </c>
      <c r="D3262" s="200">
        <v>2.0808725186669088</v>
      </c>
      <c r="E3262" s="200"/>
      <c r="F3262" s="200"/>
    </row>
    <row r="3263" spans="2:6" x14ac:dyDescent="0.2">
      <c r="B3263" s="199">
        <v>37344</v>
      </c>
      <c r="C3263" s="200">
        <v>3.011021498426758</v>
      </c>
      <c r="D3263" s="200">
        <v>2.076899107630668</v>
      </c>
      <c r="E3263" s="200"/>
      <c r="F3263" s="200"/>
    </row>
    <row r="3264" spans="2:6" x14ac:dyDescent="0.2">
      <c r="B3264" s="199">
        <v>37347</v>
      </c>
      <c r="C3264" s="200">
        <v>3.011021498426758</v>
      </c>
      <c r="D3264" s="200">
        <v>2.0798998360954282</v>
      </c>
      <c r="E3264" s="200"/>
      <c r="F3264" s="200"/>
    </row>
    <row r="3265" spans="2:6" x14ac:dyDescent="0.2">
      <c r="B3265" s="199">
        <v>37348</v>
      </c>
      <c r="C3265" s="200">
        <v>3.0284719262853961</v>
      </c>
      <c r="D3265" s="200">
        <v>2.068998543070478</v>
      </c>
      <c r="E3265" s="200"/>
      <c r="F3265" s="200"/>
    </row>
    <row r="3266" spans="2:6" x14ac:dyDescent="0.2">
      <c r="B3266" s="199">
        <v>37349</v>
      </c>
      <c r="C3266" s="200">
        <v>3.0672406474463232</v>
      </c>
      <c r="D3266" s="200">
        <v>2.059373156073574</v>
      </c>
      <c r="E3266" s="200"/>
      <c r="F3266" s="200"/>
    </row>
    <row r="3267" spans="2:6" x14ac:dyDescent="0.2">
      <c r="B3267" s="199">
        <v>37350</v>
      </c>
      <c r="C3267" s="200">
        <v>3.026402893476924</v>
      </c>
      <c r="D3267" s="200">
        <v>2.0565947914769613</v>
      </c>
      <c r="E3267" s="200"/>
      <c r="F3267" s="200"/>
    </row>
    <row r="3268" spans="2:6" x14ac:dyDescent="0.2">
      <c r="B3268" s="199">
        <v>37351</v>
      </c>
      <c r="C3268" s="200">
        <v>3.0315533757925728</v>
      </c>
      <c r="D3268" s="200">
        <v>2.0510899653979231</v>
      </c>
      <c r="E3268" s="200"/>
      <c r="F3268" s="200"/>
    </row>
    <row r="3269" spans="2:6" x14ac:dyDescent="0.2">
      <c r="B3269" s="199">
        <v>37354</v>
      </c>
      <c r="C3269" s="200">
        <v>3.0034975911321036</v>
      </c>
      <c r="D3269" s="200">
        <v>2.041590967036969</v>
      </c>
      <c r="E3269" s="200"/>
      <c r="F3269" s="200"/>
    </row>
    <row r="3270" spans="2:6" x14ac:dyDescent="0.2">
      <c r="B3270" s="199">
        <v>37355</v>
      </c>
      <c r="C3270" s="200">
        <v>3.0293258922651924</v>
      </c>
      <c r="D3270" s="200">
        <v>2.0324046621744665</v>
      </c>
      <c r="E3270" s="200"/>
      <c r="F3270" s="200"/>
    </row>
    <row r="3271" spans="2:6" x14ac:dyDescent="0.2">
      <c r="B3271" s="199">
        <v>37356</v>
      </c>
      <c r="C3271" s="200">
        <v>3.119391782745724</v>
      </c>
      <c r="D3271" s="200">
        <v>2.0538672372973945</v>
      </c>
      <c r="E3271" s="200"/>
      <c r="F3271" s="200"/>
    </row>
    <row r="3272" spans="2:6" x14ac:dyDescent="0.2">
      <c r="B3272" s="199">
        <v>37357</v>
      </c>
      <c r="C3272" s="200">
        <v>3.211660138219071</v>
      </c>
      <c r="D3272" s="200">
        <v>2.0158998360954277</v>
      </c>
      <c r="E3272" s="200"/>
      <c r="F3272" s="200"/>
    </row>
    <row r="3273" spans="2:6" x14ac:dyDescent="0.2">
      <c r="B3273" s="199">
        <v>37358</v>
      </c>
      <c r="C3273" s="200">
        <v>3.1567027572927016</v>
      </c>
      <c r="D3273" s="200">
        <v>2.0215643780732093</v>
      </c>
      <c r="E3273" s="200"/>
      <c r="F3273" s="200"/>
    </row>
    <row r="3274" spans="2:6" x14ac:dyDescent="0.2">
      <c r="B3274" s="199">
        <v>37361</v>
      </c>
      <c r="C3274" s="200">
        <v>3.2177604908970134</v>
      </c>
      <c r="D3274" s="200">
        <v>2.0203196139136756</v>
      </c>
      <c r="E3274" s="200"/>
      <c r="F3274" s="200"/>
    </row>
    <row r="3275" spans="2:6" x14ac:dyDescent="0.2">
      <c r="B3275" s="199">
        <v>37362</v>
      </c>
      <c r="C3275" s="200">
        <v>3.2460664609031267</v>
      </c>
      <c r="D3275" s="200">
        <v>2.0617423055909652</v>
      </c>
      <c r="E3275" s="200"/>
      <c r="F3275" s="200"/>
    </row>
    <row r="3276" spans="2:6" x14ac:dyDescent="0.2">
      <c r="B3276" s="199">
        <v>37363</v>
      </c>
      <c r="C3276" s="200">
        <v>3.2719973380279299</v>
      </c>
      <c r="D3276" s="200">
        <v>2.0673416499726813</v>
      </c>
      <c r="E3276" s="200"/>
      <c r="F3276" s="200"/>
    </row>
    <row r="3277" spans="2:6" x14ac:dyDescent="0.2">
      <c r="B3277" s="199">
        <v>37364</v>
      </c>
      <c r="C3277" s="200">
        <v>3.3124881683180369</v>
      </c>
      <c r="D3277" s="200">
        <v>2.0654995447095232</v>
      </c>
      <c r="E3277" s="200"/>
      <c r="F3277" s="200"/>
    </row>
    <row r="3278" spans="2:6" x14ac:dyDescent="0.2">
      <c r="B3278" s="199">
        <v>37365</v>
      </c>
      <c r="C3278" s="200">
        <v>3.3230067942000443</v>
      </c>
      <c r="D3278" s="200">
        <v>2.0652702604261504</v>
      </c>
      <c r="E3278" s="200"/>
      <c r="F3278" s="200"/>
    </row>
    <row r="3279" spans="2:6" x14ac:dyDescent="0.2">
      <c r="B3279" s="199">
        <v>37368</v>
      </c>
      <c r="C3279" s="200">
        <v>3.250006880097013</v>
      </c>
      <c r="D3279" s="200">
        <v>2.04500200327809</v>
      </c>
      <c r="E3279" s="200"/>
      <c r="F3279" s="200"/>
    </row>
    <row r="3280" spans="2:6" x14ac:dyDescent="0.2">
      <c r="B3280" s="199">
        <v>37369</v>
      </c>
      <c r="C3280" s="200">
        <v>3.2389194995292425</v>
      </c>
      <c r="D3280" s="200">
        <v>2.0353833545802207</v>
      </c>
      <c r="E3280" s="200"/>
      <c r="F3280" s="200"/>
    </row>
    <row r="3281" spans="2:6" x14ac:dyDescent="0.2">
      <c r="B3281" s="199">
        <v>37370</v>
      </c>
      <c r="C3281" s="200">
        <v>3.2932088855827435</v>
      </c>
      <c r="D3281" s="200">
        <v>2.0268126024403559</v>
      </c>
      <c r="E3281" s="200"/>
      <c r="F3281" s="200"/>
    </row>
    <row r="3282" spans="2:6" x14ac:dyDescent="0.2">
      <c r="B3282" s="199">
        <v>37371</v>
      </c>
      <c r="C3282" s="200">
        <v>3.3555342249383164</v>
      </c>
      <c r="D3282" s="200">
        <v>2.02590274995447</v>
      </c>
      <c r="E3282" s="200"/>
      <c r="F3282" s="200"/>
    </row>
    <row r="3283" spans="2:6" x14ac:dyDescent="0.2">
      <c r="B3283" s="199">
        <v>37372</v>
      </c>
      <c r="C3283" s="200">
        <v>3.339303867615266</v>
      </c>
      <c r="D3283" s="200">
        <v>2.0054704061191031</v>
      </c>
      <c r="E3283" s="200"/>
      <c r="F3283" s="200"/>
    </row>
    <row r="3284" spans="2:6" x14ac:dyDescent="0.2">
      <c r="B3284" s="199">
        <v>37375</v>
      </c>
      <c r="C3284" s="200">
        <v>3.2970800868310008</v>
      </c>
      <c r="D3284" s="200">
        <v>1.9927891094518295</v>
      </c>
      <c r="E3284" s="200"/>
      <c r="F3284" s="200"/>
    </row>
    <row r="3285" spans="2:6" x14ac:dyDescent="0.2">
      <c r="B3285" s="199">
        <v>37376</v>
      </c>
      <c r="C3285" s="200">
        <v>3.3905501659145894</v>
      </c>
      <c r="D3285" s="200">
        <v>2.007167364778728</v>
      </c>
      <c r="E3285" s="200"/>
      <c r="F3285" s="200"/>
    </row>
    <row r="3286" spans="2:6" x14ac:dyDescent="0.2">
      <c r="B3286" s="199">
        <v>37377</v>
      </c>
      <c r="C3286" s="200">
        <v>3.3905501659145894</v>
      </c>
      <c r="D3286" s="200">
        <v>2.021827535967947</v>
      </c>
      <c r="E3286" s="200"/>
      <c r="F3286" s="200"/>
    </row>
    <row r="3287" spans="2:6" x14ac:dyDescent="0.2">
      <c r="B3287" s="199">
        <v>37378</v>
      </c>
      <c r="C3287" s="200">
        <v>3.3928060037811414</v>
      </c>
      <c r="D3287" s="200">
        <v>2.0165904206883982</v>
      </c>
      <c r="E3287" s="200"/>
      <c r="F3287" s="200"/>
    </row>
    <row r="3288" spans="2:6" x14ac:dyDescent="0.2">
      <c r="B3288" s="199">
        <v>37379</v>
      </c>
      <c r="C3288" s="200">
        <v>3.4399184062192814</v>
      </c>
      <c r="D3288" s="200">
        <v>2.0082334729557449</v>
      </c>
      <c r="E3288" s="200"/>
      <c r="F3288" s="200"/>
    </row>
    <row r="3289" spans="2:6" x14ac:dyDescent="0.2">
      <c r="B3289" s="199">
        <v>37382</v>
      </c>
      <c r="C3289" s="200">
        <v>3.4403854188644827</v>
      </c>
      <c r="D3289" s="200">
        <v>1.985063012201784</v>
      </c>
      <c r="E3289" s="200"/>
      <c r="F3289" s="200"/>
    </row>
    <row r="3290" spans="2:6" x14ac:dyDescent="0.2">
      <c r="B3290" s="199">
        <v>37383</v>
      </c>
      <c r="C3290" s="200">
        <v>3.3911539465487412</v>
      </c>
      <c r="D3290" s="200">
        <v>1.9694195957020573</v>
      </c>
      <c r="E3290" s="200"/>
      <c r="F3290" s="200"/>
    </row>
    <row r="3291" spans="2:6" x14ac:dyDescent="0.2">
      <c r="B3291" s="199">
        <v>37384</v>
      </c>
      <c r="C3291" s="200">
        <v>3.3508257367333032</v>
      </c>
      <c r="D3291" s="200">
        <v>2.0242990347841912</v>
      </c>
      <c r="E3291" s="200"/>
      <c r="F3291" s="200"/>
    </row>
    <row r="3292" spans="2:6" x14ac:dyDescent="0.2">
      <c r="B3292" s="199">
        <v>37385</v>
      </c>
      <c r="C3292" s="200">
        <v>3.3703835591534124</v>
      </c>
      <c r="D3292" s="200">
        <v>2.0066499726825704</v>
      </c>
      <c r="E3292" s="200"/>
      <c r="F3292" s="200"/>
    </row>
    <row r="3293" spans="2:6" x14ac:dyDescent="0.2">
      <c r="B3293" s="199">
        <v>37386</v>
      </c>
      <c r="C3293" s="200">
        <v>3.3767349311281505</v>
      </c>
      <c r="D3293" s="200">
        <v>1.9847266435986148</v>
      </c>
      <c r="E3293" s="200"/>
      <c r="F3293" s="200"/>
    </row>
    <row r="3294" spans="2:6" x14ac:dyDescent="0.2">
      <c r="B3294" s="199">
        <v>37389</v>
      </c>
      <c r="C3294" s="200">
        <v>3.3962477201860444</v>
      </c>
      <c r="D3294" s="200">
        <v>2.008028228009469</v>
      </c>
      <c r="E3294" s="200"/>
      <c r="F3294" s="200"/>
    </row>
    <row r="3295" spans="2:6" x14ac:dyDescent="0.2">
      <c r="B3295" s="199">
        <v>37390</v>
      </c>
      <c r="C3295" s="200">
        <v>3.3854488867169157</v>
      </c>
      <c r="D3295" s="200">
        <v>2.0318411946822059</v>
      </c>
      <c r="E3295" s="200"/>
      <c r="F3295" s="200"/>
    </row>
    <row r="3296" spans="2:6" x14ac:dyDescent="0.2">
      <c r="B3296" s="199">
        <v>37391</v>
      </c>
      <c r="C3296" s="200">
        <v>3.4513577141732563</v>
      </c>
      <c r="D3296" s="200">
        <v>2.0387098889091226</v>
      </c>
      <c r="E3296" s="200"/>
      <c r="F3296" s="200"/>
    </row>
    <row r="3297" spans="2:6" x14ac:dyDescent="0.2">
      <c r="B3297" s="199">
        <v>37392</v>
      </c>
      <c r="C3297" s="200">
        <v>3.464324820637962</v>
      </c>
      <c r="D3297" s="200">
        <v>2.0482218175195759</v>
      </c>
      <c r="E3297" s="200"/>
      <c r="F3297" s="200"/>
    </row>
    <row r="3298" spans="2:6" x14ac:dyDescent="0.2">
      <c r="B3298" s="199">
        <v>37393</v>
      </c>
      <c r="C3298" s="200">
        <v>3.5059072929862274</v>
      </c>
      <c r="D3298" s="200">
        <v>2.0661642688034951</v>
      </c>
      <c r="E3298" s="200"/>
      <c r="F3298" s="200"/>
    </row>
    <row r="3299" spans="2:6" x14ac:dyDescent="0.2">
      <c r="B3299" s="199">
        <v>37396</v>
      </c>
      <c r="C3299" s="200">
        <v>3.491308978067925</v>
      </c>
      <c r="D3299" s="200">
        <v>2.0489726825714789</v>
      </c>
      <c r="E3299" s="200"/>
      <c r="F3299" s="200"/>
    </row>
    <row r="3300" spans="2:6" x14ac:dyDescent="0.2">
      <c r="B3300" s="199">
        <v>37397</v>
      </c>
      <c r="C3300" s="200">
        <v>3.4739452811291098</v>
      </c>
      <c r="D3300" s="200">
        <v>2.0343665998907285</v>
      </c>
      <c r="E3300" s="200"/>
      <c r="F3300" s="200"/>
    </row>
    <row r="3301" spans="2:6" x14ac:dyDescent="0.2">
      <c r="B3301" s="199">
        <v>37398</v>
      </c>
      <c r="C3301" s="200">
        <v>3.4965119993061591</v>
      </c>
      <c r="D3301" s="200">
        <v>2.0399541067200855</v>
      </c>
      <c r="E3301" s="200"/>
      <c r="F3301" s="200"/>
    </row>
    <row r="3302" spans="2:6" x14ac:dyDescent="0.2">
      <c r="B3302" s="199">
        <v>37399</v>
      </c>
      <c r="C3302" s="200">
        <v>3.4717695025731627</v>
      </c>
      <c r="D3302" s="200">
        <v>2.0487800036423223</v>
      </c>
      <c r="E3302" s="200"/>
      <c r="F3302" s="200"/>
    </row>
    <row r="3303" spans="2:6" x14ac:dyDescent="0.2">
      <c r="B3303" s="199">
        <v>37400</v>
      </c>
      <c r="C3303" s="200">
        <v>3.4917709870062135</v>
      </c>
      <c r="D3303" s="200">
        <v>2.03714332544163</v>
      </c>
      <c r="E3303" s="200"/>
      <c r="F3303" s="200"/>
    </row>
    <row r="3304" spans="2:6" x14ac:dyDescent="0.2">
      <c r="B3304" s="199">
        <v>37403</v>
      </c>
      <c r="C3304" s="200">
        <v>3.514501993560236</v>
      </c>
      <c r="D3304" s="200">
        <v>2.0345727554179551</v>
      </c>
      <c r="E3304" s="200"/>
      <c r="F3304" s="200"/>
    </row>
    <row r="3305" spans="2:6" x14ac:dyDescent="0.2">
      <c r="B3305" s="199">
        <v>37404</v>
      </c>
      <c r="C3305" s="200">
        <v>3.5023313104458285</v>
      </c>
      <c r="D3305" s="200">
        <v>2.0255814969950814</v>
      </c>
      <c r="E3305" s="200"/>
      <c r="F3305" s="200"/>
    </row>
    <row r="3306" spans="2:6" x14ac:dyDescent="0.2">
      <c r="B3306" s="199">
        <v>37405</v>
      </c>
      <c r="C3306" s="200">
        <v>3.5219375020327628</v>
      </c>
      <c r="D3306" s="200">
        <v>2.0171717355672905</v>
      </c>
      <c r="E3306" s="200"/>
      <c r="F3306" s="200"/>
    </row>
    <row r="3307" spans="2:6" x14ac:dyDescent="0.2">
      <c r="B3307" s="199">
        <v>37406</v>
      </c>
      <c r="C3307" s="200">
        <v>3.5567166008818267</v>
      </c>
      <c r="D3307" s="200">
        <v>2.0104088508468392</v>
      </c>
      <c r="E3307" s="200"/>
      <c r="F3307" s="200"/>
    </row>
    <row r="3308" spans="2:6" x14ac:dyDescent="0.2">
      <c r="B3308" s="199">
        <v>37407</v>
      </c>
      <c r="C3308" s="200">
        <v>3.5202645960215593</v>
      </c>
      <c r="D3308" s="200">
        <v>2.0119612092515013</v>
      </c>
      <c r="E3308" s="200"/>
      <c r="F3308" s="200"/>
    </row>
    <row r="3309" spans="2:6" x14ac:dyDescent="0.2">
      <c r="B3309" s="199">
        <v>37410</v>
      </c>
      <c r="C3309" s="200">
        <v>3.5353732890449745</v>
      </c>
      <c r="D3309" s="200">
        <v>1.9832127117100697</v>
      </c>
      <c r="E3309" s="200"/>
      <c r="F3309" s="200"/>
    </row>
    <row r="3310" spans="2:6" x14ac:dyDescent="0.2">
      <c r="B3310" s="199">
        <v>37411</v>
      </c>
      <c r="C3310" s="200">
        <v>3.4961041971927602</v>
      </c>
      <c r="D3310" s="200">
        <v>1.972909852485885</v>
      </c>
      <c r="E3310" s="200"/>
      <c r="F3310" s="200"/>
    </row>
    <row r="3311" spans="2:6" x14ac:dyDescent="0.2">
      <c r="B3311" s="199">
        <v>37412</v>
      </c>
      <c r="C3311" s="200">
        <v>3.4937741376736664</v>
      </c>
      <c r="D3311" s="200">
        <v>1.9738665088326341</v>
      </c>
      <c r="E3311" s="200"/>
      <c r="F3311" s="200"/>
    </row>
    <row r="3312" spans="2:6" x14ac:dyDescent="0.2">
      <c r="B3312" s="199">
        <v>37413</v>
      </c>
      <c r="C3312" s="200">
        <v>3.5268419687585291</v>
      </c>
      <c r="D3312" s="200">
        <v>1.952780914223273</v>
      </c>
      <c r="E3312" s="200"/>
      <c r="F3312" s="200"/>
    </row>
    <row r="3313" spans="2:6" x14ac:dyDescent="0.2">
      <c r="B3313" s="199">
        <v>37414</v>
      </c>
      <c r="C3313" s="200">
        <v>3.4995309024769248</v>
      </c>
      <c r="D3313" s="200">
        <v>1.9411384083044971</v>
      </c>
      <c r="E3313" s="200"/>
      <c r="F3313" s="200"/>
    </row>
    <row r="3314" spans="2:6" x14ac:dyDescent="0.2">
      <c r="B3314" s="199">
        <v>37417</v>
      </c>
      <c r="C3314" s="200">
        <v>3.4800056041517489</v>
      </c>
      <c r="D3314" s="200">
        <v>1.9437690766709148</v>
      </c>
      <c r="E3314" s="200"/>
      <c r="F3314" s="200"/>
    </row>
    <row r="3315" spans="2:6" x14ac:dyDescent="0.2">
      <c r="B3315" s="199">
        <v>37418</v>
      </c>
      <c r="C3315" s="200">
        <v>3.5239373168956067</v>
      </c>
      <c r="D3315" s="200">
        <v>1.9277973046803849</v>
      </c>
      <c r="E3315" s="200"/>
      <c r="F3315" s="200"/>
    </row>
    <row r="3316" spans="2:6" x14ac:dyDescent="0.2">
      <c r="B3316" s="199">
        <v>37419</v>
      </c>
      <c r="C3316" s="200">
        <v>3.4651395909136085</v>
      </c>
      <c r="D3316" s="200">
        <v>1.924109633946457</v>
      </c>
      <c r="E3316" s="200"/>
      <c r="F3316" s="200"/>
    </row>
    <row r="3317" spans="2:6" x14ac:dyDescent="0.2">
      <c r="B3317" s="199">
        <v>37420</v>
      </c>
      <c r="C3317" s="200">
        <v>3.4390736137021571</v>
      </c>
      <c r="D3317" s="200">
        <v>1.9033775268621371</v>
      </c>
      <c r="E3317" s="200"/>
      <c r="F3317" s="200"/>
    </row>
    <row r="3318" spans="2:6" x14ac:dyDescent="0.2">
      <c r="B3318" s="199">
        <v>37421</v>
      </c>
      <c r="C3318" s="200">
        <v>3.3959733502569884</v>
      </c>
      <c r="D3318" s="200">
        <v>1.8846357676197403</v>
      </c>
      <c r="E3318" s="200"/>
      <c r="F3318" s="200"/>
    </row>
    <row r="3319" spans="2:6" x14ac:dyDescent="0.2">
      <c r="B3319" s="199">
        <v>37424</v>
      </c>
      <c r="C3319" s="200">
        <v>3.4392712601252158</v>
      </c>
      <c r="D3319" s="200">
        <v>1.926575669276998</v>
      </c>
      <c r="E3319" s="200"/>
      <c r="F3319" s="200"/>
    </row>
    <row r="3320" spans="2:6" x14ac:dyDescent="0.2">
      <c r="B3320" s="199">
        <v>37425</v>
      </c>
      <c r="C3320" s="200">
        <v>3.4840986364064781</v>
      </c>
      <c r="D3320" s="200">
        <v>1.9301537060644685</v>
      </c>
      <c r="E3320" s="200"/>
      <c r="F3320" s="200"/>
    </row>
    <row r="3321" spans="2:6" x14ac:dyDescent="0.2">
      <c r="B3321" s="199">
        <v>37426</v>
      </c>
      <c r="C3321" s="200">
        <v>3.4910337741877178</v>
      </c>
      <c r="D3321" s="200">
        <v>1.9019650336914942</v>
      </c>
      <c r="E3321" s="200"/>
      <c r="F3321" s="200"/>
    </row>
    <row r="3322" spans="2:6" x14ac:dyDescent="0.2">
      <c r="B3322" s="199">
        <v>37427</v>
      </c>
      <c r="C3322" s="200">
        <v>3.468800636471526</v>
      </c>
      <c r="D3322" s="200">
        <v>1.881797122564195</v>
      </c>
      <c r="E3322" s="200"/>
      <c r="F3322" s="200"/>
    </row>
    <row r="3323" spans="2:6" x14ac:dyDescent="0.2">
      <c r="B3323" s="199">
        <v>37428</v>
      </c>
      <c r="C3323" s="200">
        <v>3.5040926152791596</v>
      </c>
      <c r="D3323" s="200">
        <v>1.8623605900564553</v>
      </c>
      <c r="E3323" s="200"/>
      <c r="F3323" s="200"/>
    </row>
    <row r="3324" spans="2:6" x14ac:dyDescent="0.2">
      <c r="B3324" s="199">
        <v>37431</v>
      </c>
      <c r="C3324" s="200">
        <v>3.5003481746060272</v>
      </c>
      <c r="D3324" s="200">
        <v>1.8592139865234012</v>
      </c>
      <c r="E3324" s="200"/>
      <c r="F3324" s="200"/>
    </row>
    <row r="3325" spans="2:6" x14ac:dyDescent="0.2">
      <c r="B3325" s="199">
        <v>37432</v>
      </c>
      <c r="C3325" s="200">
        <v>3.4788072163461163</v>
      </c>
      <c r="D3325" s="200">
        <v>1.8496368603168813</v>
      </c>
      <c r="E3325" s="200"/>
      <c r="F3325" s="200"/>
    </row>
    <row r="3326" spans="2:6" x14ac:dyDescent="0.2">
      <c r="B3326" s="199">
        <v>37433</v>
      </c>
      <c r="C3326" s="200">
        <v>3.4518364021345884</v>
      </c>
      <c r="D3326" s="200">
        <v>1.8422680750318696</v>
      </c>
      <c r="E3326" s="200"/>
      <c r="F3326" s="200"/>
    </row>
    <row r="3327" spans="2:6" x14ac:dyDescent="0.2">
      <c r="B3327" s="199">
        <v>37434</v>
      </c>
      <c r="C3327" s="200">
        <v>3.4613009137602844</v>
      </c>
      <c r="D3327" s="200">
        <v>1.8656364960845013</v>
      </c>
      <c r="E3327" s="200"/>
      <c r="F3327" s="200"/>
    </row>
    <row r="3328" spans="2:6" x14ac:dyDescent="0.2">
      <c r="B3328" s="199">
        <v>37435</v>
      </c>
      <c r="C3328" s="200">
        <v>3.5818827448001134</v>
      </c>
      <c r="D3328" s="200">
        <v>1.8905323256237474</v>
      </c>
      <c r="E3328" s="200"/>
      <c r="F3328" s="200"/>
    </row>
    <row r="3329" spans="2:6" x14ac:dyDescent="0.2">
      <c r="B3329" s="199">
        <v>37438</v>
      </c>
      <c r="C3329" s="200">
        <v>3.588936303644958</v>
      </c>
      <c r="D3329" s="200">
        <v>1.8679211436896734</v>
      </c>
      <c r="E3329" s="200"/>
      <c r="F3329" s="200"/>
    </row>
    <row r="3330" spans="2:6" x14ac:dyDescent="0.2">
      <c r="B3330" s="199">
        <v>37439</v>
      </c>
      <c r="C3330" s="200">
        <v>3.5411425631155153</v>
      </c>
      <c r="D3330" s="200">
        <v>1.8280427973046796</v>
      </c>
      <c r="E3330" s="200"/>
      <c r="F3330" s="200"/>
    </row>
    <row r="3331" spans="2:6" x14ac:dyDescent="0.2">
      <c r="B3331" s="199">
        <v>37440</v>
      </c>
      <c r="C3331" s="200">
        <v>3.4953461355954611</v>
      </c>
      <c r="D3331" s="200">
        <v>1.8190679293389174</v>
      </c>
      <c r="E3331" s="200"/>
      <c r="F3331" s="200"/>
    </row>
    <row r="3332" spans="2:6" x14ac:dyDescent="0.2">
      <c r="B3332" s="199">
        <v>37441</v>
      </c>
      <c r="C3332" s="200">
        <v>3.4995208950631</v>
      </c>
      <c r="D3332" s="200">
        <v>1.8272362046985968</v>
      </c>
      <c r="E3332" s="200"/>
      <c r="F3332" s="200"/>
    </row>
    <row r="3333" spans="2:6" x14ac:dyDescent="0.2">
      <c r="B3333" s="199">
        <v>37442</v>
      </c>
      <c r="C3333" s="200">
        <v>3.5275775136747218</v>
      </c>
      <c r="D3333" s="200">
        <v>1.8852921143689665</v>
      </c>
      <c r="E3333" s="200"/>
      <c r="F3333" s="200"/>
    </row>
    <row r="3334" spans="2:6" x14ac:dyDescent="0.2">
      <c r="B3334" s="199">
        <v>37445</v>
      </c>
      <c r="C3334" s="200">
        <v>3.5853252951561694</v>
      </c>
      <c r="D3334" s="200">
        <v>1.8789003824439983</v>
      </c>
      <c r="E3334" s="200"/>
      <c r="F3334" s="200"/>
    </row>
    <row r="3335" spans="2:6" x14ac:dyDescent="0.2">
      <c r="B3335" s="199">
        <v>37446</v>
      </c>
      <c r="C3335" s="200">
        <v>3.6012112306533837</v>
      </c>
      <c r="D3335" s="200">
        <v>1.8536847568748853</v>
      </c>
      <c r="E3335" s="200"/>
      <c r="F3335" s="200"/>
    </row>
    <row r="3336" spans="2:6" x14ac:dyDescent="0.2">
      <c r="B3336" s="199">
        <v>37447</v>
      </c>
      <c r="C3336" s="200">
        <v>3.4726268043575699</v>
      </c>
      <c r="D3336" s="200">
        <v>1.7968260790384256</v>
      </c>
      <c r="E3336" s="200"/>
      <c r="F3336" s="200"/>
    </row>
    <row r="3337" spans="2:6" x14ac:dyDescent="0.2">
      <c r="B3337" s="199">
        <v>37448</v>
      </c>
      <c r="C3337" s="200">
        <v>3.3775455316480376</v>
      </c>
      <c r="D3337" s="200">
        <v>1.7825033691495165</v>
      </c>
      <c r="E3337" s="200"/>
      <c r="F3337" s="200"/>
    </row>
    <row r="3338" spans="2:6" x14ac:dyDescent="0.2">
      <c r="B3338" s="199">
        <v>37449</v>
      </c>
      <c r="C3338" s="200">
        <v>3.3573363933781026</v>
      </c>
      <c r="D3338" s="200">
        <v>1.778235294117646</v>
      </c>
      <c r="E3338" s="200"/>
      <c r="F3338" s="200"/>
    </row>
    <row r="3339" spans="2:6" x14ac:dyDescent="0.2">
      <c r="B3339" s="199">
        <v>37452</v>
      </c>
      <c r="C3339" s="200">
        <v>3.3444126523733084</v>
      </c>
      <c r="D3339" s="200">
        <v>1.7532518666909478</v>
      </c>
      <c r="E3339" s="200"/>
      <c r="F3339" s="200"/>
    </row>
    <row r="3340" spans="2:6" x14ac:dyDescent="0.2">
      <c r="B3340" s="199">
        <v>37453</v>
      </c>
      <c r="C3340" s="200">
        <v>3.2504880699118011</v>
      </c>
      <c r="D3340" s="200">
        <v>1.735094518302676</v>
      </c>
      <c r="E3340" s="200"/>
      <c r="F3340" s="200"/>
    </row>
    <row r="3341" spans="2:6" x14ac:dyDescent="0.2">
      <c r="B3341" s="199">
        <v>37454</v>
      </c>
      <c r="C3341" s="200">
        <v>3.3159582390621134</v>
      </c>
      <c r="D3341" s="200">
        <v>1.7562374795119278</v>
      </c>
      <c r="E3341" s="200"/>
      <c r="F3341" s="200"/>
    </row>
    <row r="3342" spans="2:6" x14ac:dyDescent="0.2">
      <c r="B3342" s="199">
        <v>37455</v>
      </c>
      <c r="C3342" s="200">
        <v>3.3097086091279375</v>
      </c>
      <c r="D3342" s="200">
        <v>1.7403966490621008</v>
      </c>
      <c r="E3342" s="200"/>
      <c r="F3342" s="200"/>
    </row>
    <row r="3343" spans="2:6" x14ac:dyDescent="0.2">
      <c r="B3343" s="199">
        <v>37456</v>
      </c>
      <c r="C3343" s="200">
        <v>3.1922274084717848</v>
      </c>
      <c r="D3343" s="200">
        <v>1.6799847022400283</v>
      </c>
      <c r="E3343" s="200"/>
      <c r="F3343" s="200"/>
    </row>
    <row r="3344" spans="2:6" x14ac:dyDescent="0.2">
      <c r="B3344" s="199">
        <v>37459</v>
      </c>
      <c r="C3344" s="200">
        <v>3.0804604411101302</v>
      </c>
      <c r="D3344" s="200">
        <v>1.6191327627026033</v>
      </c>
      <c r="E3344" s="200"/>
      <c r="F3344" s="200"/>
    </row>
    <row r="3345" spans="2:6" x14ac:dyDescent="0.2">
      <c r="B3345" s="199">
        <v>37460</v>
      </c>
      <c r="C3345" s="200">
        <v>2.9297221024575784</v>
      </c>
      <c r="D3345" s="200">
        <v>1.5769766891276626</v>
      </c>
      <c r="E3345" s="200"/>
      <c r="F3345" s="200"/>
    </row>
    <row r="3346" spans="2:6" x14ac:dyDescent="0.2">
      <c r="B3346" s="199">
        <v>37461</v>
      </c>
      <c r="C3346" s="200">
        <v>2.8988984339231387</v>
      </c>
      <c r="D3346" s="200">
        <v>1.6175858677836452</v>
      </c>
      <c r="E3346" s="200"/>
      <c r="F3346" s="200"/>
    </row>
    <row r="3347" spans="2:6" x14ac:dyDescent="0.2">
      <c r="B3347" s="199">
        <v>37462</v>
      </c>
      <c r="C3347" s="200">
        <v>2.9926645656657387</v>
      </c>
      <c r="D3347" s="200">
        <v>1.6298446548898189</v>
      </c>
      <c r="E3347" s="200"/>
      <c r="F3347" s="200"/>
    </row>
    <row r="3348" spans="2:6" x14ac:dyDescent="0.2">
      <c r="B3348" s="199">
        <v>37463</v>
      </c>
      <c r="C3348" s="200">
        <v>2.9579738656388015</v>
      </c>
      <c r="D3348" s="200">
        <v>1.6376514296120916</v>
      </c>
      <c r="E3348" s="200"/>
      <c r="F3348" s="200"/>
    </row>
    <row r="3349" spans="2:6" x14ac:dyDescent="0.2">
      <c r="B3349" s="199">
        <v>37466</v>
      </c>
      <c r="C3349" s="200">
        <v>3.0677935570601971</v>
      </c>
      <c r="D3349" s="200">
        <v>1.7114330723001263</v>
      </c>
      <c r="E3349" s="200"/>
      <c r="F3349" s="200"/>
    </row>
    <row r="3350" spans="2:6" x14ac:dyDescent="0.2">
      <c r="B3350" s="199">
        <v>37467</v>
      </c>
      <c r="C3350" s="200">
        <v>3.0737204478984932</v>
      </c>
      <c r="D3350" s="200">
        <v>1.7231846658167902</v>
      </c>
      <c r="E3350" s="200"/>
      <c r="F3350" s="200"/>
    </row>
    <row r="3351" spans="2:6" x14ac:dyDescent="0.2">
      <c r="B3351" s="199">
        <v>37468</v>
      </c>
      <c r="C3351" s="200">
        <v>3.041030396685553</v>
      </c>
      <c r="D3351" s="200">
        <v>1.7314012019668539</v>
      </c>
      <c r="E3351" s="200"/>
      <c r="F3351" s="200"/>
    </row>
    <row r="3352" spans="2:6" x14ac:dyDescent="0.2">
      <c r="B3352" s="199">
        <v>37469</v>
      </c>
      <c r="C3352" s="200">
        <v>3.0023042070333852</v>
      </c>
      <c r="D3352" s="200">
        <v>1.6808510289564733</v>
      </c>
      <c r="E3352" s="200"/>
      <c r="F3352" s="200"/>
    </row>
    <row r="3353" spans="2:6" x14ac:dyDescent="0.2">
      <c r="B3353" s="199">
        <v>37470</v>
      </c>
      <c r="C3353" s="200">
        <v>3.0584766547884303</v>
      </c>
      <c r="D3353" s="200">
        <v>1.6593651429612086</v>
      </c>
      <c r="E3353" s="200"/>
      <c r="F3353" s="200"/>
    </row>
    <row r="3354" spans="2:6" x14ac:dyDescent="0.2">
      <c r="B3354" s="199">
        <v>37473</v>
      </c>
      <c r="C3354" s="200">
        <v>2.9293326472695269</v>
      </c>
      <c r="D3354" s="200">
        <v>1.6118564924421772</v>
      </c>
      <c r="E3354" s="200"/>
      <c r="F3354" s="200"/>
    </row>
    <row r="3355" spans="2:6" x14ac:dyDescent="0.2">
      <c r="B3355" s="199">
        <v>37474</v>
      </c>
      <c r="C3355" s="200">
        <v>3.0658738015079585</v>
      </c>
      <c r="D3355" s="200">
        <v>1.6414206883991977</v>
      </c>
      <c r="E3355" s="200"/>
      <c r="F3355" s="200"/>
    </row>
    <row r="3356" spans="2:6" x14ac:dyDescent="0.2">
      <c r="B3356" s="199">
        <v>37475</v>
      </c>
      <c r="C3356" s="200">
        <v>3.0901184294031245</v>
      </c>
      <c r="D3356" s="200">
        <v>1.6647189947186298</v>
      </c>
      <c r="E3356" s="200"/>
      <c r="F3356" s="200"/>
    </row>
    <row r="3357" spans="2:6" x14ac:dyDescent="0.2">
      <c r="B3357" s="199">
        <v>37476</v>
      </c>
      <c r="C3357" s="200">
        <v>3.1533135798103844</v>
      </c>
      <c r="D3357" s="200">
        <v>1.7132950282280088</v>
      </c>
      <c r="E3357" s="200"/>
      <c r="F3357" s="200"/>
    </row>
    <row r="3358" spans="2:6" x14ac:dyDescent="0.2">
      <c r="B3358" s="199">
        <v>37477</v>
      </c>
      <c r="C3358" s="200">
        <v>3.2033398075741197</v>
      </c>
      <c r="D3358" s="200">
        <v>1.7302352941176464</v>
      </c>
      <c r="E3358" s="200"/>
      <c r="F3358" s="200"/>
    </row>
    <row r="3359" spans="2:6" x14ac:dyDescent="0.2">
      <c r="B3359" s="199">
        <v>37480</v>
      </c>
      <c r="C3359" s="200">
        <v>3.2140560798791857</v>
      </c>
      <c r="D3359" s="200">
        <v>1.7149036605354211</v>
      </c>
      <c r="E3359" s="200"/>
      <c r="F3359" s="200"/>
    </row>
    <row r="3360" spans="2:6" x14ac:dyDescent="0.2">
      <c r="B3360" s="199">
        <v>37481</v>
      </c>
      <c r="C3360" s="200">
        <v>3.2513103457478167</v>
      </c>
      <c r="D3360" s="200">
        <v>1.6977523219814237</v>
      </c>
      <c r="E3360" s="200"/>
      <c r="F3360" s="200"/>
    </row>
    <row r="3361" spans="2:6" x14ac:dyDescent="0.2">
      <c r="B3361" s="199">
        <v>37482</v>
      </c>
      <c r="C3361" s="200">
        <v>3.2582146273364265</v>
      </c>
      <c r="D3361" s="200">
        <v>1.731736295756692</v>
      </c>
      <c r="E3361" s="200"/>
      <c r="F3361" s="200"/>
    </row>
    <row r="3362" spans="2:6" x14ac:dyDescent="0.2">
      <c r="B3362" s="199">
        <v>37483</v>
      </c>
      <c r="C3362" s="200">
        <v>3.3434486048414285</v>
      </c>
      <c r="D3362" s="200">
        <v>1.7558697869240569</v>
      </c>
      <c r="E3362" s="200"/>
      <c r="F3362" s="200"/>
    </row>
    <row r="3363" spans="2:6" x14ac:dyDescent="0.2">
      <c r="B3363" s="199">
        <v>37484</v>
      </c>
      <c r="C3363" s="200">
        <v>3.3183425054060973</v>
      </c>
      <c r="D3363" s="200">
        <v>1.7592618830814055</v>
      </c>
      <c r="E3363" s="200"/>
      <c r="F3363" s="200"/>
    </row>
    <row r="3364" spans="2:6" x14ac:dyDescent="0.2">
      <c r="B3364" s="199">
        <v>37487</v>
      </c>
      <c r="C3364" s="200">
        <v>3.3607113936908348</v>
      </c>
      <c r="D3364" s="200">
        <v>1.7893290839555629</v>
      </c>
      <c r="E3364" s="200"/>
      <c r="F3364" s="200"/>
    </row>
    <row r="3365" spans="2:6" x14ac:dyDescent="0.2">
      <c r="B3365" s="199">
        <v>37488</v>
      </c>
      <c r="C3365" s="200">
        <v>3.317123268821661</v>
      </c>
      <c r="D3365" s="200">
        <v>1.7670112912037874</v>
      </c>
      <c r="E3365" s="200"/>
      <c r="F3365" s="200"/>
    </row>
    <row r="3366" spans="2:6" x14ac:dyDescent="0.2">
      <c r="B3366" s="199">
        <v>37489</v>
      </c>
      <c r="C3366" s="200">
        <v>3.3500443245037452</v>
      </c>
      <c r="D3366" s="200">
        <v>1.7889085776725544</v>
      </c>
      <c r="E3366" s="200"/>
      <c r="F3366" s="200"/>
    </row>
    <row r="3367" spans="2:6" x14ac:dyDescent="0.2">
      <c r="B3367" s="199">
        <v>37490</v>
      </c>
      <c r="C3367" s="200">
        <v>3.2928052532251062</v>
      </c>
      <c r="D3367" s="200">
        <v>1.8110185758513921</v>
      </c>
      <c r="E3367" s="200"/>
      <c r="F3367" s="200"/>
    </row>
    <row r="3368" spans="2:6" x14ac:dyDescent="0.2">
      <c r="B3368" s="199">
        <v>37491</v>
      </c>
      <c r="C3368" s="200">
        <v>3.3122871860903706</v>
      </c>
      <c r="D3368" s="200">
        <v>1.780276088144235</v>
      </c>
      <c r="E3368" s="200"/>
      <c r="F3368" s="200"/>
    </row>
    <row r="3369" spans="2:6" x14ac:dyDescent="0.2">
      <c r="B3369" s="199">
        <v>37494</v>
      </c>
      <c r="C3369" s="200">
        <v>3.2912224139383341</v>
      </c>
      <c r="D3369" s="200">
        <v>1.7875867783645953</v>
      </c>
      <c r="E3369" s="200"/>
      <c r="F3369" s="200"/>
    </row>
    <row r="3370" spans="2:6" x14ac:dyDescent="0.2">
      <c r="B3370" s="199">
        <v>37495</v>
      </c>
      <c r="C3370" s="200">
        <v>3.3749869695132562</v>
      </c>
      <c r="D3370" s="200">
        <v>1.7845295938808947</v>
      </c>
      <c r="E3370" s="200"/>
      <c r="F3370" s="200"/>
    </row>
    <row r="3371" spans="2:6" x14ac:dyDescent="0.2">
      <c r="B3371" s="199">
        <v>37496</v>
      </c>
      <c r="C3371" s="200">
        <v>3.2572989489713713</v>
      </c>
      <c r="D3371" s="200">
        <v>1.7444367146239286</v>
      </c>
      <c r="E3371" s="200"/>
      <c r="F3371" s="200"/>
    </row>
    <row r="3372" spans="2:6" x14ac:dyDescent="0.2">
      <c r="B3372" s="199">
        <v>37497</v>
      </c>
      <c r="C3372" s="200">
        <v>3.2449197780689278</v>
      </c>
      <c r="D3372" s="200">
        <v>1.7346286650883249</v>
      </c>
      <c r="E3372" s="200"/>
      <c r="F3372" s="200"/>
    </row>
    <row r="3373" spans="2:6" x14ac:dyDescent="0.2">
      <c r="B3373" s="199">
        <v>37498</v>
      </c>
      <c r="C3373" s="200">
        <v>3.243329433221787</v>
      </c>
      <c r="D3373" s="200">
        <v>1.7351750136587125</v>
      </c>
      <c r="E3373" s="200"/>
      <c r="F3373" s="200"/>
    </row>
    <row r="3374" spans="2:6" x14ac:dyDescent="0.2">
      <c r="B3374" s="199">
        <v>37501</v>
      </c>
      <c r="C3374" s="200">
        <v>3.260445446668415</v>
      </c>
      <c r="D3374" s="200">
        <v>1.7269996357676181</v>
      </c>
      <c r="E3374" s="200"/>
      <c r="F3374" s="200"/>
    </row>
    <row r="3375" spans="2:6" x14ac:dyDescent="0.2">
      <c r="B3375" s="199">
        <v>37502</v>
      </c>
      <c r="C3375" s="200">
        <v>3.2372807855152779</v>
      </c>
      <c r="D3375" s="200">
        <v>1.6670080131123641</v>
      </c>
      <c r="E3375" s="200"/>
      <c r="F3375" s="200"/>
    </row>
    <row r="3376" spans="2:6" x14ac:dyDescent="0.2">
      <c r="B3376" s="199">
        <v>37503</v>
      </c>
      <c r="C3376" s="200">
        <v>3.2561814544274963</v>
      </c>
      <c r="D3376" s="200">
        <v>1.6800987069750484</v>
      </c>
      <c r="E3376" s="200"/>
      <c r="F3376" s="200"/>
    </row>
    <row r="3377" spans="2:6" x14ac:dyDescent="0.2">
      <c r="B3377" s="199">
        <v>37504</v>
      </c>
      <c r="C3377" s="200">
        <v>3.2516814540105208</v>
      </c>
      <c r="D3377" s="200">
        <v>1.6634724093971938</v>
      </c>
      <c r="E3377" s="200"/>
      <c r="F3377" s="200"/>
    </row>
    <row r="3378" spans="2:6" x14ac:dyDescent="0.2">
      <c r="B3378" s="199">
        <v>37505</v>
      </c>
      <c r="C3378" s="200">
        <v>3.2660412588993095</v>
      </c>
      <c r="D3378" s="200">
        <v>1.6888439264250577</v>
      </c>
      <c r="E3378" s="200"/>
      <c r="F3378" s="200"/>
    </row>
    <row r="3379" spans="2:6" x14ac:dyDescent="0.2">
      <c r="B3379" s="199">
        <v>37508</v>
      </c>
      <c r="C3379" s="200">
        <v>3.2395508005514166</v>
      </c>
      <c r="D3379" s="200">
        <v>1.6927781824804211</v>
      </c>
      <c r="E3379" s="200"/>
      <c r="F3379" s="200"/>
    </row>
    <row r="3380" spans="2:6" x14ac:dyDescent="0.2">
      <c r="B3380" s="199">
        <v>37509</v>
      </c>
      <c r="C3380" s="200">
        <v>3.2346997066993879</v>
      </c>
      <c r="D3380" s="200">
        <v>1.7082505918776167</v>
      </c>
      <c r="E3380" s="200"/>
      <c r="F3380" s="200"/>
    </row>
    <row r="3381" spans="2:6" x14ac:dyDescent="0.2">
      <c r="B3381" s="199">
        <v>37510</v>
      </c>
      <c r="C3381" s="200">
        <v>3.2946057537625872</v>
      </c>
      <c r="D3381" s="200">
        <v>1.7173589510107437</v>
      </c>
      <c r="E3381" s="200"/>
      <c r="F3381" s="200"/>
    </row>
    <row r="3382" spans="2:6" x14ac:dyDescent="0.2">
      <c r="B3382" s="199">
        <v>37511</v>
      </c>
      <c r="C3382" s="200">
        <v>3.2401187212860272</v>
      </c>
      <c r="D3382" s="200">
        <v>1.6780331451466024</v>
      </c>
      <c r="E3382" s="200"/>
      <c r="F3382" s="200"/>
    </row>
    <row r="3383" spans="2:6" x14ac:dyDescent="0.2">
      <c r="B3383" s="199">
        <v>37512</v>
      </c>
      <c r="C3383" s="200">
        <v>3.1574007744070474</v>
      </c>
      <c r="D3383" s="200">
        <v>1.6686940448005816</v>
      </c>
      <c r="E3383" s="200"/>
      <c r="F3383" s="200"/>
    </row>
    <row r="3384" spans="2:6" x14ac:dyDescent="0.2">
      <c r="B3384" s="199">
        <v>37515</v>
      </c>
      <c r="C3384" s="200">
        <v>3.1588785358486486</v>
      </c>
      <c r="D3384" s="200">
        <v>1.6647559643052257</v>
      </c>
      <c r="E3384" s="200"/>
      <c r="F3384" s="200"/>
    </row>
    <row r="3385" spans="2:6" x14ac:dyDescent="0.2">
      <c r="B3385" s="199">
        <v>37516</v>
      </c>
      <c r="C3385" s="200">
        <v>3.1518024603226968</v>
      </c>
      <c r="D3385" s="200">
        <v>1.6439056638135121</v>
      </c>
      <c r="E3385" s="200"/>
      <c r="F3385" s="200"/>
    </row>
    <row r="3386" spans="2:6" x14ac:dyDescent="0.2">
      <c r="B3386" s="199">
        <v>37517</v>
      </c>
      <c r="C3386" s="200">
        <v>3.161668102452575</v>
      </c>
      <c r="D3386" s="200">
        <v>1.6257667091604435</v>
      </c>
      <c r="E3386" s="200"/>
      <c r="F3386" s="200"/>
    </row>
    <row r="3387" spans="2:6" x14ac:dyDescent="0.2">
      <c r="B3387" s="199">
        <v>37518</v>
      </c>
      <c r="C3387" s="200">
        <v>3.1755558909892496</v>
      </c>
      <c r="D3387" s="200">
        <v>1.5942017847386625</v>
      </c>
      <c r="E3387" s="200"/>
      <c r="F3387" s="200"/>
    </row>
    <row r="3388" spans="2:6" x14ac:dyDescent="0.2">
      <c r="B3388" s="199">
        <v>37519</v>
      </c>
      <c r="C3388" s="200">
        <v>3.1623494405438781</v>
      </c>
      <c r="D3388" s="200">
        <v>1.5908841741030768</v>
      </c>
      <c r="E3388" s="200"/>
      <c r="F3388" s="200"/>
    </row>
    <row r="3389" spans="2:6" x14ac:dyDescent="0.2">
      <c r="B3389" s="199">
        <v>37522</v>
      </c>
      <c r="C3389" s="200">
        <v>3.1107470451025887</v>
      </c>
      <c r="D3389" s="200">
        <v>1.5621509743216164</v>
      </c>
      <c r="E3389" s="200"/>
      <c r="F3389" s="200"/>
    </row>
    <row r="3390" spans="2:6" x14ac:dyDescent="0.2">
      <c r="B3390" s="199">
        <v>37523</v>
      </c>
      <c r="C3390" s="200">
        <v>3.046239255581852</v>
      </c>
      <c r="D3390" s="200">
        <v>1.5366232016026218</v>
      </c>
      <c r="E3390" s="200"/>
      <c r="F3390" s="200"/>
    </row>
    <row r="3391" spans="2:6" x14ac:dyDescent="0.2">
      <c r="B3391" s="199">
        <v>37524</v>
      </c>
      <c r="C3391" s="200">
        <v>3.0697116447101309</v>
      </c>
      <c r="D3391" s="200">
        <v>1.5631822983063184</v>
      </c>
      <c r="E3391" s="200"/>
      <c r="F3391" s="200"/>
    </row>
    <row r="3392" spans="2:6" x14ac:dyDescent="0.2">
      <c r="B3392" s="199">
        <v>37525</v>
      </c>
      <c r="C3392" s="200">
        <v>3.1687691965130917</v>
      </c>
      <c r="D3392" s="200">
        <v>1.6010584592970307</v>
      </c>
      <c r="E3392" s="200"/>
      <c r="F3392" s="200"/>
    </row>
    <row r="3393" spans="2:6" x14ac:dyDescent="0.2">
      <c r="B3393" s="199">
        <v>37526</v>
      </c>
      <c r="C3393" s="200">
        <v>3.1403156171530493</v>
      </c>
      <c r="D3393" s="200">
        <v>1.5738340921507914</v>
      </c>
      <c r="E3393" s="200"/>
      <c r="F3393" s="200"/>
    </row>
    <row r="3394" spans="2:6" x14ac:dyDescent="0.2">
      <c r="B3394" s="199">
        <v>37529</v>
      </c>
      <c r="C3394" s="200">
        <v>3.1342177663285633</v>
      </c>
      <c r="D3394" s="200">
        <v>1.5448135130213068</v>
      </c>
      <c r="E3394" s="200"/>
      <c r="F3394" s="200"/>
    </row>
    <row r="3395" spans="2:6" x14ac:dyDescent="0.2">
      <c r="B3395" s="199">
        <v>37530</v>
      </c>
      <c r="C3395" s="200">
        <v>3.1499886165667812</v>
      </c>
      <c r="D3395" s="200">
        <v>1.5813318156984146</v>
      </c>
      <c r="E3395" s="200"/>
      <c r="F3395" s="200"/>
    </row>
    <row r="3396" spans="2:6" x14ac:dyDescent="0.2">
      <c r="B3396" s="199">
        <v>37531</v>
      </c>
      <c r="C3396" s="200">
        <v>3.1586316863076149</v>
      </c>
      <c r="D3396" s="200">
        <v>1.5701997814605708</v>
      </c>
      <c r="E3396" s="200"/>
      <c r="F3396" s="200"/>
    </row>
    <row r="3397" spans="2:6" x14ac:dyDescent="0.2">
      <c r="B3397" s="199">
        <v>37532</v>
      </c>
      <c r="C3397" s="200">
        <v>3.1355170622236055</v>
      </c>
      <c r="D3397" s="200">
        <v>1.5534898925514469</v>
      </c>
      <c r="E3397" s="200"/>
      <c r="F3397" s="200"/>
    </row>
    <row r="3398" spans="2:6" x14ac:dyDescent="0.2">
      <c r="B3398" s="199">
        <v>37533</v>
      </c>
      <c r="C3398" s="200">
        <v>3.0948494342892445</v>
      </c>
      <c r="D3398" s="200">
        <v>1.5228918229830624</v>
      </c>
      <c r="E3398" s="200"/>
      <c r="F3398" s="200"/>
    </row>
    <row r="3399" spans="2:6" x14ac:dyDescent="0.2">
      <c r="B3399" s="199">
        <v>37536</v>
      </c>
      <c r="C3399" s="200">
        <v>3.1004927817358112</v>
      </c>
      <c r="D3399" s="200">
        <v>1.4936339464578392</v>
      </c>
      <c r="E3399" s="200"/>
      <c r="F3399" s="200"/>
    </row>
    <row r="3400" spans="2:6" x14ac:dyDescent="0.2">
      <c r="B3400" s="199">
        <v>37537</v>
      </c>
      <c r="C3400" s="200">
        <v>3.0335198326093331</v>
      </c>
      <c r="D3400" s="200">
        <v>1.4992560553633207</v>
      </c>
      <c r="E3400" s="200"/>
      <c r="F3400" s="200"/>
    </row>
    <row r="3401" spans="2:6" x14ac:dyDescent="0.2">
      <c r="B3401" s="199">
        <v>37538</v>
      </c>
      <c r="C3401" s="200">
        <v>3.0423480395059426</v>
      </c>
      <c r="D3401" s="200">
        <v>1.4733962848297204</v>
      </c>
      <c r="E3401" s="200"/>
      <c r="F3401" s="200"/>
    </row>
    <row r="3402" spans="2:6" x14ac:dyDescent="0.2">
      <c r="B3402" s="199">
        <v>37539</v>
      </c>
      <c r="C3402" s="200">
        <v>3.0620618107915036</v>
      </c>
      <c r="D3402" s="200">
        <v>1.5107095246767426</v>
      </c>
      <c r="E3402" s="200"/>
      <c r="F3402" s="200"/>
    </row>
    <row r="3403" spans="2:6" x14ac:dyDescent="0.2">
      <c r="B3403" s="199">
        <v>37540</v>
      </c>
      <c r="C3403" s="200">
        <v>3.0660297503734104</v>
      </c>
      <c r="D3403" s="200">
        <v>1.5690478965580026</v>
      </c>
      <c r="E3403" s="200"/>
      <c r="F3403" s="200"/>
    </row>
    <row r="3404" spans="2:6" x14ac:dyDescent="0.2">
      <c r="B3404" s="199">
        <v>37543</v>
      </c>
      <c r="C3404" s="200">
        <v>3.1057425042385658</v>
      </c>
      <c r="D3404" s="200">
        <v>1.5720369695865948</v>
      </c>
      <c r="E3404" s="200"/>
      <c r="F3404" s="200"/>
    </row>
    <row r="3405" spans="2:6" x14ac:dyDescent="0.2">
      <c r="B3405" s="199">
        <v>37544</v>
      </c>
      <c r="C3405" s="200">
        <v>3.1527998659006644</v>
      </c>
      <c r="D3405" s="200">
        <v>1.6461069022036043</v>
      </c>
      <c r="E3405" s="200"/>
      <c r="F3405" s="200"/>
    </row>
    <row r="3406" spans="2:6" x14ac:dyDescent="0.2">
      <c r="B3406" s="199">
        <v>37545</v>
      </c>
      <c r="C3406" s="200">
        <v>3.174557651460133</v>
      </c>
      <c r="D3406" s="200">
        <v>1.6167947550537227</v>
      </c>
      <c r="E3406" s="200"/>
      <c r="F3406" s="200"/>
    </row>
    <row r="3407" spans="2:6" x14ac:dyDescent="0.2">
      <c r="B3407" s="199">
        <v>37546</v>
      </c>
      <c r="C3407" s="200">
        <v>3.1206802372757911</v>
      </c>
      <c r="D3407" s="200">
        <v>1.6497759970861394</v>
      </c>
      <c r="E3407" s="200"/>
      <c r="F3407" s="200"/>
    </row>
    <row r="3408" spans="2:6" x14ac:dyDescent="0.2">
      <c r="B3408" s="199">
        <v>37547</v>
      </c>
      <c r="C3408" s="200">
        <v>3.2094968689304086</v>
      </c>
      <c r="D3408" s="200">
        <v>1.6540708431979587</v>
      </c>
      <c r="E3408" s="200"/>
      <c r="F3408" s="200"/>
    </row>
    <row r="3409" spans="2:6" x14ac:dyDescent="0.2">
      <c r="B3409" s="199">
        <v>37550</v>
      </c>
      <c r="C3409" s="200">
        <v>3.2360290248359083</v>
      </c>
      <c r="D3409" s="200">
        <v>1.671329266071752</v>
      </c>
      <c r="E3409" s="200"/>
      <c r="F3409" s="200"/>
    </row>
    <row r="3410" spans="2:6" x14ac:dyDescent="0.2">
      <c r="B3410" s="199">
        <v>37551</v>
      </c>
      <c r="C3410" s="200">
        <v>3.2760169825812713</v>
      </c>
      <c r="D3410" s="200">
        <v>1.6538005827718067</v>
      </c>
      <c r="E3410" s="200"/>
      <c r="F3410" s="200"/>
    </row>
    <row r="3411" spans="2:6" x14ac:dyDescent="0.2">
      <c r="B3411" s="199">
        <v>37552</v>
      </c>
      <c r="C3411" s="200">
        <v>3.2142962578110041</v>
      </c>
      <c r="D3411" s="200">
        <v>1.647707885631031</v>
      </c>
      <c r="E3411" s="200"/>
      <c r="F3411" s="200"/>
    </row>
    <row r="3412" spans="2:6" x14ac:dyDescent="0.2">
      <c r="B3412" s="199">
        <v>37553</v>
      </c>
      <c r="C3412" s="200">
        <v>3.2878490815279076</v>
      </c>
      <c r="D3412" s="200">
        <v>1.6428685121107252</v>
      </c>
      <c r="E3412" s="200"/>
      <c r="F3412" s="200"/>
    </row>
    <row r="3413" spans="2:6" x14ac:dyDescent="0.2">
      <c r="B3413" s="199">
        <v>37554</v>
      </c>
      <c r="C3413" s="200">
        <v>3.2656493018578021</v>
      </c>
      <c r="D3413" s="200">
        <v>1.6604024767801844</v>
      </c>
      <c r="E3413" s="200"/>
      <c r="F3413" s="200"/>
    </row>
    <row r="3414" spans="2:6" x14ac:dyDescent="0.2">
      <c r="B3414" s="199">
        <v>37557</v>
      </c>
      <c r="C3414" s="200">
        <v>3.2733808629893399</v>
      </c>
      <c r="D3414" s="200">
        <v>1.6617093425605522</v>
      </c>
      <c r="E3414" s="200"/>
      <c r="F3414" s="200"/>
    </row>
    <row r="3415" spans="2:6" x14ac:dyDescent="0.2">
      <c r="B3415" s="199">
        <v>37558</v>
      </c>
      <c r="C3415" s="200">
        <v>3.2293824341533108</v>
      </c>
      <c r="D3415" s="200">
        <v>1.6330305955199402</v>
      </c>
      <c r="E3415" s="200"/>
      <c r="F3415" s="200"/>
    </row>
    <row r="3416" spans="2:6" x14ac:dyDescent="0.2">
      <c r="B3416" s="199">
        <v>37559</v>
      </c>
      <c r="C3416" s="200">
        <v>3.3088471375877715</v>
      </c>
      <c r="D3416" s="200">
        <v>1.6546059005645586</v>
      </c>
      <c r="E3416" s="200"/>
      <c r="F3416" s="200"/>
    </row>
    <row r="3417" spans="2:6" x14ac:dyDescent="0.2">
      <c r="B3417" s="199">
        <v>37560</v>
      </c>
      <c r="C3417" s="200">
        <v>3.3708814279912462</v>
      </c>
      <c r="D3417" s="200">
        <v>1.6591123656893083</v>
      </c>
      <c r="E3417" s="200"/>
      <c r="F3417" s="200"/>
    </row>
    <row r="3418" spans="2:6" x14ac:dyDescent="0.2">
      <c r="B3418" s="199">
        <v>37561</v>
      </c>
      <c r="C3418" s="200">
        <v>3.4259814145646326</v>
      </c>
      <c r="D3418" s="200">
        <v>1.6737155345110166</v>
      </c>
      <c r="E3418" s="200"/>
      <c r="F3418" s="200"/>
    </row>
    <row r="3419" spans="2:6" x14ac:dyDescent="0.2">
      <c r="B3419" s="199">
        <v>37564</v>
      </c>
      <c r="C3419" s="200">
        <v>3.436020518534157</v>
      </c>
      <c r="D3419" s="200">
        <v>1.6996170096521568</v>
      </c>
      <c r="E3419" s="200"/>
      <c r="F3419" s="200"/>
    </row>
    <row r="3420" spans="2:6" x14ac:dyDescent="0.2">
      <c r="B3420" s="199">
        <v>37565</v>
      </c>
      <c r="C3420" s="200">
        <v>3.4534601050278173</v>
      </c>
      <c r="D3420" s="200">
        <v>1.7157652522309224</v>
      </c>
      <c r="E3420" s="200"/>
      <c r="F3420" s="200"/>
    </row>
    <row r="3421" spans="2:6" x14ac:dyDescent="0.2">
      <c r="B3421" s="199">
        <v>37566</v>
      </c>
      <c r="C3421" s="200">
        <v>3.4235762994418457</v>
      </c>
      <c r="D3421" s="200">
        <v>1.7186028045893271</v>
      </c>
      <c r="E3421" s="200"/>
      <c r="F3421" s="200"/>
    </row>
    <row r="3422" spans="2:6" x14ac:dyDescent="0.2">
      <c r="B3422" s="199">
        <v>37567</v>
      </c>
      <c r="C3422" s="200">
        <v>3.4051493147840444</v>
      </c>
      <c r="D3422" s="200">
        <v>1.6917002367510463</v>
      </c>
      <c r="E3422" s="200"/>
      <c r="F3422" s="200"/>
    </row>
    <row r="3423" spans="2:6" x14ac:dyDescent="0.2">
      <c r="B3423" s="199">
        <v>37568</v>
      </c>
      <c r="C3423" s="200">
        <v>3.4064903082366942</v>
      </c>
      <c r="D3423" s="200">
        <v>1.6776011655436158</v>
      </c>
      <c r="E3423" s="200"/>
      <c r="F3423" s="200"/>
    </row>
    <row r="3424" spans="2:6" x14ac:dyDescent="0.2">
      <c r="B3424" s="199">
        <v>37571</v>
      </c>
      <c r="C3424" s="200">
        <v>3.4556659058252412</v>
      </c>
      <c r="D3424" s="200">
        <v>1.6482713531232915</v>
      </c>
      <c r="E3424" s="200"/>
      <c r="F3424" s="200"/>
    </row>
    <row r="3425" spans="2:6" x14ac:dyDescent="0.2">
      <c r="B3425" s="199">
        <v>37572</v>
      </c>
      <c r="C3425" s="200">
        <v>3.4551079925044563</v>
      </c>
      <c r="D3425" s="200">
        <v>1.6619706792933884</v>
      </c>
      <c r="E3425" s="200"/>
      <c r="F3425" s="200"/>
    </row>
    <row r="3426" spans="2:6" x14ac:dyDescent="0.2">
      <c r="B3426" s="199">
        <v>37573</v>
      </c>
      <c r="C3426" s="200">
        <v>3.4043103599249873</v>
      </c>
      <c r="D3426" s="200">
        <v>1.6553420142050619</v>
      </c>
      <c r="E3426" s="200"/>
      <c r="F3426" s="200"/>
    </row>
    <row r="3427" spans="2:6" x14ac:dyDescent="0.2">
      <c r="B3427" s="199">
        <v>37574</v>
      </c>
      <c r="C3427" s="200">
        <v>3.4160765767306041</v>
      </c>
      <c r="D3427" s="200">
        <v>1.68419850664724</v>
      </c>
      <c r="E3427" s="200"/>
      <c r="F3427" s="200"/>
    </row>
    <row r="3428" spans="2:6" x14ac:dyDescent="0.2">
      <c r="B3428" s="199">
        <v>37575</v>
      </c>
      <c r="C3428" s="200">
        <v>3.436289050805148</v>
      </c>
      <c r="D3428" s="200">
        <v>1.6981771990529948</v>
      </c>
      <c r="E3428" s="200"/>
      <c r="F3428" s="200"/>
    </row>
    <row r="3429" spans="2:6" x14ac:dyDescent="0.2">
      <c r="B3429" s="199">
        <v>37578</v>
      </c>
      <c r="C3429" s="200">
        <v>3.4852928544563531</v>
      </c>
      <c r="D3429" s="200">
        <v>1.6906654525587312</v>
      </c>
      <c r="E3429" s="200"/>
      <c r="F3429" s="200"/>
    </row>
    <row r="3430" spans="2:6" x14ac:dyDescent="0.2">
      <c r="B3430" s="199">
        <v>37579</v>
      </c>
      <c r="C3430" s="200">
        <v>3.4654998578113387</v>
      </c>
      <c r="D3430" s="200">
        <v>1.684315607357493</v>
      </c>
      <c r="E3430" s="200"/>
      <c r="F3430" s="200"/>
    </row>
    <row r="3431" spans="2:6" x14ac:dyDescent="0.2">
      <c r="B3431" s="199">
        <v>37580</v>
      </c>
      <c r="C3431" s="200">
        <v>3.4566849941331634</v>
      </c>
      <c r="D3431" s="200">
        <v>1.7001079949007454</v>
      </c>
      <c r="E3431" s="200"/>
      <c r="F3431" s="200"/>
    </row>
    <row r="3432" spans="2:6" x14ac:dyDescent="0.2">
      <c r="B3432" s="199">
        <v>37581</v>
      </c>
      <c r="C3432" s="200">
        <v>3.5019643719388887</v>
      </c>
      <c r="D3432" s="200">
        <v>1.7396523401930417</v>
      </c>
      <c r="E3432" s="200"/>
      <c r="F3432" s="200"/>
    </row>
    <row r="3433" spans="2:6" x14ac:dyDescent="0.2">
      <c r="B3433" s="199">
        <v>37582</v>
      </c>
      <c r="C3433" s="200">
        <v>3.4574497273396809</v>
      </c>
      <c r="D3433" s="200">
        <v>1.7381963212529579</v>
      </c>
      <c r="E3433" s="200"/>
      <c r="F3433" s="200"/>
    </row>
    <row r="3434" spans="2:6" x14ac:dyDescent="0.2">
      <c r="B3434" s="199">
        <v>37585</v>
      </c>
      <c r="C3434" s="200">
        <v>3.4057022243979178</v>
      </c>
      <c r="D3434" s="200">
        <v>1.7369990894190481</v>
      </c>
      <c r="E3434" s="200"/>
      <c r="F3434" s="200"/>
    </row>
    <row r="3435" spans="2:6" x14ac:dyDescent="0.2">
      <c r="B3435" s="199">
        <v>37586</v>
      </c>
      <c r="C3435" s="200">
        <v>3.3770134708129702</v>
      </c>
      <c r="D3435" s="200">
        <v>1.704981970497176</v>
      </c>
      <c r="E3435" s="200"/>
      <c r="F3435" s="200"/>
    </row>
    <row r="3436" spans="2:6" x14ac:dyDescent="0.2">
      <c r="B3436" s="199">
        <v>37587</v>
      </c>
      <c r="C3436" s="200">
        <v>3.4500300639390447</v>
      </c>
      <c r="D3436" s="200">
        <v>1.7426805682025117</v>
      </c>
      <c r="E3436" s="200"/>
      <c r="F3436" s="200"/>
    </row>
    <row r="3437" spans="2:6" x14ac:dyDescent="0.2">
      <c r="B3437" s="199">
        <v>37588</v>
      </c>
      <c r="C3437" s="200">
        <v>3.4508331588985603</v>
      </c>
      <c r="D3437" s="200">
        <v>1.7531934073939159</v>
      </c>
      <c r="E3437" s="200"/>
      <c r="F3437" s="200"/>
    </row>
    <row r="3438" spans="2:6" x14ac:dyDescent="0.2">
      <c r="B3438" s="199">
        <v>37589</v>
      </c>
      <c r="C3438" s="200">
        <v>3.4049900301139862</v>
      </c>
      <c r="D3438" s="200">
        <v>1.7489324348934607</v>
      </c>
      <c r="E3438" s="200"/>
      <c r="F3438" s="200"/>
    </row>
    <row r="3439" spans="2:6" x14ac:dyDescent="0.2">
      <c r="B3439" s="199">
        <v>37592</v>
      </c>
      <c r="C3439" s="200">
        <v>3.3989422163586287</v>
      </c>
      <c r="D3439" s="200">
        <v>1.7453594973593138</v>
      </c>
      <c r="E3439" s="200"/>
      <c r="F3439" s="200"/>
    </row>
    <row r="3440" spans="2:6" x14ac:dyDescent="0.2">
      <c r="B3440" s="199">
        <v>37593</v>
      </c>
      <c r="C3440" s="200">
        <v>3.3623884694577999</v>
      </c>
      <c r="D3440" s="200">
        <v>1.7207089783281722</v>
      </c>
      <c r="E3440" s="200"/>
      <c r="F3440" s="200"/>
    </row>
    <row r="3441" spans="2:6" x14ac:dyDescent="0.2">
      <c r="B3441" s="199">
        <v>37594</v>
      </c>
      <c r="C3441" s="200">
        <v>3.3749627849298451</v>
      </c>
      <c r="D3441" s="200">
        <v>1.7120857767255497</v>
      </c>
      <c r="E3441" s="200"/>
      <c r="F3441" s="200"/>
    </row>
    <row r="3442" spans="2:6" x14ac:dyDescent="0.2">
      <c r="B3442" s="199">
        <v>37595</v>
      </c>
      <c r="C3442" s="200">
        <v>3.3253702117652253</v>
      </c>
      <c r="D3442" s="200">
        <v>1.6927279184119457</v>
      </c>
      <c r="E3442" s="200"/>
      <c r="F3442" s="200"/>
    </row>
    <row r="3443" spans="2:6" x14ac:dyDescent="0.2">
      <c r="B3443" s="199">
        <v>37596</v>
      </c>
      <c r="C3443" s="200">
        <v>3.3755657316128458</v>
      </c>
      <c r="D3443" s="200">
        <v>1.7011227463121461</v>
      </c>
      <c r="E3443" s="200"/>
      <c r="F3443" s="200"/>
    </row>
    <row r="3444" spans="2:6" x14ac:dyDescent="0.2">
      <c r="B3444" s="199">
        <v>37599</v>
      </c>
      <c r="C3444" s="200">
        <v>3.3490619300465183</v>
      </c>
      <c r="D3444" s="200">
        <v>1.6675838645055536</v>
      </c>
      <c r="E3444" s="200"/>
      <c r="F3444" s="200"/>
    </row>
    <row r="3445" spans="2:6" x14ac:dyDescent="0.2">
      <c r="B3445" s="199">
        <v>37600</v>
      </c>
      <c r="C3445" s="200">
        <v>3.4143728145267715</v>
      </c>
      <c r="D3445" s="200">
        <v>1.6833086869422682</v>
      </c>
      <c r="E3445" s="200"/>
      <c r="F3445" s="200"/>
    </row>
    <row r="3446" spans="2:6" x14ac:dyDescent="0.2">
      <c r="B3446" s="199">
        <v>37601</v>
      </c>
      <c r="C3446" s="200">
        <v>3.4090438666645633</v>
      </c>
      <c r="D3446" s="200">
        <v>1.6882458568566736</v>
      </c>
      <c r="E3446" s="200"/>
      <c r="F3446" s="200"/>
    </row>
    <row r="3447" spans="2:6" x14ac:dyDescent="0.2">
      <c r="B3447" s="199">
        <v>37602</v>
      </c>
      <c r="C3447" s="200">
        <v>3.3974944771585043</v>
      </c>
      <c r="D3447" s="200">
        <v>1.6820529958113268</v>
      </c>
      <c r="E3447" s="200"/>
      <c r="F3447" s="200"/>
    </row>
    <row r="3448" spans="2:6" x14ac:dyDescent="0.2">
      <c r="B3448" s="199">
        <v>37603</v>
      </c>
      <c r="C3448" s="200">
        <v>3.3557844102839609</v>
      </c>
      <c r="D3448" s="200">
        <v>1.6655443452922956</v>
      </c>
      <c r="E3448" s="200"/>
      <c r="F3448" s="200"/>
    </row>
    <row r="3449" spans="2:6" x14ac:dyDescent="0.2">
      <c r="B3449" s="199">
        <v>37606</v>
      </c>
      <c r="C3449" s="200">
        <v>3.3899080235274393</v>
      </c>
      <c r="D3449" s="200">
        <v>1.6988016754689481</v>
      </c>
      <c r="E3449" s="200"/>
      <c r="F3449" s="200"/>
    </row>
    <row r="3450" spans="2:6" x14ac:dyDescent="0.2">
      <c r="B3450" s="199">
        <v>37607</v>
      </c>
      <c r="C3450" s="200">
        <v>3.4068305603067697</v>
      </c>
      <c r="D3450" s="200">
        <v>1.6894274266982323</v>
      </c>
      <c r="E3450" s="200"/>
      <c r="F3450" s="200"/>
    </row>
    <row r="3451" spans="2:6" x14ac:dyDescent="0.2">
      <c r="B3451" s="199">
        <v>37608</v>
      </c>
      <c r="C3451" s="200">
        <v>3.352929795490168</v>
      </c>
      <c r="D3451" s="200">
        <v>1.6623157894736831</v>
      </c>
      <c r="E3451" s="200"/>
      <c r="F3451" s="200"/>
    </row>
    <row r="3452" spans="2:6" x14ac:dyDescent="0.2">
      <c r="B3452" s="199">
        <v>37609</v>
      </c>
      <c r="C3452" s="200">
        <v>3.3619398037379447</v>
      </c>
      <c r="D3452" s="200">
        <v>1.654728464760516</v>
      </c>
      <c r="E3452" s="200"/>
      <c r="F3452" s="200"/>
    </row>
    <row r="3453" spans="2:6" x14ac:dyDescent="0.2">
      <c r="B3453" s="199">
        <v>37610</v>
      </c>
      <c r="C3453" s="200">
        <v>3.3931504256069793</v>
      </c>
      <c r="D3453" s="200">
        <v>1.6722502276452365</v>
      </c>
      <c r="E3453" s="200"/>
      <c r="F3453" s="200"/>
    </row>
    <row r="3454" spans="2:6" x14ac:dyDescent="0.2">
      <c r="B3454" s="199">
        <v>37613</v>
      </c>
      <c r="C3454" s="200">
        <v>3.3975295031068939</v>
      </c>
      <c r="D3454" s="200">
        <v>1.6767789109451816</v>
      </c>
      <c r="E3454" s="200"/>
      <c r="F3454" s="200"/>
    </row>
    <row r="3455" spans="2:6" x14ac:dyDescent="0.2">
      <c r="B3455" s="199">
        <v>37614</v>
      </c>
      <c r="C3455" s="200">
        <v>3.4164285041168085</v>
      </c>
      <c r="D3455" s="200">
        <v>1.6746825714806035</v>
      </c>
      <c r="E3455" s="200"/>
      <c r="F3455" s="200"/>
    </row>
    <row r="3456" spans="2:6" x14ac:dyDescent="0.2">
      <c r="B3456" s="199">
        <v>37615</v>
      </c>
      <c r="C3456" s="200">
        <v>3.4164285041168085</v>
      </c>
      <c r="D3456" s="200">
        <v>1.6742250956109987</v>
      </c>
      <c r="E3456" s="200"/>
      <c r="F3456" s="200"/>
    </row>
    <row r="3457" spans="2:6" x14ac:dyDescent="0.2">
      <c r="B3457" s="199">
        <v>37616</v>
      </c>
      <c r="C3457" s="200">
        <v>3.4164285041168085</v>
      </c>
      <c r="D3457" s="200">
        <v>1.6740149335275896</v>
      </c>
      <c r="E3457" s="200"/>
      <c r="F3457" s="200"/>
    </row>
    <row r="3458" spans="2:6" x14ac:dyDescent="0.2">
      <c r="B3458" s="199">
        <v>37617</v>
      </c>
      <c r="C3458" s="200">
        <v>3.4163818028522881</v>
      </c>
      <c r="D3458" s="200">
        <v>1.6473527590602794</v>
      </c>
      <c r="E3458" s="200"/>
      <c r="F3458" s="200"/>
    </row>
    <row r="3459" spans="2:6" x14ac:dyDescent="0.2">
      <c r="B3459" s="199">
        <v>37620</v>
      </c>
      <c r="C3459" s="200">
        <v>3.4519931849511933</v>
      </c>
      <c r="D3459" s="200">
        <v>1.6586629029320694</v>
      </c>
      <c r="E3459" s="200"/>
      <c r="F3459" s="200"/>
    </row>
    <row r="3460" spans="2:6" x14ac:dyDescent="0.2">
      <c r="B3460" s="199">
        <v>37621</v>
      </c>
      <c r="C3460" s="200">
        <v>3.5018626298983246</v>
      </c>
      <c r="D3460" s="200">
        <v>1.6646119103988335</v>
      </c>
      <c r="E3460" s="200"/>
      <c r="F3460" s="200"/>
    </row>
    <row r="3461" spans="2:6" x14ac:dyDescent="0.2">
      <c r="B3461" s="199">
        <v>37622</v>
      </c>
      <c r="C3461" s="200">
        <v>3.5018626298983246</v>
      </c>
      <c r="D3461" s="200">
        <v>1.6646119103988335</v>
      </c>
      <c r="E3461" s="200"/>
      <c r="F3461" s="200"/>
    </row>
    <row r="3462" spans="2:6" x14ac:dyDescent="0.2">
      <c r="B3462" s="199">
        <v>37623</v>
      </c>
      <c r="C3462" s="200">
        <v>3.5100737129423467</v>
      </c>
      <c r="D3462" s="200">
        <v>1.7050427973046796</v>
      </c>
      <c r="E3462" s="200"/>
      <c r="F3462" s="200"/>
    </row>
    <row r="3463" spans="2:6" x14ac:dyDescent="0.2">
      <c r="B3463" s="199">
        <v>37624</v>
      </c>
      <c r="C3463" s="200">
        <v>3.5280511979291411</v>
      </c>
      <c r="D3463" s="200">
        <v>1.7104277909306129</v>
      </c>
      <c r="E3463" s="200"/>
      <c r="F3463" s="200"/>
    </row>
    <row r="3464" spans="2:6" x14ac:dyDescent="0.2">
      <c r="B3464" s="199">
        <v>37627</v>
      </c>
      <c r="C3464" s="200">
        <v>3.5677814647684918</v>
      </c>
      <c r="D3464" s="200">
        <v>1.7430012748133301</v>
      </c>
      <c r="E3464" s="200"/>
      <c r="F3464" s="200"/>
    </row>
    <row r="3465" spans="2:6" x14ac:dyDescent="0.2">
      <c r="B3465" s="199">
        <v>37628</v>
      </c>
      <c r="C3465" s="200">
        <v>3.5337971213674217</v>
      </c>
      <c r="D3465" s="200">
        <v>1.7275228555818605</v>
      </c>
      <c r="E3465" s="200"/>
      <c r="F3465" s="200"/>
    </row>
    <row r="3466" spans="2:6" x14ac:dyDescent="0.2">
      <c r="B3466" s="199">
        <v>37629</v>
      </c>
      <c r="C3466" s="200">
        <v>3.5537352255129098</v>
      </c>
      <c r="D3466" s="200">
        <v>1.7015099253323611</v>
      </c>
      <c r="E3466" s="200"/>
      <c r="F3466" s="200"/>
    </row>
    <row r="3467" spans="2:6" x14ac:dyDescent="0.2">
      <c r="B3467" s="199">
        <v>37630</v>
      </c>
      <c r="C3467" s="200">
        <v>3.5425561103184031</v>
      </c>
      <c r="D3467" s="200">
        <v>1.728403023128755</v>
      </c>
      <c r="E3467" s="200"/>
      <c r="F3467" s="200"/>
    </row>
    <row r="3468" spans="2:6" x14ac:dyDescent="0.2">
      <c r="B3468" s="199">
        <v>37631</v>
      </c>
      <c r="C3468" s="200">
        <v>3.5116281978899457</v>
      </c>
      <c r="D3468" s="200">
        <v>1.7331336732835538</v>
      </c>
      <c r="E3468" s="200"/>
      <c r="F3468" s="200"/>
    </row>
    <row r="3469" spans="2:6" x14ac:dyDescent="0.2">
      <c r="B3469" s="199">
        <v>37634</v>
      </c>
      <c r="C3469" s="200">
        <v>3.5019718774992565</v>
      </c>
      <c r="D3469" s="200">
        <v>1.7336173738845373</v>
      </c>
      <c r="E3469" s="200"/>
      <c r="F3469" s="200"/>
    </row>
    <row r="3470" spans="2:6" x14ac:dyDescent="0.2">
      <c r="B3470" s="199">
        <v>37635</v>
      </c>
      <c r="C3470" s="200">
        <v>3.4943937633797129</v>
      </c>
      <c r="D3470" s="200">
        <v>1.7462363868147868</v>
      </c>
      <c r="E3470" s="200"/>
      <c r="F3470" s="200"/>
    </row>
    <row r="3471" spans="2:6" x14ac:dyDescent="0.2">
      <c r="B3471" s="199">
        <v>37636</v>
      </c>
      <c r="C3471" s="200">
        <v>3.452072410310647</v>
      </c>
      <c r="D3471" s="200">
        <v>1.7265977053360033</v>
      </c>
      <c r="E3471" s="200"/>
      <c r="F3471" s="200"/>
    </row>
    <row r="3472" spans="2:6" x14ac:dyDescent="0.2">
      <c r="B3472" s="199">
        <v>37637</v>
      </c>
      <c r="C3472" s="200">
        <v>3.4703276010311055</v>
      </c>
      <c r="D3472" s="200">
        <v>1.721651793844472</v>
      </c>
      <c r="E3472" s="200"/>
      <c r="F3472" s="200"/>
    </row>
    <row r="3473" spans="2:6" x14ac:dyDescent="0.2">
      <c r="B3473" s="199">
        <v>37638</v>
      </c>
      <c r="C3473" s="200">
        <v>3.463861977748524</v>
      </c>
      <c r="D3473" s="200">
        <v>1.700377162629757</v>
      </c>
      <c r="E3473" s="200"/>
      <c r="F3473" s="200"/>
    </row>
    <row r="3474" spans="2:6" x14ac:dyDescent="0.2">
      <c r="B3474" s="199">
        <v>37641</v>
      </c>
      <c r="C3474" s="200">
        <v>3.4593953353776348</v>
      </c>
      <c r="D3474" s="200">
        <v>1.6920094700418862</v>
      </c>
      <c r="E3474" s="200"/>
      <c r="F3474" s="200"/>
    </row>
    <row r="3475" spans="2:6" x14ac:dyDescent="0.2">
      <c r="B3475" s="199">
        <v>37642</v>
      </c>
      <c r="C3475" s="200">
        <v>3.3836759065674573</v>
      </c>
      <c r="D3475" s="200">
        <v>1.6732799125842281</v>
      </c>
      <c r="E3475" s="200"/>
      <c r="F3475" s="200"/>
    </row>
    <row r="3476" spans="2:6" x14ac:dyDescent="0.2">
      <c r="B3476" s="199">
        <v>37643</v>
      </c>
      <c r="C3476" s="200">
        <v>3.3626328171453772</v>
      </c>
      <c r="D3476" s="200">
        <v>1.6547179020214891</v>
      </c>
      <c r="E3476" s="200"/>
      <c r="F3476" s="200"/>
    </row>
    <row r="3477" spans="2:6" x14ac:dyDescent="0.2">
      <c r="B3477" s="199">
        <v>37644</v>
      </c>
      <c r="C3477" s="200">
        <v>3.3201296627251442</v>
      </c>
      <c r="D3477" s="200">
        <v>1.6672139865234015</v>
      </c>
      <c r="E3477" s="200"/>
      <c r="F3477" s="200"/>
    </row>
    <row r="3478" spans="2:6" x14ac:dyDescent="0.2">
      <c r="B3478" s="199">
        <v>37645</v>
      </c>
      <c r="C3478" s="200">
        <v>3.3332660612737359</v>
      </c>
      <c r="D3478" s="200">
        <v>1.6359595702057907</v>
      </c>
      <c r="E3478" s="200"/>
      <c r="F3478" s="200"/>
    </row>
    <row r="3479" spans="2:6" x14ac:dyDescent="0.2">
      <c r="B3479" s="199">
        <v>37648</v>
      </c>
      <c r="C3479" s="200">
        <v>3.2726836798261467</v>
      </c>
      <c r="D3479" s="200">
        <v>1.6007348388271712</v>
      </c>
      <c r="E3479" s="200"/>
      <c r="F3479" s="200"/>
    </row>
    <row r="3480" spans="2:6" x14ac:dyDescent="0.2">
      <c r="B3480" s="199">
        <v>37649</v>
      </c>
      <c r="C3480" s="200">
        <v>3.2466385513934992</v>
      </c>
      <c r="D3480" s="200">
        <v>1.611661263886359</v>
      </c>
      <c r="E3480" s="200"/>
      <c r="F3480" s="200"/>
    </row>
    <row r="3481" spans="2:6" x14ac:dyDescent="0.2">
      <c r="B3481" s="199">
        <v>37650</v>
      </c>
      <c r="C3481" s="200">
        <v>3.2248657547132917</v>
      </c>
      <c r="D3481" s="200">
        <v>1.6194297942087044</v>
      </c>
      <c r="E3481" s="200"/>
      <c r="F3481" s="200"/>
    </row>
    <row r="3482" spans="2:6" x14ac:dyDescent="0.2">
      <c r="B3482" s="199">
        <v>37651</v>
      </c>
      <c r="C3482" s="200">
        <v>3.2459613830579572</v>
      </c>
      <c r="D3482" s="200">
        <v>1.6037271899471857</v>
      </c>
      <c r="E3482" s="200"/>
      <c r="F3482" s="200"/>
    </row>
    <row r="3483" spans="2:6" x14ac:dyDescent="0.2">
      <c r="B3483" s="199">
        <v>37652</v>
      </c>
      <c r="C3483" s="200">
        <v>3.2708798434840562</v>
      </c>
      <c r="D3483" s="200">
        <v>1.6143296303041332</v>
      </c>
      <c r="E3483" s="200"/>
      <c r="F3483" s="200"/>
    </row>
    <row r="3484" spans="2:6" x14ac:dyDescent="0.2">
      <c r="B3484" s="199">
        <v>37655</v>
      </c>
      <c r="C3484" s="200">
        <v>3.2768601071960899</v>
      </c>
      <c r="D3484" s="200">
        <v>1.6292567838280814</v>
      </c>
      <c r="E3484" s="200"/>
      <c r="F3484" s="200"/>
    </row>
    <row r="3485" spans="2:6" x14ac:dyDescent="0.2">
      <c r="B3485" s="199">
        <v>37656</v>
      </c>
      <c r="C3485" s="200">
        <v>3.2445103080532243</v>
      </c>
      <c r="D3485" s="200">
        <v>1.6081475141140038</v>
      </c>
      <c r="E3485" s="200"/>
      <c r="F3485" s="200"/>
    </row>
    <row r="3486" spans="2:6" x14ac:dyDescent="0.2">
      <c r="B3486" s="199">
        <v>37657</v>
      </c>
      <c r="C3486" s="200">
        <v>3.2311479087424018</v>
      </c>
      <c r="D3486" s="200">
        <v>1.6099357129848832</v>
      </c>
      <c r="E3486" s="200"/>
      <c r="F3486" s="200"/>
    </row>
    <row r="3487" spans="2:6" x14ac:dyDescent="0.2">
      <c r="B3487" s="199">
        <v>37658</v>
      </c>
      <c r="C3487" s="200">
        <v>3.2085444967146577</v>
      </c>
      <c r="D3487" s="200">
        <v>1.5927759970861399</v>
      </c>
      <c r="E3487" s="200"/>
      <c r="F3487" s="200"/>
    </row>
    <row r="3488" spans="2:6" x14ac:dyDescent="0.2">
      <c r="B3488" s="199">
        <v>37659</v>
      </c>
      <c r="C3488" s="200">
        <v>3.1807355615952231</v>
      </c>
      <c r="D3488" s="200">
        <v>1.5782718994718621</v>
      </c>
      <c r="E3488" s="200"/>
      <c r="F3488" s="200"/>
    </row>
    <row r="3489" spans="2:6" x14ac:dyDescent="0.2">
      <c r="B3489" s="199">
        <v>37662</v>
      </c>
      <c r="C3489" s="200">
        <v>3.1007337936187804</v>
      </c>
      <c r="D3489" s="200">
        <v>1.5795323256237468</v>
      </c>
      <c r="E3489" s="200"/>
      <c r="F3489" s="200"/>
    </row>
    <row r="3490" spans="2:6" x14ac:dyDescent="0.2">
      <c r="B3490" s="199">
        <v>37663</v>
      </c>
      <c r="C3490" s="200">
        <v>3.1451358548124477</v>
      </c>
      <c r="D3490" s="200">
        <v>1.5796355855035502</v>
      </c>
      <c r="E3490" s="200"/>
      <c r="F3490" s="200"/>
    </row>
    <row r="3491" spans="2:6" x14ac:dyDescent="0.2">
      <c r="B3491" s="199">
        <v>37664</v>
      </c>
      <c r="C3491" s="200">
        <v>3.1097721562057297</v>
      </c>
      <c r="D3491" s="200">
        <v>1.5632873793480233</v>
      </c>
      <c r="E3491" s="200"/>
      <c r="F3491" s="200"/>
    </row>
    <row r="3492" spans="2:6" x14ac:dyDescent="0.2">
      <c r="B3492" s="199">
        <v>37665</v>
      </c>
      <c r="C3492" s="200">
        <v>3.1304649861439096</v>
      </c>
      <c r="D3492" s="200">
        <v>1.5627505008195219</v>
      </c>
      <c r="E3492" s="200"/>
      <c r="F3492" s="200"/>
    </row>
    <row r="3493" spans="2:6" x14ac:dyDescent="0.2">
      <c r="B3493" s="199">
        <v>37666</v>
      </c>
      <c r="C3493" s="200">
        <v>3.1940237392535047</v>
      </c>
      <c r="D3493" s="200">
        <v>1.5876614460025489</v>
      </c>
      <c r="E3493" s="200"/>
      <c r="F3493" s="200"/>
    </row>
    <row r="3494" spans="2:6" x14ac:dyDescent="0.2">
      <c r="B3494" s="199">
        <v>37669</v>
      </c>
      <c r="C3494" s="200">
        <v>3.1705696970505732</v>
      </c>
      <c r="D3494" s="200">
        <v>1.5958759788745212</v>
      </c>
      <c r="E3494" s="200"/>
      <c r="F3494" s="200"/>
    </row>
    <row r="3495" spans="2:6" x14ac:dyDescent="0.2">
      <c r="B3495" s="199">
        <v>37670</v>
      </c>
      <c r="C3495" s="200">
        <v>3.1858009808933536</v>
      </c>
      <c r="D3495" s="200">
        <v>1.6169541067200868</v>
      </c>
      <c r="E3495" s="200"/>
      <c r="F3495" s="200"/>
    </row>
    <row r="3496" spans="2:6" x14ac:dyDescent="0.2">
      <c r="B3496" s="199">
        <v>37671</v>
      </c>
      <c r="C3496" s="200">
        <v>3.1435129858703736</v>
      </c>
      <c r="D3496" s="200">
        <v>1.6028342742669817</v>
      </c>
      <c r="E3496" s="200"/>
      <c r="F3496" s="200"/>
    </row>
    <row r="3497" spans="2:6" x14ac:dyDescent="0.2">
      <c r="B3497" s="199">
        <v>37672</v>
      </c>
      <c r="C3497" s="200">
        <v>3.1480847060864341</v>
      </c>
      <c r="D3497" s="200">
        <v>1.5942877435804035</v>
      </c>
      <c r="E3497" s="200"/>
      <c r="F3497" s="200"/>
    </row>
    <row r="3498" spans="2:6" x14ac:dyDescent="0.2">
      <c r="B3498" s="199">
        <v>37673</v>
      </c>
      <c r="C3498" s="200">
        <v>3.0989016029375178</v>
      </c>
      <c r="D3498" s="200">
        <v>1.6078315425241296</v>
      </c>
      <c r="E3498" s="200"/>
      <c r="F3498" s="200"/>
    </row>
    <row r="3499" spans="2:6" x14ac:dyDescent="0.2">
      <c r="B3499" s="199">
        <v>37676</v>
      </c>
      <c r="C3499" s="200">
        <v>3.1087622413604832</v>
      </c>
      <c r="D3499" s="200">
        <v>1.5860282280094691</v>
      </c>
      <c r="E3499" s="200"/>
      <c r="F3499" s="200"/>
    </row>
    <row r="3500" spans="2:6" x14ac:dyDescent="0.2">
      <c r="B3500" s="199">
        <v>37677</v>
      </c>
      <c r="C3500" s="200">
        <v>3.0259208697109856</v>
      </c>
      <c r="D3500" s="200">
        <v>1.5746328537606984</v>
      </c>
      <c r="E3500" s="200"/>
      <c r="F3500" s="200"/>
    </row>
    <row r="3501" spans="2:6" x14ac:dyDescent="0.2">
      <c r="B3501" s="199">
        <v>37678</v>
      </c>
      <c r="C3501" s="200">
        <v>3.01861795947165</v>
      </c>
      <c r="D3501" s="200">
        <v>1.562489892551447</v>
      </c>
      <c r="E3501" s="200"/>
      <c r="F3501" s="200"/>
    </row>
    <row r="3502" spans="2:6" x14ac:dyDescent="0.2">
      <c r="B3502" s="199">
        <v>37679</v>
      </c>
      <c r="C3502" s="200">
        <v>3.0759454295724167</v>
      </c>
      <c r="D3502" s="200">
        <v>1.5739091240211247</v>
      </c>
      <c r="E3502" s="200"/>
      <c r="F3502" s="200"/>
    </row>
    <row r="3503" spans="2:6" x14ac:dyDescent="0.2">
      <c r="B3503" s="199">
        <v>37680</v>
      </c>
      <c r="C3503" s="200">
        <v>3.0800609785082531</v>
      </c>
      <c r="D3503" s="200">
        <v>1.5867233655071928</v>
      </c>
      <c r="E3503" s="200"/>
      <c r="F3503" s="200"/>
    </row>
    <row r="3504" spans="2:6" x14ac:dyDescent="0.2">
      <c r="B3504" s="199">
        <v>37683</v>
      </c>
      <c r="C3504" s="200">
        <v>3.1928578755428072</v>
      </c>
      <c r="D3504" s="200">
        <v>1.5865135676561637</v>
      </c>
      <c r="E3504" s="200"/>
      <c r="F3504" s="200"/>
    </row>
    <row r="3505" spans="2:6" x14ac:dyDescent="0.2">
      <c r="B3505" s="199">
        <v>37684</v>
      </c>
      <c r="C3505" s="200">
        <v>3.1505648768129149</v>
      </c>
      <c r="D3505" s="200">
        <v>1.5651149153159707</v>
      </c>
      <c r="E3505" s="200"/>
      <c r="F3505" s="200"/>
    </row>
    <row r="3506" spans="2:6" x14ac:dyDescent="0.2">
      <c r="B3506" s="199">
        <v>37685</v>
      </c>
      <c r="C3506" s="200">
        <v>3.1731199196738342</v>
      </c>
      <c r="D3506" s="200">
        <v>1.5725723911855756</v>
      </c>
      <c r="E3506" s="200"/>
      <c r="F3506" s="200"/>
    </row>
    <row r="3507" spans="2:6" x14ac:dyDescent="0.2">
      <c r="B3507" s="199">
        <v>37686</v>
      </c>
      <c r="C3507" s="200">
        <v>3.144598790270468</v>
      </c>
      <c r="D3507" s="200">
        <v>1.5585521762884713</v>
      </c>
      <c r="E3507" s="200"/>
      <c r="F3507" s="200"/>
    </row>
    <row r="3508" spans="2:6" x14ac:dyDescent="0.2">
      <c r="B3508" s="199">
        <v>37687</v>
      </c>
      <c r="C3508" s="200">
        <v>3.0522862353860569</v>
      </c>
      <c r="D3508" s="200">
        <v>1.5565142961209244</v>
      </c>
      <c r="E3508" s="200"/>
      <c r="F3508" s="200"/>
    </row>
    <row r="3509" spans="2:6" x14ac:dyDescent="0.2">
      <c r="B3509" s="199">
        <v>37690</v>
      </c>
      <c r="C3509" s="200">
        <v>3.0619917588947234</v>
      </c>
      <c r="D3509" s="200">
        <v>1.5212571480604618</v>
      </c>
      <c r="E3509" s="200"/>
      <c r="F3509" s="200"/>
    </row>
    <row r="3510" spans="2:6" x14ac:dyDescent="0.2">
      <c r="B3510" s="199">
        <v>37691</v>
      </c>
      <c r="C3510" s="200">
        <v>3.0934809204485747</v>
      </c>
      <c r="D3510" s="200">
        <v>1.5106142779093052</v>
      </c>
      <c r="E3510" s="200"/>
      <c r="F3510" s="200"/>
    </row>
    <row r="3511" spans="2:6" x14ac:dyDescent="0.2">
      <c r="B3511" s="199">
        <v>37692</v>
      </c>
      <c r="C3511" s="200">
        <v>2.9871930121565149</v>
      </c>
      <c r="D3511" s="200">
        <v>1.5000642870151149</v>
      </c>
      <c r="E3511" s="200"/>
      <c r="F3511" s="200"/>
    </row>
    <row r="3512" spans="2:6" x14ac:dyDescent="0.2">
      <c r="B3512" s="199">
        <v>37693</v>
      </c>
      <c r="C3512" s="200">
        <v>3.09359183595181</v>
      </c>
      <c r="D3512" s="200">
        <v>1.5455345110180285</v>
      </c>
      <c r="E3512" s="200"/>
      <c r="F3512" s="200"/>
    </row>
    <row r="3513" spans="2:6" x14ac:dyDescent="0.2">
      <c r="B3513" s="199">
        <v>37694</v>
      </c>
      <c r="C3513" s="200">
        <v>3.1129611854115353</v>
      </c>
      <c r="D3513" s="200">
        <v>1.5625084684028399</v>
      </c>
      <c r="E3513" s="200"/>
      <c r="F3513" s="200"/>
    </row>
    <row r="3514" spans="2:6" x14ac:dyDescent="0.2">
      <c r="B3514" s="199">
        <v>37697</v>
      </c>
      <c r="C3514" s="200">
        <v>3.198080911608693</v>
      </c>
      <c r="D3514" s="200">
        <v>1.6045496266618091</v>
      </c>
      <c r="E3514" s="200"/>
      <c r="F3514" s="200"/>
    </row>
    <row r="3515" spans="2:6" x14ac:dyDescent="0.2">
      <c r="B3515" s="199">
        <v>37698</v>
      </c>
      <c r="C3515" s="200">
        <v>3.2265778564286469</v>
      </c>
      <c r="D3515" s="200">
        <v>1.6102152613367318</v>
      </c>
      <c r="E3515" s="200"/>
      <c r="F3515" s="200"/>
    </row>
    <row r="3516" spans="2:6" x14ac:dyDescent="0.2">
      <c r="B3516" s="199">
        <v>37699</v>
      </c>
      <c r="C3516" s="200">
        <v>3.2129219063122689</v>
      </c>
      <c r="D3516" s="200">
        <v>1.6233143325441619</v>
      </c>
      <c r="E3516" s="200"/>
      <c r="F3516" s="200"/>
    </row>
    <row r="3517" spans="2:6" x14ac:dyDescent="0.2">
      <c r="B3517" s="199">
        <v>37700</v>
      </c>
      <c r="C3517" s="200">
        <v>3.2207810619700856</v>
      </c>
      <c r="D3517" s="200">
        <v>1.6275745765798566</v>
      </c>
      <c r="E3517" s="200"/>
      <c r="F3517" s="200"/>
    </row>
    <row r="3518" spans="2:6" x14ac:dyDescent="0.2">
      <c r="B3518" s="199">
        <v>37701</v>
      </c>
      <c r="C3518" s="200">
        <v>3.2226816366458242</v>
      </c>
      <c r="D3518" s="200">
        <v>1.6594489164086677</v>
      </c>
      <c r="E3518" s="200"/>
      <c r="F3518" s="200"/>
    </row>
    <row r="3519" spans="2:6" x14ac:dyDescent="0.2">
      <c r="B3519" s="199">
        <v>37704</v>
      </c>
      <c r="C3519" s="200">
        <v>3.1554843546594191</v>
      </c>
      <c r="D3519" s="200">
        <v>1.6149752321981414</v>
      </c>
      <c r="E3519" s="200"/>
      <c r="F3519" s="200"/>
    </row>
    <row r="3520" spans="2:6" x14ac:dyDescent="0.2">
      <c r="B3520" s="199">
        <v>37705</v>
      </c>
      <c r="C3520" s="200">
        <v>3.2212647536383292</v>
      </c>
      <c r="D3520" s="200">
        <v>1.6297936623565825</v>
      </c>
      <c r="E3520" s="200"/>
      <c r="F3520" s="200"/>
    </row>
    <row r="3521" spans="2:6" x14ac:dyDescent="0.2">
      <c r="B3521" s="199">
        <v>37706</v>
      </c>
      <c r="C3521" s="200">
        <v>3.2704703734683536</v>
      </c>
      <c r="D3521" s="200">
        <v>1.627330905117464</v>
      </c>
      <c r="E3521" s="200"/>
      <c r="F3521" s="200"/>
    </row>
    <row r="3522" spans="2:6" x14ac:dyDescent="0.2">
      <c r="B3522" s="199">
        <v>37707</v>
      </c>
      <c r="C3522" s="200">
        <v>3.233721481997923</v>
      </c>
      <c r="D3522" s="200">
        <v>1.6201274813330895</v>
      </c>
      <c r="E3522" s="200"/>
      <c r="F3522" s="200"/>
    </row>
    <row r="3523" spans="2:6" x14ac:dyDescent="0.2">
      <c r="B3523" s="199">
        <v>37708</v>
      </c>
      <c r="C3523" s="200">
        <v>3.2817287140223144</v>
      </c>
      <c r="D3523" s="200">
        <v>1.6127909306137307</v>
      </c>
      <c r="E3523" s="200"/>
      <c r="F3523" s="200"/>
    </row>
    <row r="3524" spans="2:6" x14ac:dyDescent="0.2">
      <c r="B3524" s="199">
        <v>37711</v>
      </c>
      <c r="C3524" s="200">
        <v>3.2801667235143461</v>
      </c>
      <c r="D3524" s="200">
        <v>1.582551629939901</v>
      </c>
      <c r="E3524" s="200"/>
      <c r="F3524" s="200"/>
    </row>
    <row r="3525" spans="2:6" x14ac:dyDescent="0.2">
      <c r="B3525" s="199">
        <v>37712</v>
      </c>
      <c r="C3525" s="200">
        <v>3.3469070002693764</v>
      </c>
      <c r="D3525" s="200">
        <v>1.599516299399016</v>
      </c>
      <c r="E3525" s="200"/>
      <c r="F3525" s="200"/>
    </row>
    <row r="3526" spans="2:6" x14ac:dyDescent="0.2">
      <c r="B3526" s="199">
        <v>37713</v>
      </c>
      <c r="C3526" s="200">
        <v>3.4349063597948919</v>
      </c>
      <c r="D3526" s="200">
        <v>1.6350795847750859</v>
      </c>
      <c r="E3526" s="200"/>
      <c r="F3526" s="200"/>
    </row>
    <row r="3527" spans="2:6" x14ac:dyDescent="0.2">
      <c r="B3527" s="199">
        <v>37714</v>
      </c>
      <c r="C3527" s="200">
        <v>3.3896745172048401</v>
      </c>
      <c r="D3527" s="200">
        <v>1.6316414132216348</v>
      </c>
      <c r="E3527" s="200"/>
      <c r="F3527" s="200"/>
    </row>
    <row r="3528" spans="2:6" x14ac:dyDescent="0.2">
      <c r="B3528" s="199">
        <v>37715</v>
      </c>
      <c r="C3528" s="200">
        <v>3.4656749875532902</v>
      </c>
      <c r="D3528" s="200">
        <v>1.6386760152977595</v>
      </c>
      <c r="E3528" s="200"/>
      <c r="F3528" s="200"/>
    </row>
    <row r="3529" spans="2:6" x14ac:dyDescent="0.2">
      <c r="B3529" s="199">
        <v>37718</v>
      </c>
      <c r="C3529" s="200">
        <v>3.5210918755644918</v>
      </c>
      <c r="D3529" s="200">
        <v>1.6556113640502634</v>
      </c>
      <c r="E3529" s="200"/>
      <c r="F3529" s="200"/>
    </row>
    <row r="3530" spans="2:6" x14ac:dyDescent="0.2">
      <c r="B3530" s="199">
        <v>37719</v>
      </c>
      <c r="C3530" s="200">
        <v>3.447183788656774</v>
      </c>
      <c r="D3530" s="200">
        <v>1.6474121289382622</v>
      </c>
      <c r="E3530" s="200"/>
      <c r="F3530" s="200"/>
    </row>
    <row r="3531" spans="2:6" x14ac:dyDescent="0.2">
      <c r="B3531" s="199">
        <v>37720</v>
      </c>
      <c r="C3531" s="200">
        <v>3.5510023675873326</v>
      </c>
      <c r="D3531" s="200">
        <v>1.6331043525769435</v>
      </c>
      <c r="E3531" s="200"/>
      <c r="F3531" s="200"/>
    </row>
    <row r="3532" spans="2:6" x14ac:dyDescent="0.2">
      <c r="B3532" s="199">
        <v>37721</v>
      </c>
      <c r="C3532" s="200">
        <v>3.4944663171299513</v>
      </c>
      <c r="D3532" s="200">
        <v>1.6358339100346013</v>
      </c>
      <c r="E3532" s="200"/>
      <c r="F3532" s="200"/>
    </row>
    <row r="3533" spans="2:6" x14ac:dyDescent="0.2">
      <c r="B3533" s="199">
        <v>37722</v>
      </c>
      <c r="C3533" s="200">
        <v>3.5896735164634581</v>
      </c>
      <c r="D3533" s="200">
        <v>1.6304115825896914</v>
      </c>
      <c r="E3533" s="200"/>
      <c r="F3533" s="200"/>
    </row>
    <row r="3534" spans="2:6" x14ac:dyDescent="0.2">
      <c r="B3534" s="199">
        <v>37725</v>
      </c>
      <c r="C3534" s="200">
        <v>3.6027490365779431</v>
      </c>
      <c r="D3534" s="200">
        <v>1.653456201056273</v>
      </c>
      <c r="E3534" s="200"/>
      <c r="F3534" s="200"/>
    </row>
    <row r="3535" spans="2:6" x14ac:dyDescent="0.2">
      <c r="B3535" s="199">
        <v>37726</v>
      </c>
      <c r="C3535" s="200">
        <v>3.566511357163777</v>
      </c>
      <c r="D3535" s="200">
        <v>1.670298306319431</v>
      </c>
      <c r="E3535" s="200"/>
      <c r="F3535" s="200"/>
    </row>
    <row r="3536" spans="2:6" x14ac:dyDescent="0.2">
      <c r="B3536" s="199">
        <v>37727</v>
      </c>
      <c r="C3536" s="200">
        <v>3.5489716965318583</v>
      </c>
      <c r="D3536" s="200">
        <v>1.6569255144782364</v>
      </c>
      <c r="E3536" s="200"/>
      <c r="F3536" s="200"/>
    </row>
    <row r="3537" spans="2:6" x14ac:dyDescent="0.2">
      <c r="B3537" s="199">
        <v>37728</v>
      </c>
      <c r="C3537" s="200">
        <v>3.5533249215460567</v>
      </c>
      <c r="D3537" s="200">
        <v>1.6784999089419042</v>
      </c>
      <c r="E3537" s="200"/>
      <c r="F3537" s="200"/>
    </row>
    <row r="3538" spans="2:6" x14ac:dyDescent="0.2">
      <c r="B3538" s="199">
        <v>37729</v>
      </c>
      <c r="C3538" s="200">
        <v>3.5533249215460567</v>
      </c>
      <c r="D3538" s="200">
        <v>1.6787328355490794</v>
      </c>
      <c r="E3538" s="200"/>
      <c r="F3538" s="200"/>
    </row>
    <row r="3539" spans="2:6" x14ac:dyDescent="0.2">
      <c r="B3539" s="199">
        <v>37732</v>
      </c>
      <c r="C3539" s="200">
        <v>3.5533249215460567</v>
      </c>
      <c r="D3539" s="200">
        <v>1.6742272810052805</v>
      </c>
      <c r="E3539" s="200"/>
      <c r="F3539" s="200"/>
    </row>
    <row r="3540" spans="2:6" x14ac:dyDescent="0.2">
      <c r="B3540" s="199">
        <v>37733</v>
      </c>
      <c r="C3540" s="200">
        <v>3.5772576517103203</v>
      </c>
      <c r="D3540" s="200">
        <v>1.7024844290657433</v>
      </c>
      <c r="E3540" s="200"/>
      <c r="F3540" s="200"/>
    </row>
    <row r="3541" spans="2:6" x14ac:dyDescent="0.2">
      <c r="B3541" s="199">
        <v>37734</v>
      </c>
      <c r="C3541" s="200">
        <v>3.5808019441069368</v>
      </c>
      <c r="D3541" s="200">
        <v>1.7172795483518479</v>
      </c>
      <c r="E3541" s="200"/>
      <c r="F3541" s="200"/>
    </row>
    <row r="3542" spans="2:6" x14ac:dyDescent="0.2">
      <c r="B3542" s="199">
        <v>37735</v>
      </c>
      <c r="C3542" s="200">
        <v>3.547207055893919</v>
      </c>
      <c r="D3542" s="200">
        <v>1.7060677472227275</v>
      </c>
      <c r="E3542" s="200"/>
      <c r="F3542" s="200"/>
    </row>
    <row r="3543" spans="2:6" x14ac:dyDescent="0.2">
      <c r="B3543" s="199">
        <v>37736</v>
      </c>
      <c r="C3543" s="200">
        <v>3.5389175814415954</v>
      </c>
      <c r="D3543" s="200">
        <v>1.683178109633946</v>
      </c>
      <c r="E3543" s="200"/>
      <c r="F3543" s="200"/>
    </row>
    <row r="3544" spans="2:6" x14ac:dyDescent="0.2">
      <c r="B3544" s="199">
        <v>37739</v>
      </c>
      <c r="C3544" s="200">
        <v>3.5991363601868498</v>
      </c>
      <c r="D3544" s="200">
        <v>1.7094489164086681</v>
      </c>
      <c r="E3544" s="200"/>
      <c r="F3544" s="200"/>
    </row>
    <row r="3545" spans="2:6" x14ac:dyDescent="0.2">
      <c r="B3545" s="199">
        <v>37740</v>
      </c>
      <c r="C3545" s="200">
        <v>3.639044258621607</v>
      </c>
      <c r="D3545" s="200">
        <v>1.7126880349663081</v>
      </c>
      <c r="E3545" s="200"/>
      <c r="F3545" s="200"/>
    </row>
    <row r="3546" spans="2:6" x14ac:dyDescent="0.2">
      <c r="B3546" s="199">
        <v>37741</v>
      </c>
      <c r="C3546" s="200">
        <v>3.6812513603828285</v>
      </c>
      <c r="D3546" s="200">
        <v>1.7239142232744489</v>
      </c>
      <c r="E3546" s="200"/>
      <c r="F3546" s="200"/>
    </row>
    <row r="3547" spans="2:6" x14ac:dyDescent="0.2">
      <c r="B3547" s="199">
        <v>37742</v>
      </c>
      <c r="C3547" s="200">
        <v>3.6812513603828285</v>
      </c>
      <c r="D3547" s="200">
        <v>1.72759187761792</v>
      </c>
      <c r="E3547" s="200"/>
      <c r="F3547" s="200"/>
    </row>
    <row r="3548" spans="2:6" x14ac:dyDescent="0.2">
      <c r="B3548" s="199">
        <v>37743</v>
      </c>
      <c r="C3548" s="200">
        <v>3.6193096385572425</v>
      </c>
      <c r="D3548" s="200">
        <v>1.7440122017847384</v>
      </c>
      <c r="E3548" s="200"/>
      <c r="F3548" s="200"/>
    </row>
    <row r="3549" spans="2:6" x14ac:dyDescent="0.2">
      <c r="B3549" s="199">
        <v>37746</v>
      </c>
      <c r="C3549" s="200">
        <v>3.6451412754949404</v>
      </c>
      <c r="D3549" s="200">
        <v>1.7476018940083771</v>
      </c>
      <c r="E3549" s="200"/>
      <c r="F3549" s="200"/>
    </row>
    <row r="3550" spans="2:6" x14ac:dyDescent="0.2">
      <c r="B3550" s="199">
        <v>37747</v>
      </c>
      <c r="C3550" s="200">
        <v>3.6929867209958154</v>
      </c>
      <c r="D3550" s="200">
        <v>1.7703483882717168</v>
      </c>
      <c r="E3550" s="200"/>
      <c r="F3550" s="200"/>
    </row>
    <row r="3551" spans="2:6" x14ac:dyDescent="0.2">
      <c r="B3551" s="199">
        <v>37748</v>
      </c>
      <c r="C3551" s="200">
        <v>3.5969914378235317</v>
      </c>
      <c r="D3551" s="200">
        <v>1.7620693862684385</v>
      </c>
      <c r="E3551" s="200"/>
      <c r="F3551" s="200"/>
    </row>
    <row r="3552" spans="2:6" x14ac:dyDescent="0.2">
      <c r="B3552" s="199">
        <v>37749</v>
      </c>
      <c r="C3552" s="200">
        <v>3.6402493180364561</v>
      </c>
      <c r="D3552" s="200">
        <v>1.7429435439810592</v>
      </c>
      <c r="E3552" s="200"/>
      <c r="F3552" s="200"/>
    </row>
    <row r="3553" spans="2:6" x14ac:dyDescent="0.2">
      <c r="B3553" s="199">
        <v>37750</v>
      </c>
      <c r="C3553" s="200">
        <v>3.6704175009653093</v>
      </c>
      <c r="D3553" s="200">
        <v>1.7641611728282638</v>
      </c>
      <c r="E3553" s="200"/>
      <c r="F3553" s="200"/>
    </row>
    <row r="3554" spans="2:6" x14ac:dyDescent="0.2">
      <c r="B3554" s="199">
        <v>37753</v>
      </c>
      <c r="C3554" s="200">
        <v>3.7056961365545078</v>
      </c>
      <c r="D3554" s="200">
        <v>1.7824398105991617</v>
      </c>
      <c r="E3554" s="200"/>
      <c r="F3554" s="200"/>
    </row>
    <row r="3555" spans="2:6" x14ac:dyDescent="0.2">
      <c r="B3555" s="199">
        <v>37754</v>
      </c>
      <c r="C3555" s="200">
        <v>3.6115063576266189</v>
      </c>
      <c r="D3555" s="200">
        <v>1.7796896740120192</v>
      </c>
      <c r="E3555" s="200"/>
      <c r="F3555" s="200"/>
    </row>
    <row r="3556" spans="2:6" x14ac:dyDescent="0.2">
      <c r="B3556" s="199">
        <v>37755</v>
      </c>
      <c r="C3556" s="200">
        <v>3.6130750197438042</v>
      </c>
      <c r="D3556" s="200">
        <v>1.7791648151520665</v>
      </c>
      <c r="E3556" s="200"/>
      <c r="F3556" s="200"/>
    </row>
    <row r="3557" spans="2:6" x14ac:dyDescent="0.2">
      <c r="B3557" s="199">
        <v>37756</v>
      </c>
      <c r="C3557" s="200">
        <v>3.5996283913666147</v>
      </c>
      <c r="D3557" s="200">
        <v>1.7899927153523945</v>
      </c>
      <c r="E3557" s="200"/>
      <c r="F3557" s="200"/>
    </row>
    <row r="3558" spans="2:6" x14ac:dyDescent="0.2">
      <c r="B3558" s="199">
        <v>37757</v>
      </c>
      <c r="C3558" s="200">
        <v>3.5853561513488019</v>
      </c>
      <c r="D3558" s="200">
        <v>1.7933749772354759</v>
      </c>
      <c r="E3558" s="200"/>
      <c r="F3558" s="200"/>
    </row>
    <row r="3559" spans="2:6" x14ac:dyDescent="0.2">
      <c r="B3559" s="199">
        <v>37760</v>
      </c>
      <c r="C3559" s="200">
        <v>3.5811238492516648</v>
      </c>
      <c r="D3559" s="200">
        <v>1.7553937352030593</v>
      </c>
      <c r="E3559" s="200"/>
      <c r="F3559" s="200"/>
    </row>
    <row r="3560" spans="2:6" x14ac:dyDescent="0.2">
      <c r="B3560" s="199">
        <v>37761</v>
      </c>
      <c r="C3560" s="200">
        <v>3.6742186503167873</v>
      </c>
      <c r="D3560" s="200">
        <v>1.7553196139136766</v>
      </c>
      <c r="E3560" s="200"/>
      <c r="F3560" s="200"/>
    </row>
    <row r="3561" spans="2:6" x14ac:dyDescent="0.2">
      <c r="B3561" s="199">
        <v>37762</v>
      </c>
      <c r="C3561" s="200">
        <v>3.7273363350015245</v>
      </c>
      <c r="D3561" s="200">
        <v>1.7557384811509742</v>
      </c>
      <c r="E3561" s="200"/>
      <c r="F3561" s="200"/>
    </row>
    <row r="3562" spans="2:6" x14ac:dyDescent="0.2">
      <c r="B3562" s="199">
        <v>37763</v>
      </c>
      <c r="C3562" s="200">
        <v>3.6884358495585592</v>
      </c>
      <c r="D3562" s="200">
        <v>1.7727659806956837</v>
      </c>
      <c r="E3562" s="200"/>
      <c r="F3562" s="200"/>
    </row>
    <row r="3563" spans="2:6" x14ac:dyDescent="0.2">
      <c r="B3563" s="199">
        <v>37764</v>
      </c>
      <c r="C3563" s="200">
        <v>3.712510351418687</v>
      </c>
      <c r="D3563" s="200">
        <v>1.7785448916408666</v>
      </c>
      <c r="E3563" s="200"/>
      <c r="F3563" s="200"/>
    </row>
    <row r="3564" spans="2:6" x14ac:dyDescent="0.2">
      <c r="B3564" s="199">
        <v>37767</v>
      </c>
      <c r="C3564" s="200">
        <v>3.7298039964607224</v>
      </c>
      <c r="D3564" s="200">
        <v>1.7803977417592418</v>
      </c>
      <c r="E3564" s="200"/>
      <c r="F3564" s="200"/>
    </row>
    <row r="3565" spans="2:6" x14ac:dyDescent="0.2">
      <c r="B3565" s="199">
        <v>37768</v>
      </c>
      <c r="C3565" s="200">
        <v>3.6891622210120771</v>
      </c>
      <c r="D3565" s="200">
        <v>1.8015907849207791</v>
      </c>
      <c r="E3565" s="200"/>
      <c r="F3565" s="200"/>
    </row>
    <row r="3566" spans="2:6" x14ac:dyDescent="0.2">
      <c r="B3566" s="199">
        <v>37769</v>
      </c>
      <c r="C3566" s="200">
        <v>3.6387206855745737</v>
      </c>
      <c r="D3566" s="200">
        <v>1.8081819340739389</v>
      </c>
      <c r="E3566" s="200"/>
      <c r="F3566" s="200"/>
    </row>
    <row r="3567" spans="2:6" x14ac:dyDescent="0.2">
      <c r="B3567" s="199">
        <v>37770</v>
      </c>
      <c r="C3567" s="200">
        <v>3.7070654843463311</v>
      </c>
      <c r="D3567" s="200">
        <v>1.8123859042068835</v>
      </c>
      <c r="E3567" s="200"/>
      <c r="F3567" s="200"/>
    </row>
    <row r="3568" spans="2:6" x14ac:dyDescent="0.2">
      <c r="B3568" s="199">
        <v>37771</v>
      </c>
      <c r="C3568" s="200">
        <v>3.6509038779562637</v>
      </c>
      <c r="D3568" s="200">
        <v>1.8233361864869781</v>
      </c>
      <c r="E3568" s="200"/>
      <c r="F3568" s="200"/>
    </row>
    <row r="3569" spans="2:6" x14ac:dyDescent="0.2">
      <c r="B3569" s="199">
        <v>37774</v>
      </c>
      <c r="C3569" s="200">
        <v>3.7447867628601634</v>
      </c>
      <c r="D3569" s="200">
        <v>1.8402485885995261</v>
      </c>
      <c r="E3569" s="200"/>
      <c r="F3569" s="200"/>
    </row>
    <row r="3570" spans="2:6" x14ac:dyDescent="0.2">
      <c r="B3570" s="199">
        <v>37775</v>
      </c>
      <c r="C3570" s="200">
        <v>3.733140635020455</v>
      </c>
      <c r="D3570" s="200">
        <v>1.8410453469313419</v>
      </c>
      <c r="E3570" s="200"/>
      <c r="F3570" s="200"/>
    </row>
    <row r="3571" spans="2:6" x14ac:dyDescent="0.2">
      <c r="B3571" s="199">
        <v>37776</v>
      </c>
      <c r="C3571" s="200">
        <v>3.6900628882563939</v>
      </c>
      <c r="D3571" s="200">
        <v>1.8630253141504278</v>
      </c>
      <c r="E3571" s="200"/>
      <c r="F3571" s="200"/>
    </row>
    <row r="3572" spans="2:6" x14ac:dyDescent="0.2">
      <c r="B3572" s="199">
        <v>37777</v>
      </c>
      <c r="C3572" s="200">
        <v>3.7342122622509617</v>
      </c>
      <c r="D3572" s="200">
        <v>1.8754534693134217</v>
      </c>
      <c r="E3572" s="200"/>
      <c r="F3572" s="200"/>
    </row>
    <row r="3573" spans="2:6" x14ac:dyDescent="0.2">
      <c r="B3573" s="199">
        <v>37778</v>
      </c>
      <c r="C3573" s="200">
        <v>3.6988018623797232</v>
      </c>
      <c r="D3573" s="200">
        <v>1.8790892369331633</v>
      </c>
      <c r="E3573" s="200"/>
      <c r="F3573" s="200"/>
    </row>
    <row r="3574" spans="2:6" x14ac:dyDescent="0.2">
      <c r="B3574" s="199">
        <v>37781</v>
      </c>
      <c r="C3574" s="200">
        <v>3.6817792514621352</v>
      </c>
      <c r="D3574" s="200">
        <v>1.8628721544345292</v>
      </c>
      <c r="E3574" s="200"/>
      <c r="F3574" s="200"/>
    </row>
    <row r="3575" spans="2:6" x14ac:dyDescent="0.2">
      <c r="B3575" s="199">
        <v>37782</v>
      </c>
      <c r="C3575" s="200">
        <v>3.6838065867130001</v>
      </c>
      <c r="D3575" s="200">
        <v>1.8712602440356949</v>
      </c>
      <c r="E3575" s="200"/>
      <c r="F3575" s="200"/>
    </row>
    <row r="3576" spans="2:6" x14ac:dyDescent="0.2">
      <c r="B3576" s="199">
        <v>37783</v>
      </c>
      <c r="C3576" s="200">
        <v>3.7251789033709244</v>
      </c>
      <c r="D3576" s="200">
        <v>1.8988335458022221</v>
      </c>
      <c r="E3576" s="200"/>
      <c r="F3576" s="200"/>
    </row>
    <row r="3577" spans="2:6" x14ac:dyDescent="0.2">
      <c r="B3577" s="199">
        <v>37784</v>
      </c>
      <c r="C3577" s="200">
        <v>3.7314702308627079</v>
      </c>
      <c r="D3577" s="200">
        <v>1.9034434529229651</v>
      </c>
      <c r="E3577" s="200"/>
      <c r="F3577" s="200"/>
    </row>
    <row r="3578" spans="2:6" x14ac:dyDescent="0.2">
      <c r="B3578" s="199">
        <v>37785</v>
      </c>
      <c r="C3578" s="200">
        <v>3.738598011360093</v>
      </c>
      <c r="D3578" s="200">
        <v>1.8889479147696229</v>
      </c>
      <c r="E3578" s="200"/>
      <c r="F3578" s="200"/>
    </row>
    <row r="3579" spans="2:6" x14ac:dyDescent="0.2">
      <c r="B3579" s="199">
        <v>37788</v>
      </c>
      <c r="C3579" s="200">
        <v>3.7552578535264978</v>
      </c>
      <c r="D3579" s="200">
        <v>1.92263376434165</v>
      </c>
      <c r="E3579" s="200"/>
      <c r="F3579" s="200"/>
    </row>
    <row r="3580" spans="2:6" x14ac:dyDescent="0.2">
      <c r="B3580" s="199">
        <v>37789</v>
      </c>
      <c r="C3580" s="200">
        <v>3.7736923437446679</v>
      </c>
      <c r="D3580" s="200">
        <v>1.9311291203788017</v>
      </c>
      <c r="E3580" s="200"/>
      <c r="F3580" s="200"/>
    </row>
    <row r="3581" spans="2:6" x14ac:dyDescent="0.2">
      <c r="B3581" s="199">
        <v>37790</v>
      </c>
      <c r="C3581" s="200">
        <v>3.8218271702953377</v>
      </c>
      <c r="D3581" s="200">
        <v>1.9272731742851936</v>
      </c>
      <c r="E3581" s="200"/>
      <c r="F3581" s="200"/>
    </row>
    <row r="3582" spans="2:6" x14ac:dyDescent="0.2">
      <c r="B3582" s="199">
        <v>37791</v>
      </c>
      <c r="C3582" s="200">
        <v>3.8676828083471939</v>
      </c>
      <c r="D3582" s="200">
        <v>1.9014886177381167</v>
      </c>
      <c r="E3582" s="200"/>
      <c r="F3582" s="200"/>
    </row>
    <row r="3583" spans="2:6" x14ac:dyDescent="0.2">
      <c r="B3583" s="199">
        <v>37792</v>
      </c>
      <c r="C3583" s="200">
        <v>3.8625323260315447</v>
      </c>
      <c r="D3583" s="200">
        <v>1.9035964305226727</v>
      </c>
      <c r="E3583" s="200"/>
      <c r="F3583" s="200"/>
    </row>
    <row r="3584" spans="2:6" x14ac:dyDescent="0.2">
      <c r="B3584" s="199">
        <v>37795</v>
      </c>
      <c r="C3584" s="200">
        <v>3.6995607579281744</v>
      </c>
      <c r="D3584" s="200">
        <v>1.875957384811509</v>
      </c>
      <c r="E3584" s="200"/>
      <c r="F3584" s="200"/>
    </row>
    <row r="3585" spans="2:6" x14ac:dyDescent="0.2">
      <c r="B3585" s="199">
        <v>37796</v>
      </c>
      <c r="C3585" s="200">
        <v>3.7066768631094296</v>
      </c>
      <c r="D3585" s="200">
        <v>1.8694811509743208</v>
      </c>
      <c r="E3585" s="200"/>
      <c r="F3585" s="200"/>
    </row>
    <row r="3586" spans="2:6" x14ac:dyDescent="0.2">
      <c r="B3586" s="199">
        <v>37797</v>
      </c>
      <c r="C3586" s="200">
        <v>3.7366682483940283</v>
      </c>
      <c r="D3586" s="200">
        <v>1.8666625386996898</v>
      </c>
      <c r="E3586" s="200"/>
      <c r="F3586" s="200"/>
    </row>
    <row r="3587" spans="2:6" x14ac:dyDescent="0.2">
      <c r="B3587" s="199">
        <v>37798</v>
      </c>
      <c r="C3587" s="200">
        <v>3.6889812536120603</v>
      </c>
      <c r="D3587" s="200">
        <v>1.8700258604989977</v>
      </c>
      <c r="E3587" s="200"/>
      <c r="F3587" s="200"/>
    </row>
    <row r="3588" spans="2:6" x14ac:dyDescent="0.2">
      <c r="B3588" s="199">
        <v>37799</v>
      </c>
      <c r="C3588" s="200">
        <v>3.6564980222848522</v>
      </c>
      <c r="D3588" s="200">
        <v>1.8623369149517384</v>
      </c>
      <c r="E3588" s="200"/>
      <c r="F3588" s="200"/>
    </row>
    <row r="3589" spans="2:6" x14ac:dyDescent="0.2">
      <c r="B3589" s="199">
        <v>37802</v>
      </c>
      <c r="C3589" s="200">
        <v>3.6725065486014321</v>
      </c>
      <c r="D3589" s="200">
        <v>1.8557177199052988</v>
      </c>
      <c r="E3589" s="200"/>
      <c r="F3589" s="200"/>
    </row>
    <row r="3590" spans="2:6" x14ac:dyDescent="0.2">
      <c r="B3590" s="199">
        <v>37803</v>
      </c>
      <c r="C3590" s="200">
        <v>3.6734288985757044</v>
      </c>
      <c r="D3590" s="200">
        <v>1.8632354762338366</v>
      </c>
      <c r="E3590" s="200"/>
      <c r="F3590" s="200"/>
    </row>
    <row r="3591" spans="2:6" x14ac:dyDescent="0.2">
      <c r="B3591" s="199">
        <v>37804</v>
      </c>
      <c r="C3591" s="200">
        <v>3.6745288801453846</v>
      </c>
      <c r="D3591" s="200">
        <v>1.8887353851757414</v>
      </c>
      <c r="E3591" s="200"/>
      <c r="F3591" s="200"/>
    </row>
    <row r="3592" spans="2:6" x14ac:dyDescent="0.2">
      <c r="B3592" s="199">
        <v>37805</v>
      </c>
      <c r="C3592" s="200">
        <v>3.6457116980830064</v>
      </c>
      <c r="D3592" s="200">
        <v>1.8876847568748858</v>
      </c>
      <c r="E3592" s="200"/>
      <c r="F3592" s="200"/>
    </row>
    <row r="3593" spans="2:6" x14ac:dyDescent="0.2">
      <c r="B3593" s="199">
        <v>37806</v>
      </c>
      <c r="C3593" s="200">
        <v>3.6427845295389769</v>
      </c>
      <c r="D3593" s="200">
        <v>1.8830845019122195</v>
      </c>
      <c r="E3593" s="200"/>
      <c r="F3593" s="200"/>
    </row>
    <row r="3594" spans="2:6" x14ac:dyDescent="0.2">
      <c r="B3594" s="199">
        <v>37809</v>
      </c>
      <c r="C3594" s="200">
        <v>3.6580441677209299</v>
      </c>
      <c r="D3594" s="200">
        <v>1.9136479694044797</v>
      </c>
      <c r="E3594" s="200"/>
      <c r="F3594" s="200"/>
    </row>
    <row r="3595" spans="2:6" x14ac:dyDescent="0.2">
      <c r="B3595" s="199">
        <v>37810</v>
      </c>
      <c r="C3595" s="200">
        <v>3.6027490365779418</v>
      </c>
      <c r="D3595" s="200">
        <v>1.9153706064469125</v>
      </c>
      <c r="E3595" s="200"/>
      <c r="F3595" s="200"/>
    </row>
    <row r="3596" spans="2:6" x14ac:dyDescent="0.2">
      <c r="B3596" s="199">
        <v>37811</v>
      </c>
      <c r="C3596" s="200">
        <v>3.6142333778941333</v>
      </c>
      <c r="D3596" s="200">
        <v>1.9074061191039877</v>
      </c>
      <c r="E3596" s="200"/>
      <c r="F3596" s="200"/>
    </row>
    <row r="3597" spans="2:6" x14ac:dyDescent="0.2">
      <c r="B3597" s="199">
        <v>37812</v>
      </c>
      <c r="C3597" s="200">
        <v>3.5874035014273176</v>
      </c>
      <c r="D3597" s="200">
        <v>1.8865585503551259</v>
      </c>
      <c r="E3597" s="200"/>
      <c r="F3597" s="200"/>
    </row>
    <row r="3598" spans="2:6" x14ac:dyDescent="0.2">
      <c r="B3598" s="199">
        <v>37813</v>
      </c>
      <c r="C3598" s="200">
        <v>3.5621998297071849</v>
      </c>
      <c r="D3598" s="200">
        <v>1.8962959388089595</v>
      </c>
      <c r="E3598" s="200"/>
      <c r="F3598" s="200"/>
    </row>
    <row r="3599" spans="2:6" x14ac:dyDescent="0.2">
      <c r="B3599" s="199">
        <v>37816</v>
      </c>
      <c r="C3599" s="200">
        <v>3.597520162853991</v>
      </c>
      <c r="D3599" s="200">
        <v>1.9132028774358036</v>
      </c>
      <c r="E3599" s="200"/>
      <c r="F3599" s="200"/>
    </row>
    <row r="3600" spans="2:6" x14ac:dyDescent="0.2">
      <c r="B3600" s="199">
        <v>37817</v>
      </c>
      <c r="C3600" s="200">
        <v>3.5306481218169226</v>
      </c>
      <c r="D3600" s="200">
        <v>1.9026778364596606</v>
      </c>
      <c r="E3600" s="200"/>
      <c r="F3600" s="200"/>
    </row>
    <row r="3601" spans="2:6" x14ac:dyDescent="0.2">
      <c r="B3601" s="199">
        <v>37818</v>
      </c>
      <c r="C3601" s="200">
        <v>3.5046997317179236</v>
      </c>
      <c r="D3601" s="200">
        <v>1.8897900200327806</v>
      </c>
      <c r="E3601" s="200"/>
      <c r="F3601" s="200"/>
    </row>
    <row r="3602" spans="2:6" x14ac:dyDescent="0.2">
      <c r="B3602" s="199">
        <v>37819</v>
      </c>
      <c r="C3602" s="200">
        <v>3.4965612024241386</v>
      </c>
      <c r="D3602" s="200">
        <v>1.8650790384265159</v>
      </c>
      <c r="E3602" s="200"/>
      <c r="F3602" s="200"/>
    </row>
    <row r="3603" spans="2:6" x14ac:dyDescent="0.2">
      <c r="B3603" s="199">
        <v>37820</v>
      </c>
      <c r="C3603" s="200">
        <v>3.5346160613988289</v>
      </c>
      <c r="D3603" s="200">
        <v>1.8797064287015111</v>
      </c>
      <c r="E3603" s="200"/>
      <c r="F3603" s="200"/>
    </row>
    <row r="3604" spans="2:6" x14ac:dyDescent="0.2">
      <c r="B3604" s="199">
        <v>37823</v>
      </c>
      <c r="C3604" s="200">
        <v>3.520498936295315</v>
      </c>
      <c r="D3604" s="200">
        <v>1.8645962484064829</v>
      </c>
      <c r="E3604" s="200"/>
      <c r="F3604" s="200"/>
    </row>
    <row r="3605" spans="2:6" x14ac:dyDescent="0.2">
      <c r="B3605" s="199">
        <v>37824</v>
      </c>
      <c r="C3605" s="200">
        <v>3.5285915982757325</v>
      </c>
      <c r="D3605" s="200">
        <v>1.8769191404115819</v>
      </c>
      <c r="E3605" s="200"/>
      <c r="F3605" s="200"/>
    </row>
    <row r="3606" spans="2:6" x14ac:dyDescent="0.2">
      <c r="B3606" s="199">
        <v>37825</v>
      </c>
      <c r="C3606" s="200">
        <v>3.6773209486027669</v>
      </c>
      <c r="D3606" s="200">
        <v>1.8847428519395368</v>
      </c>
      <c r="E3606" s="200"/>
      <c r="F3606" s="200"/>
    </row>
    <row r="3607" spans="2:6" x14ac:dyDescent="0.2">
      <c r="B3607" s="199">
        <v>37826</v>
      </c>
      <c r="C3607" s="200">
        <v>3.653473281456022</v>
      </c>
      <c r="D3607" s="200">
        <v>1.8889714077581494</v>
      </c>
      <c r="E3607" s="200"/>
      <c r="F3607" s="200"/>
    </row>
    <row r="3608" spans="2:6" x14ac:dyDescent="0.2">
      <c r="B3608" s="199">
        <v>37827</v>
      </c>
      <c r="C3608" s="200">
        <v>3.6417445924522522</v>
      </c>
      <c r="D3608" s="200">
        <v>1.9076100892369328</v>
      </c>
      <c r="E3608" s="200"/>
      <c r="F3608" s="200"/>
    </row>
    <row r="3609" spans="2:6" x14ac:dyDescent="0.2">
      <c r="B3609" s="199">
        <v>37830</v>
      </c>
      <c r="C3609" s="200">
        <v>3.652378303593256</v>
      </c>
      <c r="D3609" s="200">
        <v>1.911524130395192</v>
      </c>
      <c r="E3609" s="200"/>
      <c r="F3609" s="200"/>
    </row>
    <row r="3610" spans="2:6" x14ac:dyDescent="0.2">
      <c r="B3610" s="199">
        <v>37831</v>
      </c>
      <c r="C3610" s="200">
        <v>3.6453947966451921</v>
      </c>
      <c r="D3610" s="200">
        <v>1.9015576397741756</v>
      </c>
      <c r="E3610" s="200"/>
      <c r="F3610" s="200"/>
    </row>
    <row r="3611" spans="2:6" x14ac:dyDescent="0.2">
      <c r="B3611" s="199">
        <v>37832</v>
      </c>
      <c r="C3611" s="200">
        <v>3.660063997411426</v>
      </c>
      <c r="D3611" s="200">
        <v>1.8913462028774357</v>
      </c>
      <c r="E3611" s="200"/>
      <c r="F3611" s="200"/>
    </row>
    <row r="3612" spans="2:6" x14ac:dyDescent="0.2">
      <c r="B3612" s="199">
        <v>37833</v>
      </c>
      <c r="C3612" s="200">
        <v>3.6084215723148332</v>
      </c>
      <c r="D3612" s="200">
        <v>1.8937594245128391</v>
      </c>
      <c r="E3612" s="200"/>
      <c r="F3612" s="200"/>
    </row>
    <row r="3613" spans="2:6" x14ac:dyDescent="0.2">
      <c r="B3613" s="199">
        <v>37834</v>
      </c>
      <c r="C3613" s="200">
        <v>3.5807093755290476</v>
      </c>
      <c r="D3613" s="200">
        <v>1.8789297031506098</v>
      </c>
      <c r="E3613" s="200"/>
      <c r="F3613" s="200"/>
    </row>
    <row r="3614" spans="2:6" x14ac:dyDescent="0.2">
      <c r="B3614" s="199">
        <v>37837</v>
      </c>
      <c r="C3614" s="200">
        <v>3.5871366370586304</v>
      </c>
      <c r="D3614" s="200">
        <v>1.8792411218357312</v>
      </c>
      <c r="E3614" s="200"/>
      <c r="F3614" s="200"/>
    </row>
    <row r="3615" spans="2:6" x14ac:dyDescent="0.2">
      <c r="B3615" s="199">
        <v>37838</v>
      </c>
      <c r="C3615" s="200">
        <v>3.5960398995589329</v>
      </c>
      <c r="D3615" s="200">
        <v>1.8623467492260064</v>
      </c>
      <c r="E3615" s="200"/>
      <c r="F3615" s="200"/>
    </row>
    <row r="3616" spans="2:6" x14ac:dyDescent="0.2">
      <c r="B3616" s="199">
        <v>37839</v>
      </c>
      <c r="C3616" s="200">
        <v>3.5772701609776005</v>
      </c>
      <c r="D3616" s="200">
        <v>1.8563030413403754</v>
      </c>
      <c r="E3616" s="200"/>
      <c r="F3616" s="200"/>
    </row>
    <row r="3617" spans="2:6" x14ac:dyDescent="0.2">
      <c r="B3617" s="199">
        <v>37840</v>
      </c>
      <c r="C3617" s="200">
        <v>3.6045870649172693</v>
      </c>
      <c r="D3617" s="200">
        <v>1.8681921325805866</v>
      </c>
      <c r="E3617" s="200"/>
      <c r="F3617" s="200"/>
    </row>
    <row r="3618" spans="2:6" x14ac:dyDescent="0.2">
      <c r="B3618" s="199">
        <v>37841</v>
      </c>
      <c r="C3618" s="200">
        <v>3.6602616438344842</v>
      </c>
      <c r="D3618" s="200">
        <v>1.8744345292296485</v>
      </c>
      <c r="E3618" s="200"/>
      <c r="F3618" s="200"/>
    </row>
    <row r="3619" spans="2:6" x14ac:dyDescent="0.2">
      <c r="B3619" s="199">
        <v>37844</v>
      </c>
      <c r="C3619" s="200">
        <v>3.6976968771031302</v>
      </c>
      <c r="D3619" s="200">
        <v>1.8841252959388091</v>
      </c>
      <c r="E3619" s="200"/>
      <c r="F3619" s="200"/>
    </row>
    <row r="3620" spans="2:6" x14ac:dyDescent="0.2">
      <c r="B3620" s="199">
        <v>37845</v>
      </c>
      <c r="C3620" s="200">
        <v>3.6872633142386415</v>
      </c>
      <c r="D3620" s="200">
        <v>1.8978448370060099</v>
      </c>
      <c r="E3620" s="200"/>
      <c r="F3620" s="200"/>
    </row>
    <row r="3621" spans="2:6" x14ac:dyDescent="0.2">
      <c r="B3621" s="199">
        <v>37846</v>
      </c>
      <c r="C3621" s="200">
        <v>3.701227826281313</v>
      </c>
      <c r="D3621" s="200">
        <v>1.8960426151884902</v>
      </c>
      <c r="E3621" s="200"/>
      <c r="F3621" s="200"/>
    </row>
    <row r="3622" spans="2:6" x14ac:dyDescent="0.2">
      <c r="B3622" s="199">
        <v>37847</v>
      </c>
      <c r="C3622" s="200">
        <v>3.7154491952788451</v>
      </c>
      <c r="D3622" s="200">
        <v>1.9110457111637227</v>
      </c>
      <c r="E3622" s="200"/>
      <c r="F3622" s="200"/>
    </row>
    <row r="3623" spans="2:6" x14ac:dyDescent="0.2">
      <c r="B3623" s="199">
        <v>37848</v>
      </c>
      <c r="C3623" s="200">
        <v>3.7277057753619234</v>
      </c>
      <c r="D3623" s="200">
        <v>1.9122742669823349</v>
      </c>
      <c r="E3623" s="200"/>
      <c r="F3623" s="200"/>
    </row>
    <row r="3624" spans="2:6" x14ac:dyDescent="0.2">
      <c r="B3624" s="199">
        <v>37851</v>
      </c>
      <c r="C3624" s="200">
        <v>3.6787786952167152</v>
      </c>
      <c r="D3624" s="200">
        <v>1.9252999453651432</v>
      </c>
      <c r="E3624" s="200"/>
      <c r="F3624" s="200"/>
    </row>
    <row r="3625" spans="2:6" x14ac:dyDescent="0.2">
      <c r="B3625" s="199">
        <v>37852</v>
      </c>
      <c r="C3625" s="200">
        <v>3.6889245449337142</v>
      </c>
      <c r="D3625" s="200">
        <v>1.9282369331633584</v>
      </c>
      <c r="E3625" s="200"/>
      <c r="F3625" s="200"/>
    </row>
    <row r="3626" spans="2:6" x14ac:dyDescent="0.2">
      <c r="B3626" s="199">
        <v>37853</v>
      </c>
      <c r="C3626" s="200">
        <v>3.6957496011628708</v>
      </c>
      <c r="D3626" s="200">
        <v>1.9300797668912768</v>
      </c>
      <c r="E3626" s="200"/>
      <c r="F3626" s="200"/>
    </row>
    <row r="3627" spans="2:6" x14ac:dyDescent="0.2">
      <c r="B3627" s="199">
        <v>37854</v>
      </c>
      <c r="C3627" s="200">
        <v>3.6240298020783821</v>
      </c>
      <c r="D3627" s="200">
        <v>1.932932070661082</v>
      </c>
      <c r="E3627" s="200"/>
      <c r="F3627" s="200"/>
    </row>
    <row r="3628" spans="2:6" x14ac:dyDescent="0.2">
      <c r="B3628" s="199">
        <v>37855</v>
      </c>
      <c r="C3628" s="200">
        <v>3.6253707955310319</v>
      </c>
      <c r="D3628" s="200">
        <v>1.918391549808778</v>
      </c>
      <c r="E3628" s="200"/>
      <c r="F3628" s="200"/>
    </row>
    <row r="3629" spans="2:6" x14ac:dyDescent="0.2">
      <c r="B3629" s="199">
        <v>37858</v>
      </c>
      <c r="C3629" s="200">
        <v>3.6037289291817114</v>
      </c>
      <c r="D3629" s="200">
        <v>1.9158655982516848</v>
      </c>
      <c r="E3629" s="200"/>
      <c r="F3629" s="200"/>
    </row>
    <row r="3630" spans="2:6" x14ac:dyDescent="0.2">
      <c r="B3630" s="199">
        <v>37859</v>
      </c>
      <c r="C3630" s="200">
        <v>3.5863176970272233</v>
      </c>
      <c r="D3630" s="200">
        <v>1.9130712074303409</v>
      </c>
      <c r="E3630" s="200"/>
      <c r="F3630" s="200"/>
    </row>
    <row r="3631" spans="2:6" x14ac:dyDescent="0.2">
      <c r="B3631" s="199">
        <v>37860</v>
      </c>
      <c r="C3631" s="200">
        <v>3.5998677353472788</v>
      </c>
      <c r="D3631" s="200">
        <v>1.9172946639956292</v>
      </c>
      <c r="E3631" s="200"/>
      <c r="F3631" s="200"/>
    </row>
    <row r="3632" spans="2:6" x14ac:dyDescent="0.2">
      <c r="B3632" s="199">
        <v>37861</v>
      </c>
      <c r="C3632" s="200">
        <v>3.6183656058530116</v>
      </c>
      <c r="D3632" s="200">
        <v>1.9263600437078856</v>
      </c>
      <c r="E3632" s="200"/>
      <c r="F3632" s="200"/>
    </row>
    <row r="3633" spans="2:6" x14ac:dyDescent="0.2">
      <c r="B3633" s="199">
        <v>37862</v>
      </c>
      <c r="C3633" s="200">
        <v>3.6358844177061265</v>
      </c>
      <c r="D3633" s="200">
        <v>1.9351837552358402</v>
      </c>
      <c r="E3633" s="200"/>
      <c r="F3633" s="200"/>
    </row>
    <row r="3634" spans="2:6" x14ac:dyDescent="0.2">
      <c r="B3634" s="199">
        <v>37865</v>
      </c>
      <c r="C3634" s="200">
        <v>3.7098792355336676</v>
      </c>
      <c r="D3634" s="200">
        <v>1.9466608996539787</v>
      </c>
      <c r="E3634" s="200"/>
      <c r="F3634" s="200"/>
    </row>
    <row r="3635" spans="2:6" x14ac:dyDescent="0.2">
      <c r="B3635" s="199">
        <v>37866</v>
      </c>
      <c r="C3635" s="200">
        <v>3.6890963388710563</v>
      </c>
      <c r="D3635" s="200">
        <v>1.9594192314696768</v>
      </c>
      <c r="E3635" s="200"/>
      <c r="F3635" s="200"/>
    </row>
    <row r="3636" spans="2:6" x14ac:dyDescent="0.2">
      <c r="B3636" s="199">
        <v>37867</v>
      </c>
      <c r="C3636" s="200">
        <v>3.6889187072756493</v>
      </c>
      <c r="D3636" s="200">
        <v>1.9734172281915856</v>
      </c>
      <c r="E3636" s="200"/>
      <c r="F3636" s="200"/>
    </row>
    <row r="3637" spans="2:6" x14ac:dyDescent="0.2">
      <c r="B3637" s="199">
        <v>37868</v>
      </c>
      <c r="C3637" s="200">
        <v>3.7125537168785976</v>
      </c>
      <c r="D3637" s="200">
        <v>1.9767861955927875</v>
      </c>
      <c r="E3637" s="200"/>
      <c r="F3637" s="200"/>
    </row>
    <row r="3638" spans="2:6" x14ac:dyDescent="0.2">
      <c r="B3638" s="199">
        <v>37869</v>
      </c>
      <c r="C3638" s="200">
        <v>3.7839958102294222</v>
      </c>
      <c r="D3638" s="200">
        <v>1.9734389000182109</v>
      </c>
      <c r="E3638" s="200"/>
      <c r="F3638" s="200"/>
    </row>
    <row r="3639" spans="2:6" x14ac:dyDescent="0.2">
      <c r="B3639" s="199">
        <v>37872</v>
      </c>
      <c r="C3639" s="200">
        <v>3.8001327650234322</v>
      </c>
      <c r="D3639" s="200">
        <v>1.9921598980149327</v>
      </c>
      <c r="E3639" s="200"/>
      <c r="F3639" s="200"/>
    </row>
    <row r="3640" spans="2:6" x14ac:dyDescent="0.2">
      <c r="B3640" s="199">
        <v>37873</v>
      </c>
      <c r="C3640" s="200">
        <v>3.8488446857713861</v>
      </c>
      <c r="D3640" s="200">
        <v>1.9840342378437432</v>
      </c>
      <c r="E3640" s="200"/>
      <c r="F3640" s="200"/>
    </row>
    <row r="3641" spans="2:6" x14ac:dyDescent="0.2">
      <c r="B3641" s="199">
        <v>37874</v>
      </c>
      <c r="C3641" s="200">
        <v>3.7935704034072013</v>
      </c>
      <c r="D3641" s="200">
        <v>1.9633713349116726</v>
      </c>
      <c r="E3641" s="200"/>
      <c r="F3641" s="200"/>
    </row>
    <row r="3642" spans="2:6" x14ac:dyDescent="0.2">
      <c r="B3642" s="199">
        <v>37875</v>
      </c>
      <c r="C3642" s="200">
        <v>3.9718975140750215</v>
      </c>
      <c r="D3642" s="200">
        <v>1.9665631032598787</v>
      </c>
      <c r="E3642" s="200"/>
      <c r="F3642" s="200"/>
    </row>
    <row r="3643" spans="2:6" x14ac:dyDescent="0.2">
      <c r="B3643" s="199">
        <v>37876</v>
      </c>
      <c r="C3643" s="200">
        <v>3.9749022400762013</v>
      </c>
      <c r="D3643" s="200">
        <v>1.9743809870697491</v>
      </c>
      <c r="E3643" s="200"/>
      <c r="F3643" s="200"/>
    </row>
    <row r="3644" spans="2:6" x14ac:dyDescent="0.2">
      <c r="B3644" s="199">
        <v>37879</v>
      </c>
      <c r="C3644" s="200">
        <v>4.0052864163534592</v>
      </c>
      <c r="D3644" s="200">
        <v>1.9714831542524118</v>
      </c>
      <c r="E3644" s="200"/>
      <c r="F3644" s="200"/>
    </row>
    <row r="3645" spans="2:6" x14ac:dyDescent="0.2">
      <c r="B3645" s="199">
        <v>37880</v>
      </c>
      <c r="C3645" s="200">
        <v>3.9774908244524592</v>
      </c>
      <c r="D3645" s="200">
        <v>1.993401748315424</v>
      </c>
      <c r="E3645" s="200"/>
      <c r="F3645" s="200"/>
    </row>
    <row r="3646" spans="2:6" x14ac:dyDescent="0.2">
      <c r="B3646" s="199">
        <v>37881</v>
      </c>
      <c r="C3646" s="200">
        <v>3.9803345978812747</v>
      </c>
      <c r="D3646" s="200">
        <v>1.9967322892005088</v>
      </c>
      <c r="E3646" s="200"/>
      <c r="F3646" s="200"/>
    </row>
    <row r="3647" spans="2:6" x14ac:dyDescent="0.2">
      <c r="B3647" s="199">
        <v>37882</v>
      </c>
      <c r="C3647" s="200">
        <v>4.016950057167362</v>
      </c>
      <c r="D3647" s="200">
        <v>2.0198107812784545</v>
      </c>
      <c r="E3647" s="200"/>
      <c r="F3647" s="200"/>
    </row>
    <row r="3648" spans="2:6" x14ac:dyDescent="0.2">
      <c r="B3648" s="199">
        <v>37883</v>
      </c>
      <c r="C3648" s="200">
        <v>4.0173078222116327</v>
      </c>
      <c r="D3648" s="200">
        <v>2.016363503915497</v>
      </c>
      <c r="E3648" s="200"/>
      <c r="F3648" s="200"/>
    </row>
    <row r="3649" spans="2:6" x14ac:dyDescent="0.2">
      <c r="B3649" s="199">
        <v>37886</v>
      </c>
      <c r="C3649" s="200">
        <v>3.9990451259308046</v>
      </c>
      <c r="D3649" s="200">
        <v>1.99560662902932</v>
      </c>
      <c r="E3649" s="200"/>
      <c r="F3649" s="200"/>
    </row>
    <row r="3650" spans="2:6" x14ac:dyDescent="0.2">
      <c r="B3650" s="199">
        <v>37887</v>
      </c>
      <c r="C3650" s="200">
        <v>3.9607167309782105</v>
      </c>
      <c r="D3650" s="200">
        <v>2.001865962484064</v>
      </c>
      <c r="E3650" s="200"/>
      <c r="F3650" s="200"/>
    </row>
    <row r="3651" spans="2:6" x14ac:dyDescent="0.2">
      <c r="B3651" s="199">
        <v>37888</v>
      </c>
      <c r="C3651" s="200">
        <v>4.0499419986973786</v>
      </c>
      <c r="D3651" s="200">
        <v>1.980640684756874</v>
      </c>
      <c r="E3651" s="200"/>
      <c r="F3651" s="200"/>
    </row>
    <row r="3652" spans="2:6" x14ac:dyDescent="0.2">
      <c r="B3652" s="199">
        <v>37889</v>
      </c>
      <c r="C3652" s="200">
        <v>4.0139469990684873</v>
      </c>
      <c r="D3652" s="200">
        <v>1.9670770351484239</v>
      </c>
      <c r="E3652" s="200"/>
      <c r="F3652" s="200"/>
    </row>
    <row r="3653" spans="2:6" x14ac:dyDescent="0.2">
      <c r="B3653" s="199">
        <v>37890</v>
      </c>
      <c r="C3653" s="200">
        <v>3.9887750174921357</v>
      </c>
      <c r="D3653" s="200">
        <v>1.9529646694591141</v>
      </c>
      <c r="E3653" s="200"/>
      <c r="F3653" s="200"/>
    </row>
    <row r="3654" spans="2:6" x14ac:dyDescent="0.2">
      <c r="B3654" s="199">
        <v>37893</v>
      </c>
      <c r="C3654" s="200">
        <v>4.0108763909262883</v>
      </c>
      <c r="D3654" s="200">
        <v>1.9631285740302302</v>
      </c>
      <c r="E3654" s="200"/>
      <c r="F3654" s="200"/>
    </row>
    <row r="3655" spans="2:6" x14ac:dyDescent="0.2">
      <c r="B3655" s="199">
        <v>37894</v>
      </c>
      <c r="C3655" s="200">
        <v>4.0564926849974796</v>
      </c>
      <c r="D3655" s="200">
        <v>1.9475869604807861</v>
      </c>
      <c r="E3655" s="200"/>
      <c r="F3655" s="200"/>
    </row>
    <row r="3656" spans="2:6" x14ac:dyDescent="0.2">
      <c r="B3656" s="199">
        <v>37895</v>
      </c>
      <c r="C3656" s="200">
        <v>4.0600194644199021</v>
      </c>
      <c r="D3656" s="200">
        <v>1.9878901839373513</v>
      </c>
      <c r="E3656" s="200"/>
      <c r="F3656" s="200"/>
    </row>
    <row r="3657" spans="2:6" x14ac:dyDescent="0.2">
      <c r="B3657" s="199">
        <v>37896</v>
      </c>
      <c r="C3657" s="200">
        <v>4.0189807282228358</v>
      </c>
      <c r="D3657" s="200">
        <v>1.9986042615188482</v>
      </c>
      <c r="E3657" s="200"/>
      <c r="F3657" s="200"/>
    </row>
    <row r="3658" spans="2:6" x14ac:dyDescent="0.2">
      <c r="B3658" s="199">
        <v>37897</v>
      </c>
      <c r="C3658" s="200">
        <v>3.9988908449676579</v>
      </c>
      <c r="D3658" s="200">
        <v>2.0219663085048252</v>
      </c>
      <c r="E3658" s="200"/>
      <c r="F3658" s="200"/>
    </row>
    <row r="3659" spans="2:6" x14ac:dyDescent="0.2">
      <c r="B3659" s="199">
        <v>37900</v>
      </c>
      <c r="C3659" s="200">
        <v>4.0341469638757488</v>
      </c>
      <c r="D3659" s="200">
        <v>2.0275339646694581</v>
      </c>
      <c r="E3659" s="200"/>
      <c r="F3659" s="200"/>
    </row>
    <row r="3660" spans="2:6" x14ac:dyDescent="0.2">
      <c r="B3660" s="199">
        <v>37901</v>
      </c>
      <c r="C3660" s="200">
        <v>4.0669521003476854</v>
      </c>
      <c r="D3660" s="200">
        <v>2.03780349663085</v>
      </c>
      <c r="E3660" s="200"/>
      <c r="F3660" s="200"/>
    </row>
    <row r="3661" spans="2:6" x14ac:dyDescent="0.2">
      <c r="B3661" s="199">
        <v>37902</v>
      </c>
      <c r="C3661" s="200">
        <v>4.0599552501811864</v>
      </c>
      <c r="D3661" s="200">
        <v>2.0292147149881621</v>
      </c>
      <c r="E3661" s="200"/>
      <c r="F3661" s="200"/>
    </row>
    <row r="3662" spans="2:6" x14ac:dyDescent="0.2">
      <c r="B3662" s="199">
        <v>37903</v>
      </c>
      <c r="C3662" s="200">
        <v>4.1145456926006121</v>
      </c>
      <c r="D3662" s="200">
        <v>2.0430304134037511</v>
      </c>
      <c r="E3662" s="200"/>
      <c r="F3662" s="200"/>
    </row>
    <row r="3663" spans="2:6" x14ac:dyDescent="0.2">
      <c r="B3663" s="199">
        <v>37904</v>
      </c>
      <c r="C3663" s="200">
        <v>4.1048209882154465</v>
      </c>
      <c r="D3663" s="200">
        <v>2.0484454562010561</v>
      </c>
      <c r="E3663" s="200"/>
      <c r="F3663" s="200"/>
    </row>
    <row r="3664" spans="2:6" x14ac:dyDescent="0.2">
      <c r="B3664" s="199">
        <v>37907</v>
      </c>
      <c r="C3664" s="200">
        <v>4.1278789036211094</v>
      </c>
      <c r="D3664" s="200">
        <v>2.0597798215261331</v>
      </c>
      <c r="E3664" s="200"/>
      <c r="F3664" s="200"/>
    </row>
    <row r="3665" spans="2:6" x14ac:dyDescent="0.2">
      <c r="B3665" s="199">
        <v>37908</v>
      </c>
      <c r="C3665" s="200">
        <v>4.0825686696227557</v>
      </c>
      <c r="D3665" s="200">
        <v>2.0656707339282456</v>
      </c>
      <c r="E3665" s="200"/>
      <c r="F3665" s="200"/>
    </row>
    <row r="3666" spans="2:6" x14ac:dyDescent="0.2">
      <c r="B3666" s="199">
        <v>37909</v>
      </c>
      <c r="C3666" s="200">
        <v>4.1103042170408015</v>
      </c>
      <c r="D3666" s="200">
        <v>2.0637690766709151</v>
      </c>
      <c r="E3666" s="200"/>
      <c r="F3666" s="200"/>
    </row>
    <row r="3667" spans="2:6" x14ac:dyDescent="0.2">
      <c r="B3667" s="199">
        <v>37910</v>
      </c>
      <c r="C3667" s="200">
        <v>4.0998064399375975</v>
      </c>
      <c r="D3667" s="200">
        <v>2.0719400837734465</v>
      </c>
      <c r="E3667" s="200"/>
      <c r="F3667" s="200"/>
    </row>
    <row r="3668" spans="2:6" x14ac:dyDescent="0.2">
      <c r="B3668" s="199">
        <v>37911</v>
      </c>
      <c r="C3668" s="200">
        <v>4.1402664140350742</v>
      </c>
      <c r="D3668" s="200">
        <v>2.055616827535967</v>
      </c>
      <c r="E3668" s="200"/>
      <c r="F3668" s="200"/>
    </row>
    <row r="3669" spans="2:6" x14ac:dyDescent="0.2">
      <c r="B3669" s="199">
        <v>37914</v>
      </c>
      <c r="C3669" s="200">
        <v>4.1536888578288522</v>
      </c>
      <c r="D3669" s="200">
        <v>2.0634782371152789</v>
      </c>
      <c r="E3669" s="200"/>
      <c r="F3669" s="200"/>
    </row>
    <row r="3670" spans="2:6" x14ac:dyDescent="0.2">
      <c r="B3670" s="199">
        <v>37915</v>
      </c>
      <c r="C3670" s="200">
        <v>4.14984684487092</v>
      </c>
      <c r="D3670" s="200">
        <v>2.0676991440539054</v>
      </c>
      <c r="E3670" s="200"/>
      <c r="F3670" s="200"/>
    </row>
    <row r="3671" spans="2:6" x14ac:dyDescent="0.2">
      <c r="B3671" s="199">
        <v>37916</v>
      </c>
      <c r="C3671" s="200">
        <v>4.1333529589837923</v>
      </c>
      <c r="D3671" s="200">
        <v>2.0431245674740475</v>
      </c>
      <c r="E3671" s="200"/>
      <c r="F3671" s="200"/>
    </row>
    <row r="3672" spans="2:6" x14ac:dyDescent="0.2">
      <c r="B3672" s="199">
        <v>37917</v>
      </c>
      <c r="C3672" s="200">
        <v>4.086054585438724</v>
      </c>
      <c r="D3672" s="200">
        <v>2.0293243489346193</v>
      </c>
      <c r="E3672" s="200"/>
      <c r="F3672" s="200"/>
    </row>
    <row r="3673" spans="2:6" x14ac:dyDescent="0.2">
      <c r="B3673" s="199">
        <v>37918</v>
      </c>
      <c r="C3673" s="200">
        <v>4.1058058845261307</v>
      </c>
      <c r="D3673" s="200">
        <v>2.0272458568566734</v>
      </c>
      <c r="E3673" s="200"/>
      <c r="F3673" s="200"/>
    </row>
    <row r="3674" spans="2:6" x14ac:dyDescent="0.2">
      <c r="B3674" s="199">
        <v>37921</v>
      </c>
      <c r="C3674" s="200">
        <v>4.0968108873990925</v>
      </c>
      <c r="D3674" s="200">
        <v>2.0355691130941533</v>
      </c>
      <c r="E3674" s="200"/>
      <c r="F3674" s="200"/>
    </row>
    <row r="3675" spans="2:6" x14ac:dyDescent="0.2">
      <c r="B3675" s="199">
        <v>37922</v>
      </c>
      <c r="C3675" s="200">
        <v>4.0337933685872391</v>
      </c>
      <c r="D3675" s="200">
        <v>2.0581240211254772</v>
      </c>
      <c r="E3675" s="200"/>
      <c r="F3675" s="200"/>
    </row>
    <row r="3676" spans="2:6" x14ac:dyDescent="0.2">
      <c r="B3676" s="199">
        <v>37923</v>
      </c>
      <c r="C3676" s="200">
        <v>4.0014268904213308</v>
      </c>
      <c r="D3676" s="200">
        <v>2.0655507193589502</v>
      </c>
      <c r="E3676" s="200"/>
      <c r="F3676" s="200"/>
    </row>
    <row r="3677" spans="2:6" x14ac:dyDescent="0.2">
      <c r="B3677" s="199">
        <v>37924</v>
      </c>
      <c r="C3677" s="200">
        <v>3.9925261297744852</v>
      </c>
      <c r="D3677" s="200">
        <v>2.067570752139865</v>
      </c>
      <c r="E3677" s="200"/>
      <c r="F3677" s="200"/>
    </row>
    <row r="3678" spans="2:6" x14ac:dyDescent="0.2">
      <c r="B3678" s="199">
        <v>37925</v>
      </c>
      <c r="C3678" s="200">
        <v>3.9945292804419381</v>
      </c>
      <c r="D3678" s="200">
        <v>2.0635560007284646</v>
      </c>
      <c r="E3678" s="200"/>
      <c r="F3678" s="200"/>
    </row>
    <row r="3679" spans="2:6" x14ac:dyDescent="0.2">
      <c r="B3679" s="199">
        <v>37928</v>
      </c>
      <c r="C3679" s="200">
        <v>3.9344806277317219</v>
      </c>
      <c r="D3679" s="200">
        <v>2.0724769623019483</v>
      </c>
      <c r="E3679" s="200"/>
      <c r="F3679" s="200"/>
    </row>
    <row r="3680" spans="2:6" x14ac:dyDescent="0.2">
      <c r="B3680" s="199">
        <v>37929</v>
      </c>
      <c r="C3680" s="200">
        <v>3.9567287765686525</v>
      </c>
      <c r="D3680" s="200">
        <v>2.0733227098889087</v>
      </c>
      <c r="E3680" s="200"/>
      <c r="F3680" s="200"/>
    </row>
    <row r="3681" spans="2:6" x14ac:dyDescent="0.2">
      <c r="B3681" s="199">
        <v>37930</v>
      </c>
      <c r="C3681" s="200">
        <v>3.9469873931604442</v>
      </c>
      <c r="D3681" s="200">
        <v>2.0668384629393555</v>
      </c>
      <c r="E3681" s="200"/>
      <c r="F3681" s="200"/>
    </row>
    <row r="3682" spans="2:6" x14ac:dyDescent="0.2">
      <c r="B3682" s="199">
        <v>37931</v>
      </c>
      <c r="C3682" s="200">
        <v>3.9510428976133261</v>
      </c>
      <c r="D3682" s="200">
        <v>2.0678255326898562</v>
      </c>
      <c r="E3682" s="200"/>
      <c r="F3682" s="200"/>
    </row>
    <row r="3683" spans="2:6" x14ac:dyDescent="0.2">
      <c r="B3683" s="199">
        <v>37932</v>
      </c>
      <c r="C3683" s="200">
        <v>3.9972504630513885</v>
      </c>
      <c r="D3683" s="200">
        <v>2.0743101438717906</v>
      </c>
      <c r="E3683" s="200"/>
      <c r="F3683" s="200"/>
    </row>
    <row r="3684" spans="2:6" x14ac:dyDescent="0.2">
      <c r="B3684" s="199">
        <v>37935</v>
      </c>
      <c r="C3684" s="200">
        <v>3.9339894305031091</v>
      </c>
      <c r="D3684" s="200">
        <v>2.0647792751775635</v>
      </c>
      <c r="E3684" s="200"/>
      <c r="F3684" s="200"/>
    </row>
    <row r="3685" spans="2:6" x14ac:dyDescent="0.2">
      <c r="B3685" s="199">
        <v>37936</v>
      </c>
      <c r="C3685" s="200">
        <v>3.9431770703462936</v>
      </c>
      <c r="D3685" s="200">
        <v>2.0551294846111827</v>
      </c>
      <c r="E3685" s="200"/>
      <c r="F3685" s="200"/>
    </row>
    <row r="3686" spans="2:6" x14ac:dyDescent="0.2">
      <c r="B3686" s="199">
        <v>37937</v>
      </c>
      <c r="C3686" s="200">
        <v>3.9832400836953492</v>
      </c>
      <c r="D3686" s="200">
        <v>2.0771435075578224</v>
      </c>
      <c r="E3686" s="200"/>
      <c r="F3686" s="200"/>
    </row>
    <row r="3687" spans="2:6" x14ac:dyDescent="0.2">
      <c r="B3687" s="199">
        <v>37938</v>
      </c>
      <c r="C3687" s="200">
        <v>3.9962021864531425</v>
      </c>
      <c r="D3687" s="200">
        <v>2.0868140593698783</v>
      </c>
      <c r="E3687" s="200"/>
      <c r="F3687" s="200"/>
    </row>
    <row r="3688" spans="2:6" x14ac:dyDescent="0.2">
      <c r="B3688" s="199">
        <v>37939</v>
      </c>
      <c r="C3688" s="200">
        <v>4.0305876603583943</v>
      </c>
      <c r="D3688" s="200">
        <v>2.0812258240757604</v>
      </c>
      <c r="E3688" s="200"/>
      <c r="F3688" s="200"/>
    </row>
    <row r="3689" spans="2:6" x14ac:dyDescent="0.2">
      <c r="B3689" s="199">
        <v>37942</v>
      </c>
      <c r="C3689" s="200">
        <v>3.9790478112535155</v>
      </c>
      <c r="D3689" s="200">
        <v>2.0554303405572756</v>
      </c>
      <c r="E3689" s="200"/>
      <c r="F3689" s="200"/>
    </row>
    <row r="3690" spans="2:6" x14ac:dyDescent="0.2">
      <c r="B3690" s="199">
        <v>37943</v>
      </c>
      <c r="C3690" s="200">
        <v>4.0374527462428533</v>
      </c>
      <c r="D3690" s="200">
        <v>2.0524407211801132</v>
      </c>
      <c r="E3690" s="200"/>
      <c r="F3690" s="200"/>
    </row>
    <row r="3691" spans="2:6" x14ac:dyDescent="0.2">
      <c r="B3691" s="199">
        <v>37944</v>
      </c>
      <c r="C3691" s="200">
        <v>4.0209813770368337</v>
      </c>
      <c r="D3691" s="200">
        <v>2.0545731196503367</v>
      </c>
      <c r="E3691" s="200"/>
      <c r="F3691" s="200"/>
    </row>
    <row r="3692" spans="2:6" x14ac:dyDescent="0.2">
      <c r="B3692" s="199">
        <v>37945</v>
      </c>
      <c r="C3692" s="200">
        <v>4.0094828585510554</v>
      </c>
      <c r="D3692" s="200">
        <v>2.0476051720997996</v>
      </c>
      <c r="E3692" s="200"/>
      <c r="F3692" s="200"/>
    </row>
    <row r="3693" spans="2:6" x14ac:dyDescent="0.2">
      <c r="B3693" s="199">
        <v>37946</v>
      </c>
      <c r="C3693" s="200">
        <v>4.0513505421933544</v>
      </c>
      <c r="D3693" s="200">
        <v>2.0516536150063747</v>
      </c>
      <c r="E3693" s="200"/>
      <c r="F3693" s="200"/>
    </row>
    <row r="3694" spans="2:6" x14ac:dyDescent="0.2">
      <c r="B3694" s="199">
        <v>37949</v>
      </c>
      <c r="C3694" s="200">
        <v>4.0287996690881958</v>
      </c>
      <c r="D3694" s="200">
        <v>2.072198870879622</v>
      </c>
      <c r="E3694" s="200"/>
      <c r="F3694" s="200"/>
    </row>
    <row r="3695" spans="2:6" x14ac:dyDescent="0.2">
      <c r="B3695" s="199">
        <v>37950</v>
      </c>
      <c r="C3695" s="200">
        <v>4.0540383667567186</v>
      </c>
      <c r="D3695" s="200">
        <v>2.0779725004552914</v>
      </c>
      <c r="E3695" s="200"/>
      <c r="F3695" s="200"/>
    </row>
    <row r="3696" spans="2:6" x14ac:dyDescent="0.2">
      <c r="B3696" s="199">
        <v>37951</v>
      </c>
      <c r="C3696" s="200">
        <v>4.1011974704593781</v>
      </c>
      <c r="D3696" s="200">
        <v>2.092613003095976</v>
      </c>
      <c r="E3696" s="200"/>
      <c r="F3696" s="200"/>
    </row>
    <row r="3697" spans="2:6" x14ac:dyDescent="0.2">
      <c r="B3697" s="199">
        <v>37952</v>
      </c>
      <c r="C3697" s="200">
        <v>4.108387797293175</v>
      </c>
      <c r="D3697" s="200">
        <v>2.0947337461300322</v>
      </c>
      <c r="E3697" s="200"/>
      <c r="F3697" s="200"/>
    </row>
    <row r="3698" spans="2:6" x14ac:dyDescent="0.2">
      <c r="B3698" s="199">
        <v>37953</v>
      </c>
      <c r="C3698" s="200">
        <v>4.1369731409352566</v>
      </c>
      <c r="D3698" s="200">
        <v>2.0954600254962679</v>
      </c>
      <c r="E3698" s="200"/>
      <c r="F3698" s="200"/>
    </row>
    <row r="3699" spans="2:6" x14ac:dyDescent="0.2">
      <c r="B3699" s="199">
        <v>37956</v>
      </c>
      <c r="C3699" s="200">
        <v>4.15623324279405</v>
      </c>
      <c r="D3699" s="200">
        <v>2.1218517574212359</v>
      </c>
      <c r="E3699" s="200"/>
      <c r="F3699" s="200"/>
    </row>
    <row r="3700" spans="2:6" x14ac:dyDescent="0.2">
      <c r="B3700" s="199">
        <v>37957</v>
      </c>
      <c r="C3700" s="200">
        <v>4.1800658988200556</v>
      </c>
      <c r="D3700" s="200">
        <v>2.1242697140775828</v>
      </c>
      <c r="E3700" s="200"/>
      <c r="F3700" s="200"/>
    </row>
    <row r="3701" spans="2:6" x14ac:dyDescent="0.2">
      <c r="B3701" s="199">
        <v>37958</v>
      </c>
      <c r="C3701" s="200">
        <v>4.1601286286257197</v>
      </c>
      <c r="D3701" s="200">
        <v>2.1272190857767268</v>
      </c>
      <c r="E3701" s="200"/>
      <c r="F3701" s="200"/>
    </row>
    <row r="3702" spans="2:6" x14ac:dyDescent="0.2">
      <c r="B3702" s="199">
        <v>37959</v>
      </c>
      <c r="C3702" s="200">
        <v>4.1704562796938864</v>
      </c>
      <c r="D3702" s="200">
        <v>2.1309905299581144</v>
      </c>
      <c r="E3702" s="200"/>
      <c r="F3702" s="200"/>
    </row>
    <row r="3703" spans="2:6" x14ac:dyDescent="0.2">
      <c r="B3703" s="199">
        <v>37960</v>
      </c>
      <c r="C3703" s="200">
        <v>4.0993352575366382</v>
      </c>
      <c r="D3703" s="200">
        <v>2.1214800582771822</v>
      </c>
      <c r="E3703" s="200"/>
      <c r="F3703" s="200"/>
    </row>
    <row r="3704" spans="2:6" x14ac:dyDescent="0.2">
      <c r="B3704" s="199">
        <v>37963</v>
      </c>
      <c r="C3704" s="200">
        <v>4.1441067590907066</v>
      </c>
      <c r="D3704" s="200">
        <v>2.127738663267166</v>
      </c>
      <c r="E3704" s="200"/>
      <c r="F3704" s="200"/>
    </row>
    <row r="3705" spans="2:6" x14ac:dyDescent="0.2">
      <c r="B3705" s="199">
        <v>37964</v>
      </c>
      <c r="C3705" s="200">
        <v>4.1234923205608291</v>
      </c>
      <c r="D3705" s="200">
        <v>2.1208763431069038</v>
      </c>
      <c r="E3705" s="200"/>
      <c r="F3705" s="200"/>
    </row>
    <row r="3706" spans="2:6" x14ac:dyDescent="0.2">
      <c r="B3706" s="199">
        <v>37965</v>
      </c>
      <c r="C3706" s="200">
        <v>4.1222747518786971</v>
      </c>
      <c r="D3706" s="200">
        <v>2.1116978692405772</v>
      </c>
      <c r="E3706" s="200"/>
      <c r="F3706" s="200"/>
    </row>
    <row r="3707" spans="2:6" x14ac:dyDescent="0.2">
      <c r="B3707" s="199">
        <v>37966</v>
      </c>
      <c r="C3707" s="200">
        <v>4.0955791415473763</v>
      </c>
      <c r="D3707" s="200">
        <v>2.1255587324713181</v>
      </c>
      <c r="E3707" s="200"/>
      <c r="F3707" s="200"/>
    </row>
    <row r="3708" spans="2:6" x14ac:dyDescent="0.2">
      <c r="B3708" s="199">
        <v>37967</v>
      </c>
      <c r="C3708" s="200">
        <v>4.1472374117158592</v>
      </c>
      <c r="D3708" s="200">
        <v>2.1379164086687323</v>
      </c>
      <c r="E3708" s="200"/>
      <c r="F3708" s="200"/>
    </row>
    <row r="3709" spans="2:6" x14ac:dyDescent="0.2">
      <c r="B3709" s="199">
        <v>37970</v>
      </c>
      <c r="C3709" s="200">
        <v>4.1670579287488945</v>
      </c>
      <c r="D3709" s="200">
        <v>2.1393777089783295</v>
      </c>
      <c r="E3709" s="200"/>
      <c r="F3709" s="200"/>
    </row>
    <row r="3710" spans="2:6" x14ac:dyDescent="0.2">
      <c r="B3710" s="199">
        <v>37971</v>
      </c>
      <c r="C3710" s="200">
        <v>4.2045148447474965</v>
      </c>
      <c r="D3710" s="200">
        <v>2.1419358951010756</v>
      </c>
      <c r="E3710" s="200"/>
      <c r="F3710" s="200"/>
    </row>
    <row r="3711" spans="2:6" x14ac:dyDescent="0.2">
      <c r="B3711" s="199">
        <v>37972</v>
      </c>
      <c r="C3711" s="200">
        <v>4.2222596573628426</v>
      </c>
      <c r="D3711" s="200">
        <v>2.1440590056456026</v>
      </c>
      <c r="E3711" s="200"/>
      <c r="F3711" s="200"/>
    </row>
    <row r="3712" spans="2:6" x14ac:dyDescent="0.2">
      <c r="B3712" s="199">
        <v>37973</v>
      </c>
      <c r="C3712" s="200">
        <v>4.242143554683441</v>
      </c>
      <c r="D3712" s="200">
        <v>2.1640034602076135</v>
      </c>
      <c r="E3712" s="200"/>
      <c r="F3712" s="200"/>
    </row>
    <row r="3713" spans="2:6" x14ac:dyDescent="0.2">
      <c r="B3713" s="199">
        <v>37974</v>
      </c>
      <c r="C3713" s="200">
        <v>4.2263426822037458</v>
      </c>
      <c r="D3713" s="200">
        <v>2.1669307958477519</v>
      </c>
      <c r="E3713" s="200"/>
      <c r="F3713" s="200"/>
    </row>
    <row r="3714" spans="2:6" x14ac:dyDescent="0.2">
      <c r="B3714" s="199">
        <v>37977</v>
      </c>
      <c r="C3714" s="200">
        <v>4.2189663842630214</v>
      </c>
      <c r="D3714" s="200">
        <v>2.1754064833363698</v>
      </c>
      <c r="E3714" s="200"/>
      <c r="F3714" s="200"/>
    </row>
    <row r="3715" spans="2:6" x14ac:dyDescent="0.2">
      <c r="B3715" s="199">
        <v>37978</v>
      </c>
      <c r="C3715" s="200">
        <v>4.2270248542462001</v>
      </c>
      <c r="D3715" s="200">
        <v>2.1828741577126221</v>
      </c>
      <c r="E3715" s="200"/>
      <c r="F3715" s="200"/>
    </row>
    <row r="3716" spans="2:6" x14ac:dyDescent="0.2">
      <c r="B3716" s="199">
        <v>37979</v>
      </c>
      <c r="C3716" s="200">
        <v>4.2401962787431815</v>
      </c>
      <c r="D3716" s="200">
        <v>2.184682025132036</v>
      </c>
      <c r="E3716" s="200"/>
      <c r="F3716" s="200"/>
    </row>
    <row r="3717" spans="2:6" x14ac:dyDescent="0.2">
      <c r="B3717" s="199">
        <v>37980</v>
      </c>
      <c r="C3717" s="200">
        <v>4.2401962787431815</v>
      </c>
      <c r="D3717" s="200">
        <v>2.1848530322345674</v>
      </c>
      <c r="E3717" s="200"/>
      <c r="F3717" s="200"/>
    </row>
    <row r="3718" spans="2:6" x14ac:dyDescent="0.2">
      <c r="B3718" s="199">
        <v>37981</v>
      </c>
      <c r="C3718" s="200">
        <v>4.2401962787431815</v>
      </c>
      <c r="D3718" s="200">
        <v>2.1882342014205083</v>
      </c>
      <c r="E3718" s="200"/>
      <c r="F3718" s="200"/>
    </row>
    <row r="3719" spans="2:6" x14ac:dyDescent="0.2">
      <c r="B3719" s="199">
        <v>37984</v>
      </c>
      <c r="C3719" s="200">
        <v>4.265470002360094</v>
      </c>
      <c r="D3719" s="200">
        <v>2.2099349845201259</v>
      </c>
      <c r="E3719" s="200"/>
      <c r="F3719" s="200"/>
    </row>
    <row r="3720" spans="2:6" x14ac:dyDescent="0.2">
      <c r="B3720" s="199">
        <v>37985</v>
      </c>
      <c r="C3720" s="200">
        <v>4.2757951515748038</v>
      </c>
      <c r="D3720" s="200">
        <v>2.2188776179202354</v>
      </c>
      <c r="E3720" s="200"/>
      <c r="F3720" s="200"/>
    </row>
    <row r="3721" spans="2:6" x14ac:dyDescent="0.2">
      <c r="B3721" s="199">
        <v>37986</v>
      </c>
      <c r="C3721" s="200">
        <v>4.315015874260193</v>
      </c>
      <c r="D3721" s="200">
        <v>2.2276208340921531</v>
      </c>
      <c r="E3721" s="200"/>
      <c r="F3721" s="200"/>
    </row>
    <row r="3722" spans="2:6" x14ac:dyDescent="0.2">
      <c r="B3722" s="199">
        <v>37987</v>
      </c>
      <c r="C3722" s="200">
        <v>4.315015874260193</v>
      </c>
      <c r="D3722" s="200">
        <v>2.2276208340921531</v>
      </c>
      <c r="E3722" s="200"/>
      <c r="F3722" s="200"/>
    </row>
    <row r="3723" spans="2:6" x14ac:dyDescent="0.2">
      <c r="B3723" s="199">
        <v>37988</v>
      </c>
      <c r="C3723" s="200">
        <v>4.3451348540710688</v>
      </c>
      <c r="D3723" s="200">
        <v>2.2315698415589167</v>
      </c>
      <c r="E3723" s="200"/>
      <c r="F3723" s="200"/>
    </row>
    <row r="3724" spans="2:6" x14ac:dyDescent="0.2">
      <c r="B3724" s="199">
        <v>37991</v>
      </c>
      <c r="C3724" s="200">
        <v>4.3996460711310412</v>
      </c>
      <c r="D3724" s="200">
        <v>2.2613146967765454</v>
      </c>
      <c r="E3724" s="200"/>
      <c r="F3724" s="200"/>
    </row>
    <row r="3725" spans="2:6" x14ac:dyDescent="0.2">
      <c r="B3725" s="199">
        <v>37992</v>
      </c>
      <c r="C3725" s="200">
        <v>4.4298259293760243</v>
      </c>
      <c r="D3725" s="200">
        <v>2.2666235658350047</v>
      </c>
      <c r="E3725" s="200"/>
      <c r="F3725" s="200"/>
    </row>
    <row r="3726" spans="2:6" x14ac:dyDescent="0.2">
      <c r="B3726" s="199">
        <v>37993</v>
      </c>
      <c r="C3726" s="200">
        <v>4.4179779853574974</v>
      </c>
      <c r="D3726" s="200">
        <v>2.2621702786377726</v>
      </c>
      <c r="E3726" s="200"/>
      <c r="F3726" s="200"/>
    </row>
    <row r="3727" spans="2:6" x14ac:dyDescent="0.2">
      <c r="B3727" s="199">
        <v>37994</v>
      </c>
      <c r="C3727" s="200">
        <v>4.4810163529481537</v>
      </c>
      <c r="D3727" s="200">
        <v>2.2780285922418524</v>
      </c>
      <c r="E3727" s="200"/>
      <c r="F3727" s="200"/>
    </row>
    <row r="3728" spans="2:6" x14ac:dyDescent="0.2">
      <c r="B3728" s="199">
        <v>37995</v>
      </c>
      <c r="C3728" s="200">
        <v>4.4667657956602964</v>
      </c>
      <c r="D3728" s="200">
        <v>2.2723318156984176</v>
      </c>
      <c r="E3728" s="200"/>
      <c r="F3728" s="200"/>
    </row>
    <row r="3729" spans="2:6" x14ac:dyDescent="0.2">
      <c r="B3729" s="199">
        <v>37998</v>
      </c>
      <c r="C3729" s="200">
        <v>4.4167412357988649</v>
      </c>
      <c r="D3729" s="200">
        <v>2.2750448005827737</v>
      </c>
      <c r="E3729" s="200"/>
      <c r="F3729" s="200"/>
    </row>
    <row r="3730" spans="2:6" x14ac:dyDescent="0.2">
      <c r="B3730" s="199">
        <v>37999</v>
      </c>
      <c r="C3730" s="200">
        <v>4.4474064536143976</v>
      </c>
      <c r="D3730" s="200">
        <v>2.2677785467128047</v>
      </c>
      <c r="E3730" s="200"/>
      <c r="F3730" s="200"/>
    </row>
    <row r="3731" spans="2:6" x14ac:dyDescent="0.2">
      <c r="B3731" s="199">
        <v>38000</v>
      </c>
      <c r="C3731" s="200">
        <v>4.4725467450469676</v>
      </c>
      <c r="D3731" s="200">
        <v>2.2787657985794953</v>
      </c>
      <c r="E3731" s="200"/>
      <c r="F3731" s="200"/>
    </row>
    <row r="3732" spans="2:6" x14ac:dyDescent="0.2">
      <c r="B3732" s="199">
        <v>38001</v>
      </c>
      <c r="C3732" s="200">
        <v>4.4129267432289536</v>
      </c>
      <c r="D3732" s="200">
        <v>2.2724210526315805</v>
      </c>
      <c r="E3732" s="200"/>
      <c r="F3732" s="200"/>
    </row>
    <row r="3733" spans="2:6" x14ac:dyDescent="0.2">
      <c r="B3733" s="199">
        <v>38002</v>
      </c>
      <c r="C3733" s="200">
        <v>4.3555600774240366</v>
      </c>
      <c r="D3733" s="200">
        <v>2.2786787470406136</v>
      </c>
      <c r="E3733" s="200"/>
      <c r="F3733" s="200"/>
    </row>
    <row r="3734" spans="2:6" x14ac:dyDescent="0.2">
      <c r="B3734" s="199">
        <v>38005</v>
      </c>
      <c r="C3734" s="200">
        <v>4.3534485131068044</v>
      </c>
      <c r="D3734" s="200">
        <v>2.281135676561648</v>
      </c>
      <c r="E3734" s="200"/>
      <c r="F3734" s="200"/>
    </row>
    <row r="3735" spans="2:6" x14ac:dyDescent="0.2">
      <c r="B3735" s="199">
        <v>38006</v>
      </c>
      <c r="C3735" s="200">
        <v>4.4257745946789022</v>
      </c>
      <c r="D3735" s="200">
        <v>2.2902378437443107</v>
      </c>
      <c r="E3735" s="200"/>
      <c r="F3735" s="200"/>
    </row>
    <row r="3736" spans="2:6" x14ac:dyDescent="0.2">
      <c r="B3736" s="199">
        <v>38007</v>
      </c>
      <c r="C3736" s="200">
        <v>4.46294963518808</v>
      </c>
      <c r="D3736" s="200">
        <v>2.3065478054999109</v>
      </c>
      <c r="E3736" s="200"/>
      <c r="F3736" s="200"/>
    </row>
    <row r="3737" spans="2:6" x14ac:dyDescent="0.2">
      <c r="B3737" s="199">
        <v>38008</v>
      </c>
      <c r="C3737" s="200">
        <v>4.5998468865684776</v>
      </c>
      <c r="D3737" s="200">
        <v>2.3091611728282664</v>
      </c>
      <c r="E3737" s="200"/>
      <c r="F3737" s="200"/>
    </row>
    <row r="3738" spans="2:6" x14ac:dyDescent="0.2">
      <c r="B3738" s="199">
        <v>38009</v>
      </c>
      <c r="C3738" s="200">
        <v>4.5862651581046414</v>
      </c>
      <c r="D3738" s="200">
        <v>2.3049683117829196</v>
      </c>
      <c r="E3738" s="200"/>
      <c r="F3738" s="200"/>
    </row>
    <row r="3739" spans="2:6" x14ac:dyDescent="0.2">
      <c r="B3739" s="199">
        <v>38012</v>
      </c>
      <c r="C3739" s="200">
        <v>4.5009861472374242</v>
      </c>
      <c r="D3739" s="200">
        <v>2.3096215625569134</v>
      </c>
      <c r="E3739" s="200"/>
      <c r="F3739" s="200"/>
    </row>
    <row r="3740" spans="2:6" x14ac:dyDescent="0.2">
      <c r="B3740" s="199">
        <v>38013</v>
      </c>
      <c r="C3740" s="200">
        <v>4.5132018637140465</v>
      </c>
      <c r="D3740" s="200">
        <v>2.3005561828446575</v>
      </c>
      <c r="E3740" s="200"/>
      <c r="F3740" s="200"/>
    </row>
    <row r="3741" spans="2:6" x14ac:dyDescent="0.2">
      <c r="B3741" s="199">
        <v>38014</v>
      </c>
      <c r="C3741" s="200">
        <v>4.5610906746748334</v>
      </c>
      <c r="D3741" s="200">
        <v>2.2830041886723755</v>
      </c>
      <c r="E3741" s="200"/>
      <c r="F3741" s="200"/>
    </row>
    <row r="3742" spans="2:6" x14ac:dyDescent="0.2">
      <c r="B3742" s="199">
        <v>38015</v>
      </c>
      <c r="C3742" s="200">
        <v>4.5037248428210681</v>
      </c>
      <c r="D3742" s="200">
        <v>2.2672575122928453</v>
      </c>
      <c r="E3742" s="200"/>
      <c r="F3742" s="200"/>
    </row>
    <row r="3743" spans="2:6" x14ac:dyDescent="0.2">
      <c r="B3743" s="199">
        <v>38016</v>
      </c>
      <c r="C3743" s="200">
        <v>4.4982833115533207</v>
      </c>
      <c r="D3743" s="200">
        <v>2.2638599526497929</v>
      </c>
      <c r="E3743" s="200"/>
      <c r="F3743" s="200"/>
    </row>
    <row r="3744" spans="2:6" x14ac:dyDescent="0.2">
      <c r="B3744" s="199">
        <v>38019</v>
      </c>
      <c r="C3744" s="200">
        <v>4.5029592756633994</v>
      </c>
      <c r="D3744" s="200">
        <v>2.2711329448187971</v>
      </c>
      <c r="E3744" s="200"/>
      <c r="F3744" s="200"/>
    </row>
    <row r="3745" spans="2:6" x14ac:dyDescent="0.2">
      <c r="B3745" s="199">
        <v>38020</v>
      </c>
      <c r="C3745" s="200">
        <v>4.5007868329120617</v>
      </c>
      <c r="D3745" s="200">
        <v>2.2757652522309257</v>
      </c>
      <c r="E3745" s="200"/>
      <c r="F3745" s="200"/>
    </row>
    <row r="3746" spans="2:6" x14ac:dyDescent="0.2">
      <c r="B3746" s="199">
        <v>38021</v>
      </c>
      <c r="C3746" s="200">
        <v>4.5278819058452591</v>
      </c>
      <c r="D3746" s="200">
        <v>2.2557738116918622</v>
      </c>
      <c r="E3746" s="200"/>
      <c r="F3746" s="200"/>
    </row>
    <row r="3747" spans="2:6" x14ac:dyDescent="0.2">
      <c r="B3747" s="199">
        <v>38022</v>
      </c>
      <c r="C3747" s="200">
        <v>4.5868330788392528</v>
      </c>
      <c r="D3747" s="200">
        <v>2.262225641959573</v>
      </c>
      <c r="E3747" s="200"/>
      <c r="F3747" s="200"/>
    </row>
    <row r="3748" spans="2:6" x14ac:dyDescent="0.2">
      <c r="B3748" s="199">
        <v>38023</v>
      </c>
      <c r="C3748" s="200">
        <v>4.6529937595435413</v>
      </c>
      <c r="D3748" s="200">
        <v>2.289921507922057</v>
      </c>
      <c r="E3748" s="200"/>
      <c r="F3748" s="200"/>
    </row>
    <row r="3749" spans="2:6" x14ac:dyDescent="0.2">
      <c r="B3749" s="199">
        <v>38026</v>
      </c>
      <c r="C3749" s="200">
        <v>4.7119616115605769</v>
      </c>
      <c r="D3749" s="200">
        <v>2.2940611910398863</v>
      </c>
      <c r="E3749" s="200"/>
      <c r="F3749" s="200"/>
    </row>
    <row r="3750" spans="2:6" x14ac:dyDescent="0.2">
      <c r="B3750" s="199">
        <v>38027</v>
      </c>
      <c r="C3750" s="200">
        <v>4.6733021380005813</v>
      </c>
      <c r="D3750" s="200">
        <v>2.3022096157348413</v>
      </c>
      <c r="E3750" s="200"/>
      <c r="F3750" s="200"/>
    </row>
    <row r="3751" spans="2:6" x14ac:dyDescent="0.2">
      <c r="B3751" s="199">
        <v>38028</v>
      </c>
      <c r="C3751" s="200">
        <v>4.5888237202394224</v>
      </c>
      <c r="D3751" s="200">
        <v>2.316696776543437</v>
      </c>
      <c r="E3751" s="200"/>
      <c r="F3751" s="200"/>
    </row>
    <row r="3752" spans="2:6" x14ac:dyDescent="0.2">
      <c r="B3752" s="199">
        <v>38029</v>
      </c>
      <c r="C3752" s="200">
        <v>4.6013630097630775</v>
      </c>
      <c r="D3752" s="200">
        <v>2.3206751047168122</v>
      </c>
      <c r="E3752" s="200"/>
      <c r="F3752" s="200"/>
    </row>
    <row r="3753" spans="2:6" x14ac:dyDescent="0.2">
      <c r="B3753" s="199">
        <v>38030</v>
      </c>
      <c r="C3753" s="200">
        <v>4.577983189212687</v>
      </c>
      <c r="D3753" s="200">
        <v>2.3127683482061583</v>
      </c>
      <c r="E3753" s="200"/>
      <c r="F3753" s="200"/>
    </row>
    <row r="3754" spans="2:6" x14ac:dyDescent="0.2">
      <c r="B3754" s="199">
        <v>38033</v>
      </c>
      <c r="C3754" s="200">
        <v>4.6342723901290332</v>
      </c>
      <c r="D3754" s="200">
        <v>2.3151589874339855</v>
      </c>
      <c r="E3754" s="200"/>
      <c r="F3754" s="200"/>
    </row>
    <row r="3755" spans="2:6" x14ac:dyDescent="0.2">
      <c r="B3755" s="199">
        <v>38034</v>
      </c>
      <c r="C3755" s="200">
        <v>4.708012018904018</v>
      </c>
      <c r="D3755" s="200">
        <v>2.3376789291568052</v>
      </c>
      <c r="E3755" s="200"/>
      <c r="F3755" s="200"/>
    </row>
    <row r="3756" spans="2:6" x14ac:dyDescent="0.2">
      <c r="B3756" s="199">
        <v>38035</v>
      </c>
      <c r="C3756" s="200">
        <v>4.6532914801048575</v>
      </c>
      <c r="D3756" s="200">
        <v>2.3307940265889666</v>
      </c>
      <c r="E3756" s="200"/>
      <c r="F3756" s="200"/>
    </row>
    <row r="3757" spans="2:6" x14ac:dyDescent="0.2">
      <c r="B3757" s="199">
        <v>38036</v>
      </c>
      <c r="C3757" s="200">
        <v>4.6477907383053072</v>
      </c>
      <c r="D3757" s="200">
        <v>2.3242545984338037</v>
      </c>
      <c r="E3757" s="200"/>
      <c r="F3757" s="200"/>
    </row>
    <row r="3758" spans="2:6" x14ac:dyDescent="0.2">
      <c r="B3758" s="199">
        <v>38037</v>
      </c>
      <c r="C3758" s="200">
        <v>4.6008401223906841</v>
      </c>
      <c r="D3758" s="200">
        <v>2.3059817883809899</v>
      </c>
      <c r="E3758" s="200"/>
      <c r="F3758" s="200"/>
    </row>
    <row r="3759" spans="2:6" x14ac:dyDescent="0.2">
      <c r="B3759" s="199">
        <v>38040</v>
      </c>
      <c r="C3759" s="200">
        <v>4.5735382295717537</v>
      </c>
      <c r="D3759" s="200">
        <v>2.3053429247860162</v>
      </c>
      <c r="E3759" s="200"/>
      <c r="F3759" s="200"/>
    </row>
    <row r="3760" spans="2:6" x14ac:dyDescent="0.2">
      <c r="B3760" s="199">
        <v>38041</v>
      </c>
      <c r="C3760" s="200">
        <v>4.604159247976221</v>
      </c>
      <c r="D3760" s="200">
        <v>2.2995124749590263</v>
      </c>
      <c r="E3760" s="200"/>
      <c r="F3760" s="200"/>
    </row>
    <row r="3761" spans="2:6" x14ac:dyDescent="0.2">
      <c r="B3761" s="199">
        <v>38042</v>
      </c>
      <c r="C3761" s="200">
        <v>4.5779865250172955</v>
      </c>
      <c r="D3761" s="200">
        <v>2.299585139318888</v>
      </c>
      <c r="E3761" s="200"/>
      <c r="F3761" s="200"/>
    </row>
    <row r="3762" spans="2:6" x14ac:dyDescent="0.2">
      <c r="B3762" s="199">
        <v>38043</v>
      </c>
      <c r="C3762" s="200">
        <v>4.5490300731125091</v>
      </c>
      <c r="D3762" s="200">
        <v>2.2967778182480445</v>
      </c>
      <c r="E3762" s="200"/>
      <c r="F3762" s="200"/>
    </row>
    <row r="3763" spans="2:6" x14ac:dyDescent="0.2">
      <c r="B3763" s="199">
        <v>38044</v>
      </c>
      <c r="C3763" s="200">
        <v>4.6475839184195742</v>
      </c>
      <c r="D3763" s="200">
        <v>2.3026576215625592</v>
      </c>
      <c r="E3763" s="200"/>
      <c r="F3763" s="200"/>
    </row>
    <row r="3764" spans="2:6" x14ac:dyDescent="0.2">
      <c r="B3764" s="199">
        <v>38047</v>
      </c>
      <c r="C3764" s="200">
        <v>4.6635307323508943</v>
      </c>
      <c r="D3764" s="200">
        <v>2.329551994172284</v>
      </c>
      <c r="E3764" s="200"/>
      <c r="F3764" s="200"/>
    </row>
    <row r="3765" spans="2:6" x14ac:dyDescent="0.2">
      <c r="B3765" s="199">
        <v>38048</v>
      </c>
      <c r="C3765" s="200">
        <v>4.5848074114906909</v>
      </c>
      <c r="D3765" s="200">
        <v>2.3161498816244785</v>
      </c>
      <c r="E3765" s="200"/>
      <c r="F3765" s="200"/>
    </row>
    <row r="3766" spans="2:6" x14ac:dyDescent="0.2">
      <c r="B3766" s="199">
        <v>38049</v>
      </c>
      <c r="C3766" s="200">
        <v>4.4997885933829425</v>
      </c>
      <c r="D3766" s="200">
        <v>2.3050766709160464</v>
      </c>
      <c r="E3766" s="200"/>
      <c r="F3766" s="200"/>
    </row>
    <row r="3767" spans="2:6" x14ac:dyDescent="0.2">
      <c r="B3767" s="199">
        <v>38050</v>
      </c>
      <c r="C3767" s="200">
        <v>4.5003089789018818</v>
      </c>
      <c r="D3767" s="200">
        <v>2.3154995447095268</v>
      </c>
      <c r="E3767" s="200"/>
      <c r="F3767" s="200"/>
    </row>
    <row r="3768" spans="2:6" x14ac:dyDescent="0.2">
      <c r="B3768" s="199">
        <v>38051</v>
      </c>
      <c r="C3768" s="200">
        <v>4.5585296106865956</v>
      </c>
      <c r="D3768" s="200">
        <v>2.3327679839737772</v>
      </c>
      <c r="E3768" s="200"/>
      <c r="F3768" s="200"/>
    </row>
    <row r="3769" spans="2:6" x14ac:dyDescent="0.2">
      <c r="B3769" s="199">
        <v>38054</v>
      </c>
      <c r="C3769" s="200">
        <v>4.5423751429183907</v>
      </c>
      <c r="D3769" s="200">
        <v>2.318537971225644</v>
      </c>
      <c r="E3769" s="200"/>
      <c r="F3769" s="200"/>
    </row>
    <row r="3770" spans="2:6" x14ac:dyDescent="0.2">
      <c r="B3770" s="199">
        <v>38055</v>
      </c>
      <c r="C3770" s="200">
        <v>4.5296206939974821</v>
      </c>
      <c r="D3770" s="200">
        <v>2.3093267164450939</v>
      </c>
      <c r="E3770" s="200"/>
      <c r="F3770" s="200"/>
    </row>
    <row r="3771" spans="2:6" x14ac:dyDescent="0.2">
      <c r="B3771" s="199">
        <v>38056</v>
      </c>
      <c r="C3771" s="200">
        <v>4.4856873133513204</v>
      </c>
      <c r="D3771" s="200">
        <v>2.2750890548169749</v>
      </c>
      <c r="E3771" s="200"/>
      <c r="F3771" s="200"/>
    </row>
    <row r="3772" spans="2:6" x14ac:dyDescent="0.2">
      <c r="B3772" s="199">
        <v>38057</v>
      </c>
      <c r="C3772" s="200">
        <v>4.4159331371324377</v>
      </c>
      <c r="D3772" s="200">
        <v>2.2367942087051556</v>
      </c>
      <c r="E3772" s="200"/>
      <c r="F3772" s="200"/>
    </row>
    <row r="3773" spans="2:6" x14ac:dyDescent="0.2">
      <c r="B3773" s="199">
        <v>38058</v>
      </c>
      <c r="C3773" s="200">
        <v>4.3713159165415165</v>
      </c>
      <c r="D3773" s="200">
        <v>2.2472678929156817</v>
      </c>
      <c r="E3773" s="200"/>
      <c r="F3773" s="200"/>
    </row>
    <row r="3774" spans="2:6" x14ac:dyDescent="0.2">
      <c r="B3774" s="199">
        <v>38061</v>
      </c>
      <c r="C3774" s="200">
        <v>4.3421835009436274</v>
      </c>
      <c r="D3774" s="200">
        <v>2.2219142232744509</v>
      </c>
      <c r="E3774" s="200"/>
      <c r="F3774" s="200"/>
    </row>
    <row r="3775" spans="2:6" x14ac:dyDescent="0.2">
      <c r="B3775" s="199">
        <v>38062</v>
      </c>
      <c r="C3775" s="200">
        <v>4.3319867802063472</v>
      </c>
      <c r="D3775" s="200">
        <v>2.2426071753778931</v>
      </c>
      <c r="E3775" s="200"/>
      <c r="F3775" s="200"/>
    </row>
    <row r="3776" spans="2:6" x14ac:dyDescent="0.2">
      <c r="B3776" s="199">
        <v>38063</v>
      </c>
      <c r="C3776" s="200">
        <v>4.3316198416994034</v>
      </c>
      <c r="D3776" s="200">
        <v>2.2646774722272833</v>
      </c>
      <c r="E3776" s="200"/>
      <c r="F3776" s="200"/>
    </row>
    <row r="3777" spans="2:6" x14ac:dyDescent="0.2">
      <c r="B3777" s="199">
        <v>38064</v>
      </c>
      <c r="C3777" s="200">
        <v>4.3462807029541155</v>
      </c>
      <c r="D3777" s="200">
        <v>2.267476598069571</v>
      </c>
      <c r="E3777" s="200"/>
      <c r="F3777" s="200"/>
    </row>
    <row r="3778" spans="2:6" x14ac:dyDescent="0.2">
      <c r="B3778" s="199">
        <v>38065</v>
      </c>
      <c r="C3778" s="200">
        <v>4.3757033335529512</v>
      </c>
      <c r="D3778" s="200">
        <v>2.2526878528501211</v>
      </c>
      <c r="E3778" s="200"/>
      <c r="F3778" s="200"/>
    </row>
    <row r="3779" spans="2:6" x14ac:dyDescent="0.2">
      <c r="B3779" s="199">
        <v>38068</v>
      </c>
      <c r="C3779" s="200">
        <v>4.3282323321193887</v>
      </c>
      <c r="D3779" s="200">
        <v>2.2232718994718659</v>
      </c>
      <c r="E3779" s="200"/>
      <c r="F3779" s="200"/>
    </row>
    <row r="3780" spans="2:6" x14ac:dyDescent="0.2">
      <c r="B3780" s="199">
        <v>38069</v>
      </c>
      <c r="C3780" s="200">
        <v>4.3380971402981148</v>
      </c>
      <c r="D3780" s="200">
        <v>2.220028592241853</v>
      </c>
      <c r="E3780" s="200"/>
      <c r="F3780" s="200"/>
    </row>
    <row r="3781" spans="2:6" x14ac:dyDescent="0.2">
      <c r="B3781" s="199">
        <v>38070</v>
      </c>
      <c r="C3781" s="200">
        <v>4.2498801195218894</v>
      </c>
      <c r="D3781" s="200">
        <v>2.2140888727007857</v>
      </c>
      <c r="E3781" s="200"/>
      <c r="F3781" s="200"/>
    </row>
    <row r="3782" spans="2:6" x14ac:dyDescent="0.2">
      <c r="B3782" s="199">
        <v>38071</v>
      </c>
      <c r="C3782" s="200">
        <v>4.352306833979517</v>
      </c>
      <c r="D3782" s="200">
        <v>2.2443421963212553</v>
      </c>
      <c r="E3782" s="200"/>
      <c r="F3782" s="200"/>
    </row>
    <row r="3783" spans="2:6" x14ac:dyDescent="0.2">
      <c r="B3783" s="199">
        <v>38072</v>
      </c>
      <c r="C3783" s="200">
        <v>4.3151226200076662</v>
      </c>
      <c r="D3783" s="200">
        <v>2.2460768530322368</v>
      </c>
      <c r="E3783" s="200"/>
      <c r="F3783" s="200"/>
    </row>
    <row r="3784" spans="2:6" x14ac:dyDescent="0.2">
      <c r="B3784" s="199">
        <v>38075</v>
      </c>
      <c r="C3784" s="200">
        <v>4.3509082978973703</v>
      </c>
      <c r="D3784" s="200">
        <v>2.2738543070478987</v>
      </c>
      <c r="E3784" s="200"/>
      <c r="F3784" s="200"/>
    </row>
    <row r="3785" spans="2:6" x14ac:dyDescent="0.2">
      <c r="B3785" s="199">
        <v>38076</v>
      </c>
      <c r="C3785" s="200">
        <v>4.3626903597748781</v>
      </c>
      <c r="D3785" s="200">
        <v>2.281004370788565</v>
      </c>
      <c r="E3785" s="200"/>
      <c r="F3785" s="200"/>
    </row>
    <row r="3786" spans="2:6" x14ac:dyDescent="0.2">
      <c r="B3786" s="199">
        <v>38077</v>
      </c>
      <c r="C3786" s="200">
        <v>4.3531591320570104</v>
      </c>
      <c r="D3786" s="200">
        <v>2.2884230559096728</v>
      </c>
      <c r="E3786" s="200"/>
      <c r="F3786" s="200"/>
    </row>
    <row r="3787" spans="2:6" x14ac:dyDescent="0.2">
      <c r="B3787" s="199">
        <v>38078</v>
      </c>
      <c r="C3787" s="200">
        <v>4.40826412233731</v>
      </c>
      <c r="D3787" s="200">
        <v>2.3086423238025882</v>
      </c>
      <c r="E3787" s="200"/>
      <c r="F3787" s="200"/>
    </row>
    <row r="3788" spans="2:6" x14ac:dyDescent="0.2">
      <c r="B3788" s="199">
        <v>38079</v>
      </c>
      <c r="C3788" s="200">
        <v>4.3683720689744439</v>
      </c>
      <c r="D3788" s="200">
        <v>2.3193798943726116</v>
      </c>
      <c r="E3788" s="200"/>
      <c r="F3788" s="200"/>
    </row>
    <row r="3789" spans="2:6" x14ac:dyDescent="0.2">
      <c r="B3789" s="199">
        <v>38082</v>
      </c>
      <c r="C3789" s="200">
        <v>4.3737452162477153</v>
      </c>
      <c r="D3789" s="200">
        <v>2.3274370788563119</v>
      </c>
      <c r="E3789" s="200"/>
      <c r="F3789" s="200"/>
    </row>
    <row r="3790" spans="2:6" x14ac:dyDescent="0.2">
      <c r="B3790" s="199">
        <v>38083</v>
      </c>
      <c r="C3790" s="200">
        <v>4.4229424965662174</v>
      </c>
      <c r="D3790" s="200">
        <v>2.3248129666727388</v>
      </c>
      <c r="E3790" s="200"/>
      <c r="F3790" s="200"/>
    </row>
    <row r="3791" spans="2:6" x14ac:dyDescent="0.2">
      <c r="B3791" s="199">
        <v>38084</v>
      </c>
      <c r="C3791" s="200">
        <v>4.4737818267032941</v>
      </c>
      <c r="D3791" s="200">
        <v>2.3231054452740865</v>
      </c>
      <c r="E3791" s="200"/>
      <c r="F3791" s="200"/>
    </row>
    <row r="3792" spans="2:6" x14ac:dyDescent="0.2">
      <c r="B3792" s="199">
        <v>38085</v>
      </c>
      <c r="C3792" s="200">
        <v>4.3546660817889364</v>
      </c>
      <c r="D3792" s="200">
        <v>2.320280458932801</v>
      </c>
      <c r="E3792" s="200"/>
      <c r="F3792" s="200"/>
    </row>
    <row r="3793" spans="2:6" x14ac:dyDescent="0.2">
      <c r="B3793" s="199">
        <v>38086</v>
      </c>
      <c r="C3793" s="200">
        <v>4.3546660817889364</v>
      </c>
      <c r="D3793" s="200">
        <v>2.3168215261336753</v>
      </c>
      <c r="E3793" s="200"/>
      <c r="F3793" s="200"/>
    </row>
    <row r="3794" spans="2:6" x14ac:dyDescent="0.2">
      <c r="B3794" s="199">
        <v>38089</v>
      </c>
      <c r="C3794" s="200">
        <v>4.3546660817889364</v>
      </c>
      <c r="D3794" s="200">
        <v>2.3253263522127137</v>
      </c>
      <c r="E3794" s="200"/>
      <c r="F3794" s="200"/>
    </row>
    <row r="3795" spans="2:6" x14ac:dyDescent="0.2">
      <c r="B3795" s="199">
        <v>38090</v>
      </c>
      <c r="C3795" s="200">
        <v>4.3083350915803562</v>
      </c>
      <c r="D3795" s="200">
        <v>2.301714623930069</v>
      </c>
      <c r="E3795" s="200"/>
      <c r="F3795" s="200"/>
    </row>
    <row r="3796" spans="2:6" x14ac:dyDescent="0.2">
      <c r="B3796" s="199">
        <v>38091</v>
      </c>
      <c r="C3796" s="200">
        <v>4.4179788193086482</v>
      </c>
      <c r="D3796" s="200">
        <v>2.2839626661810253</v>
      </c>
      <c r="E3796" s="200"/>
      <c r="F3796" s="200"/>
    </row>
    <row r="3797" spans="2:6" x14ac:dyDescent="0.2">
      <c r="B3797" s="199">
        <v>38092</v>
      </c>
      <c r="C3797" s="200">
        <v>4.4403387175999658</v>
      </c>
      <c r="D3797" s="200">
        <v>2.2803352759060296</v>
      </c>
      <c r="E3797" s="200"/>
      <c r="F3797" s="200"/>
    </row>
    <row r="3798" spans="2:6" x14ac:dyDescent="0.2">
      <c r="B3798" s="199">
        <v>38093</v>
      </c>
      <c r="C3798" s="200">
        <v>4.447879303917663</v>
      </c>
      <c r="D3798" s="200">
        <v>2.2979854307047911</v>
      </c>
      <c r="E3798" s="200"/>
      <c r="F3798" s="200"/>
    </row>
    <row r="3799" spans="2:6" x14ac:dyDescent="0.2">
      <c r="B3799" s="199">
        <v>38096</v>
      </c>
      <c r="C3799" s="200">
        <v>4.4667207622980802</v>
      </c>
      <c r="D3799" s="200">
        <v>2.2988095064651262</v>
      </c>
      <c r="E3799" s="200"/>
      <c r="F3799" s="200"/>
    </row>
    <row r="3800" spans="2:6" x14ac:dyDescent="0.2">
      <c r="B3800" s="199">
        <v>38097</v>
      </c>
      <c r="C3800" s="200">
        <v>4.4526328254848906</v>
      </c>
      <c r="D3800" s="200">
        <v>2.2811914041158272</v>
      </c>
      <c r="E3800" s="200"/>
      <c r="F3800" s="200"/>
    </row>
    <row r="3801" spans="2:6" x14ac:dyDescent="0.2">
      <c r="B3801" s="199">
        <v>38098</v>
      </c>
      <c r="C3801" s="200">
        <v>4.4241275411534149</v>
      </c>
      <c r="D3801" s="200">
        <v>2.2757148060462589</v>
      </c>
      <c r="E3801" s="200"/>
      <c r="F3801" s="200"/>
    </row>
    <row r="3802" spans="2:6" x14ac:dyDescent="0.2">
      <c r="B3802" s="199">
        <v>38099</v>
      </c>
      <c r="C3802" s="200">
        <v>4.5201161527164819</v>
      </c>
      <c r="D3802" s="200">
        <v>2.296623565835004</v>
      </c>
      <c r="E3802" s="200"/>
      <c r="F3802" s="200"/>
    </row>
    <row r="3803" spans="2:6" x14ac:dyDescent="0.2">
      <c r="B3803" s="199">
        <v>38100</v>
      </c>
      <c r="C3803" s="200">
        <v>4.510779235617064</v>
      </c>
      <c r="D3803" s="200">
        <v>2.3010526315789486</v>
      </c>
      <c r="E3803" s="200"/>
      <c r="F3803" s="200"/>
    </row>
    <row r="3804" spans="2:6" x14ac:dyDescent="0.2">
      <c r="B3804" s="199">
        <v>38103</v>
      </c>
      <c r="C3804" s="200">
        <v>4.5155461004027266</v>
      </c>
      <c r="D3804" s="200">
        <v>2.3014004735020954</v>
      </c>
      <c r="E3804" s="200"/>
      <c r="F3804" s="200"/>
    </row>
    <row r="3805" spans="2:6" x14ac:dyDescent="0.2">
      <c r="B3805" s="199">
        <v>38104</v>
      </c>
      <c r="C3805" s="200">
        <v>4.5080413739845717</v>
      </c>
      <c r="D3805" s="200">
        <v>2.3025541795665645</v>
      </c>
      <c r="E3805" s="200"/>
      <c r="F3805" s="200"/>
    </row>
    <row r="3806" spans="2:6" x14ac:dyDescent="0.2">
      <c r="B3806" s="199">
        <v>38105</v>
      </c>
      <c r="C3806" s="200">
        <v>4.4340323789874443</v>
      </c>
      <c r="D3806" s="200">
        <v>2.2691283919140424</v>
      </c>
      <c r="E3806" s="200"/>
      <c r="F3806" s="200"/>
    </row>
    <row r="3807" spans="2:6" x14ac:dyDescent="0.2">
      <c r="B3807" s="199">
        <v>38106</v>
      </c>
      <c r="C3807" s="200">
        <v>4.4427788586711436</v>
      </c>
      <c r="D3807" s="200">
        <v>2.258130213075944</v>
      </c>
      <c r="E3807" s="200"/>
      <c r="F3807" s="200"/>
    </row>
    <row r="3808" spans="2:6" x14ac:dyDescent="0.2">
      <c r="B3808" s="199">
        <v>38107</v>
      </c>
      <c r="C3808" s="200">
        <v>4.444013940327471</v>
      </c>
      <c r="D3808" s="200">
        <v>2.2428415589145891</v>
      </c>
      <c r="E3808" s="200"/>
      <c r="F3808" s="200"/>
    </row>
    <row r="3809" spans="2:6" x14ac:dyDescent="0.2">
      <c r="B3809" s="199">
        <v>38110</v>
      </c>
      <c r="C3809" s="200">
        <v>4.4649452802951641</v>
      </c>
      <c r="D3809" s="200">
        <v>2.2563837188126037</v>
      </c>
      <c r="E3809" s="200"/>
      <c r="F3809" s="200"/>
    </row>
    <row r="3810" spans="2:6" x14ac:dyDescent="0.2">
      <c r="B3810" s="199">
        <v>38111</v>
      </c>
      <c r="C3810" s="200">
        <v>4.5256185624183365</v>
      </c>
      <c r="D3810" s="200">
        <v>2.2726789291568035</v>
      </c>
      <c r="E3810" s="200"/>
      <c r="F3810" s="200"/>
    </row>
    <row r="3811" spans="2:6" x14ac:dyDescent="0.2">
      <c r="B3811" s="199">
        <v>38112</v>
      </c>
      <c r="C3811" s="200">
        <v>4.6024588215769962</v>
      </c>
      <c r="D3811" s="200">
        <v>2.283220542706248</v>
      </c>
      <c r="E3811" s="200"/>
      <c r="F3811" s="200"/>
    </row>
    <row r="3812" spans="2:6" x14ac:dyDescent="0.2">
      <c r="B3812" s="199">
        <v>38113</v>
      </c>
      <c r="C3812" s="200">
        <v>4.5657849857102581</v>
      </c>
      <c r="D3812" s="200">
        <v>2.2569801493352775</v>
      </c>
      <c r="E3812" s="200"/>
      <c r="F3812" s="200"/>
    </row>
    <row r="3813" spans="2:6" x14ac:dyDescent="0.2">
      <c r="B3813" s="199">
        <v>38114</v>
      </c>
      <c r="C3813" s="200">
        <v>4.4577866436051483</v>
      </c>
      <c r="D3813" s="200">
        <v>2.2213971954106735</v>
      </c>
      <c r="E3813" s="200"/>
      <c r="F3813" s="200"/>
    </row>
    <row r="3814" spans="2:6" x14ac:dyDescent="0.2">
      <c r="B3814" s="199">
        <v>38117</v>
      </c>
      <c r="C3814" s="200">
        <v>4.3635976986284115</v>
      </c>
      <c r="D3814" s="200">
        <v>2.1706441449644887</v>
      </c>
      <c r="E3814" s="200"/>
      <c r="F3814" s="200"/>
    </row>
    <row r="3815" spans="2:6" x14ac:dyDescent="0.2">
      <c r="B3815" s="199">
        <v>38118</v>
      </c>
      <c r="C3815" s="200">
        <v>4.4086018725539287</v>
      </c>
      <c r="D3815" s="200">
        <v>2.1861496995082881</v>
      </c>
      <c r="E3815" s="200"/>
      <c r="F3815" s="200"/>
    </row>
    <row r="3816" spans="2:6" x14ac:dyDescent="0.2">
      <c r="B3816" s="199">
        <v>38119</v>
      </c>
      <c r="C3816" s="200">
        <v>4.4068447374763586</v>
      </c>
      <c r="D3816" s="200">
        <v>2.1944276088144257</v>
      </c>
      <c r="E3816" s="200"/>
      <c r="F3816" s="200"/>
    </row>
    <row r="3817" spans="2:6" x14ac:dyDescent="0.2">
      <c r="B3817" s="199">
        <v>38120</v>
      </c>
      <c r="C3817" s="200">
        <v>4.4753146289209376</v>
      </c>
      <c r="D3817" s="200">
        <v>2.1885924239664929</v>
      </c>
      <c r="E3817" s="200"/>
      <c r="F3817" s="200"/>
    </row>
    <row r="3818" spans="2:6" x14ac:dyDescent="0.2">
      <c r="B3818" s="199">
        <v>38121</v>
      </c>
      <c r="C3818" s="200">
        <v>4.4812415197592328</v>
      </c>
      <c r="D3818" s="200">
        <v>2.1839351666363158</v>
      </c>
      <c r="E3818" s="200"/>
      <c r="F3818" s="200"/>
    </row>
    <row r="3819" spans="2:6" x14ac:dyDescent="0.2">
      <c r="B3819" s="199">
        <v>38124</v>
      </c>
      <c r="C3819" s="200">
        <v>4.5194840177431566</v>
      </c>
      <c r="D3819" s="200">
        <v>2.1626264796940466</v>
      </c>
      <c r="E3819" s="200"/>
      <c r="F3819" s="200"/>
    </row>
    <row r="3820" spans="2:6" x14ac:dyDescent="0.2">
      <c r="B3820" s="199">
        <v>38125</v>
      </c>
      <c r="C3820" s="200">
        <v>4.4950609243014323</v>
      </c>
      <c r="D3820" s="200">
        <v>2.1778574030231304</v>
      </c>
      <c r="E3820" s="200"/>
      <c r="F3820" s="200"/>
    </row>
    <row r="3821" spans="2:6" x14ac:dyDescent="0.2">
      <c r="B3821" s="199">
        <v>38126</v>
      </c>
      <c r="C3821" s="200">
        <v>4.516234944054399</v>
      </c>
      <c r="D3821" s="200">
        <v>2.2005982516845761</v>
      </c>
      <c r="E3821" s="200"/>
      <c r="F3821" s="200"/>
    </row>
    <row r="3822" spans="2:6" x14ac:dyDescent="0.2">
      <c r="B3822" s="199">
        <v>38127</v>
      </c>
      <c r="C3822" s="200">
        <v>4.4569652017202852</v>
      </c>
      <c r="D3822" s="200">
        <v>2.1886537971225652</v>
      </c>
      <c r="E3822" s="200"/>
      <c r="F3822" s="200"/>
    </row>
    <row r="3823" spans="2:6" x14ac:dyDescent="0.2">
      <c r="B3823" s="199">
        <v>38128</v>
      </c>
      <c r="C3823" s="200">
        <v>4.4863936699771862</v>
      </c>
      <c r="D3823" s="200">
        <v>2.2054157712620661</v>
      </c>
      <c r="E3823" s="200"/>
      <c r="F3823" s="200"/>
    </row>
    <row r="3824" spans="2:6" x14ac:dyDescent="0.2">
      <c r="B3824" s="199">
        <v>38131</v>
      </c>
      <c r="C3824" s="200">
        <v>4.530827421314636</v>
      </c>
      <c r="D3824" s="200">
        <v>2.2095020943361869</v>
      </c>
      <c r="E3824" s="200"/>
      <c r="F3824" s="200"/>
    </row>
    <row r="3825" spans="2:6" x14ac:dyDescent="0.2">
      <c r="B3825" s="199">
        <v>38132</v>
      </c>
      <c r="C3825" s="200">
        <v>4.5589791103576021</v>
      </c>
      <c r="D3825" s="200">
        <v>2.2319816062647977</v>
      </c>
      <c r="E3825" s="200"/>
      <c r="F3825" s="200"/>
    </row>
    <row r="3826" spans="2:6" x14ac:dyDescent="0.2">
      <c r="B3826" s="199">
        <v>38133</v>
      </c>
      <c r="C3826" s="200">
        <v>4.6011153262708913</v>
      </c>
      <c r="D3826" s="200">
        <v>2.2433811691859411</v>
      </c>
      <c r="E3826" s="200"/>
      <c r="F3826" s="200"/>
    </row>
    <row r="3827" spans="2:6" x14ac:dyDescent="0.2">
      <c r="B3827" s="199">
        <v>38134</v>
      </c>
      <c r="C3827" s="200">
        <v>4.6927632220870423</v>
      </c>
      <c r="D3827" s="200">
        <v>2.2672527772718998</v>
      </c>
      <c r="E3827" s="200"/>
      <c r="F3827" s="200"/>
    </row>
    <row r="3828" spans="2:6" x14ac:dyDescent="0.2">
      <c r="B3828" s="199">
        <v>38135</v>
      </c>
      <c r="C3828" s="200">
        <v>4.6594218550242772</v>
      </c>
      <c r="D3828" s="200">
        <v>2.2630841376798401</v>
      </c>
      <c r="E3828" s="200"/>
      <c r="F3828" s="200"/>
    </row>
    <row r="3829" spans="2:6" x14ac:dyDescent="0.2">
      <c r="B3829" s="199">
        <v>38138</v>
      </c>
      <c r="C3829" s="200">
        <v>4.6721713002382739</v>
      </c>
      <c r="D3829" s="200">
        <v>2.2648164268803499</v>
      </c>
      <c r="E3829" s="200"/>
      <c r="F3829" s="200"/>
    </row>
    <row r="3830" spans="2:6" x14ac:dyDescent="0.2">
      <c r="B3830" s="199">
        <v>38139</v>
      </c>
      <c r="C3830" s="200">
        <v>4.6483578250887669</v>
      </c>
      <c r="D3830" s="200">
        <v>2.2627532325623747</v>
      </c>
      <c r="E3830" s="200"/>
      <c r="F3830" s="200"/>
    </row>
    <row r="3831" spans="2:6" x14ac:dyDescent="0.2">
      <c r="B3831" s="199">
        <v>38140</v>
      </c>
      <c r="C3831" s="200">
        <v>4.6716150548197932</v>
      </c>
      <c r="D3831" s="200">
        <v>2.2706754689491899</v>
      </c>
      <c r="E3831" s="200"/>
      <c r="F3831" s="200"/>
    </row>
    <row r="3832" spans="2:6" x14ac:dyDescent="0.2">
      <c r="B3832" s="199">
        <v>38141</v>
      </c>
      <c r="C3832" s="200">
        <v>4.6792999146868111</v>
      </c>
      <c r="D3832" s="200">
        <v>2.2554793298124207</v>
      </c>
      <c r="E3832" s="200"/>
      <c r="F3832" s="200"/>
    </row>
    <row r="3833" spans="2:6" x14ac:dyDescent="0.2">
      <c r="B3833" s="199">
        <v>38142</v>
      </c>
      <c r="C3833" s="200">
        <v>4.7700788334024269</v>
      </c>
      <c r="D3833" s="200">
        <v>2.2678033145146608</v>
      </c>
      <c r="E3833" s="200"/>
      <c r="F3833" s="200"/>
    </row>
    <row r="3834" spans="2:6" x14ac:dyDescent="0.2">
      <c r="B3834" s="199">
        <v>38145</v>
      </c>
      <c r="C3834" s="200">
        <v>4.8061547262930766</v>
      </c>
      <c r="D3834" s="200">
        <v>2.3075527226370425</v>
      </c>
      <c r="E3834" s="200"/>
      <c r="F3834" s="200"/>
    </row>
    <row r="3835" spans="2:6" x14ac:dyDescent="0.2">
      <c r="B3835" s="199">
        <v>38146</v>
      </c>
      <c r="C3835" s="200">
        <v>4.7751676033328172</v>
      </c>
      <c r="D3835" s="200">
        <v>2.3099544709524675</v>
      </c>
      <c r="E3835" s="200"/>
      <c r="F3835" s="200"/>
    </row>
    <row r="3836" spans="2:6" x14ac:dyDescent="0.2">
      <c r="B3836" s="199">
        <v>38147</v>
      </c>
      <c r="C3836" s="200">
        <v>4.6760750255814667</v>
      </c>
      <c r="D3836" s="200">
        <v>2.286139136769259</v>
      </c>
      <c r="E3836" s="200"/>
      <c r="F3836" s="200"/>
    </row>
    <row r="3837" spans="2:6" x14ac:dyDescent="0.2">
      <c r="B3837" s="199">
        <v>38148</v>
      </c>
      <c r="C3837" s="200">
        <v>4.697113111296634</v>
      </c>
      <c r="D3837" s="200">
        <v>2.2949914405390639</v>
      </c>
      <c r="E3837" s="200"/>
      <c r="F3837" s="200"/>
    </row>
    <row r="3838" spans="2:6" x14ac:dyDescent="0.2">
      <c r="B3838" s="199">
        <v>38149</v>
      </c>
      <c r="C3838" s="200">
        <v>4.6642846241924376</v>
      </c>
      <c r="D3838" s="200">
        <v>2.287742487707157</v>
      </c>
      <c r="E3838" s="200"/>
      <c r="F3838" s="200"/>
    </row>
    <row r="3839" spans="2:6" x14ac:dyDescent="0.2">
      <c r="B3839" s="199">
        <v>38152</v>
      </c>
      <c r="C3839" s="200">
        <v>4.6369085097209668</v>
      </c>
      <c r="D3839" s="200">
        <v>2.2667887452194502</v>
      </c>
      <c r="E3839" s="200"/>
      <c r="F3839" s="200"/>
    </row>
    <row r="3840" spans="2:6" x14ac:dyDescent="0.2">
      <c r="B3840" s="199">
        <v>38153</v>
      </c>
      <c r="C3840" s="200">
        <v>4.678270818965065</v>
      </c>
      <c r="D3840" s="200">
        <v>2.2798368238936444</v>
      </c>
      <c r="E3840" s="200"/>
      <c r="F3840" s="200"/>
    </row>
    <row r="3841" spans="2:6" x14ac:dyDescent="0.2">
      <c r="B3841" s="199">
        <v>38154</v>
      </c>
      <c r="C3841" s="200">
        <v>4.6543038968035644</v>
      </c>
      <c r="D3841" s="200">
        <v>2.2887982152613366</v>
      </c>
      <c r="E3841" s="200"/>
      <c r="F3841" s="200"/>
    </row>
    <row r="3842" spans="2:6" x14ac:dyDescent="0.2">
      <c r="B3842" s="199">
        <v>38155</v>
      </c>
      <c r="C3842" s="200">
        <v>4.6984315880681757</v>
      </c>
      <c r="D3842" s="200">
        <v>2.2904662174467307</v>
      </c>
      <c r="E3842" s="200"/>
      <c r="F3842" s="200"/>
    </row>
    <row r="3843" spans="2:6" x14ac:dyDescent="0.2">
      <c r="B3843" s="199">
        <v>38156</v>
      </c>
      <c r="C3843" s="200">
        <v>4.7540169342121104</v>
      </c>
      <c r="D3843" s="200">
        <v>2.2981436896740117</v>
      </c>
      <c r="E3843" s="200"/>
      <c r="F3843" s="200"/>
    </row>
    <row r="3844" spans="2:6" x14ac:dyDescent="0.2">
      <c r="B3844" s="199">
        <v>38159</v>
      </c>
      <c r="C3844" s="200">
        <v>4.7336268285421594</v>
      </c>
      <c r="D3844" s="200">
        <v>2.2947024221453285</v>
      </c>
      <c r="E3844" s="200"/>
      <c r="F3844" s="200"/>
    </row>
    <row r="3845" spans="2:6" x14ac:dyDescent="0.2">
      <c r="B3845" s="199">
        <v>38160</v>
      </c>
      <c r="C3845" s="200">
        <v>4.7399064807178126</v>
      </c>
      <c r="D3845" s="200">
        <v>2.2911169185940632</v>
      </c>
      <c r="E3845" s="200"/>
      <c r="F3845" s="200"/>
    </row>
    <row r="3846" spans="2:6" x14ac:dyDescent="0.2">
      <c r="B3846" s="199">
        <v>38161</v>
      </c>
      <c r="C3846" s="200">
        <v>4.7480099840632075</v>
      </c>
      <c r="D3846" s="200">
        <v>2.3048339100346023</v>
      </c>
      <c r="E3846" s="200"/>
      <c r="F3846" s="200"/>
    </row>
    <row r="3847" spans="2:6" x14ac:dyDescent="0.2">
      <c r="B3847" s="199">
        <v>38162</v>
      </c>
      <c r="C3847" s="200">
        <v>4.7888844318833019</v>
      </c>
      <c r="D3847" s="200">
        <v>2.3164962666181026</v>
      </c>
      <c r="E3847" s="200"/>
      <c r="F3847" s="200"/>
    </row>
    <row r="3848" spans="2:6" x14ac:dyDescent="0.2">
      <c r="B3848" s="199">
        <v>38163</v>
      </c>
      <c r="C3848" s="200">
        <v>4.7685593744032184</v>
      </c>
      <c r="D3848" s="200">
        <v>2.3056727372063381</v>
      </c>
      <c r="E3848" s="200"/>
      <c r="F3848" s="200"/>
    </row>
    <row r="3849" spans="2:6" x14ac:dyDescent="0.2">
      <c r="B3849" s="199">
        <v>38166</v>
      </c>
      <c r="C3849" s="200">
        <v>4.7793065029009139</v>
      </c>
      <c r="D3849" s="200">
        <v>2.314480968858132</v>
      </c>
      <c r="E3849" s="200"/>
      <c r="F3849" s="200"/>
    </row>
    <row r="3850" spans="2:6" x14ac:dyDescent="0.2">
      <c r="B3850" s="199">
        <v>38167</v>
      </c>
      <c r="C3850" s="200">
        <v>4.7431588902111796</v>
      </c>
      <c r="D3850" s="200">
        <v>2.3089080313239854</v>
      </c>
      <c r="E3850" s="200"/>
      <c r="F3850" s="200"/>
    </row>
    <row r="3851" spans="2:6" x14ac:dyDescent="0.2">
      <c r="B3851" s="199">
        <v>38168</v>
      </c>
      <c r="C3851" s="200">
        <v>4.7138129831183422</v>
      </c>
      <c r="D3851" s="200">
        <v>2.3123879074849758</v>
      </c>
      <c r="E3851" s="200"/>
      <c r="F3851" s="200"/>
    </row>
    <row r="3852" spans="2:6" x14ac:dyDescent="0.2">
      <c r="B3852" s="199">
        <v>38169</v>
      </c>
      <c r="C3852" s="200">
        <v>4.704918060129561</v>
      </c>
      <c r="D3852" s="200">
        <v>2.2995332362046992</v>
      </c>
      <c r="E3852" s="200"/>
      <c r="F3852" s="200"/>
    </row>
    <row r="3853" spans="2:6" x14ac:dyDescent="0.2">
      <c r="B3853" s="199">
        <v>38170</v>
      </c>
      <c r="C3853" s="200">
        <v>4.7335217506969895</v>
      </c>
      <c r="D3853" s="200">
        <v>2.2958981970497181</v>
      </c>
      <c r="E3853" s="200"/>
      <c r="F3853" s="200"/>
    </row>
    <row r="3854" spans="2:6" x14ac:dyDescent="0.2">
      <c r="B3854" s="199">
        <v>38173</v>
      </c>
      <c r="C3854" s="200">
        <v>4.7156068120466061</v>
      </c>
      <c r="D3854" s="200">
        <v>2.289403933709707</v>
      </c>
      <c r="E3854" s="200"/>
      <c r="F3854" s="200"/>
    </row>
    <row r="3855" spans="2:6" x14ac:dyDescent="0.2">
      <c r="B3855" s="199">
        <v>38174</v>
      </c>
      <c r="C3855" s="200">
        <v>4.7107532163411214</v>
      </c>
      <c r="D3855" s="200">
        <v>2.275061373156074</v>
      </c>
      <c r="E3855" s="200"/>
      <c r="F3855" s="200"/>
    </row>
    <row r="3856" spans="2:6" x14ac:dyDescent="0.2">
      <c r="B3856" s="199">
        <v>38175</v>
      </c>
      <c r="C3856" s="200">
        <v>4.7171062562181634</v>
      </c>
      <c r="D3856" s="200">
        <v>2.282705336004371</v>
      </c>
      <c r="E3856" s="200"/>
      <c r="F3856" s="200"/>
    </row>
    <row r="3857" spans="2:6" x14ac:dyDescent="0.2">
      <c r="B3857" s="199">
        <v>38176</v>
      </c>
      <c r="C3857" s="200">
        <v>4.7176516602716658</v>
      </c>
      <c r="D3857" s="200">
        <v>2.2744623930067385</v>
      </c>
      <c r="E3857" s="200"/>
      <c r="F3857" s="200"/>
    </row>
    <row r="3858" spans="2:6" x14ac:dyDescent="0.2">
      <c r="B3858" s="199">
        <v>38177</v>
      </c>
      <c r="C3858" s="200">
        <v>4.6529086965260245</v>
      </c>
      <c r="D3858" s="200">
        <v>2.2812085230376979</v>
      </c>
      <c r="E3858" s="200"/>
      <c r="F3858" s="200"/>
    </row>
    <row r="3859" spans="2:6" x14ac:dyDescent="0.2">
      <c r="B3859" s="199">
        <v>38180</v>
      </c>
      <c r="C3859" s="200">
        <v>4.6194397349369805</v>
      </c>
      <c r="D3859" s="200">
        <v>2.283522855581861</v>
      </c>
      <c r="E3859" s="200"/>
      <c r="F3859" s="200"/>
    </row>
    <row r="3860" spans="2:6" x14ac:dyDescent="0.2">
      <c r="B3860" s="199">
        <v>38181</v>
      </c>
      <c r="C3860" s="200">
        <v>4.5914765188543996</v>
      </c>
      <c r="D3860" s="200">
        <v>2.2797209979967215</v>
      </c>
      <c r="E3860" s="200"/>
      <c r="F3860" s="200"/>
    </row>
    <row r="3861" spans="2:6" x14ac:dyDescent="0.2">
      <c r="B3861" s="199">
        <v>38182</v>
      </c>
      <c r="C3861" s="200">
        <v>4.614228374187225</v>
      </c>
      <c r="D3861" s="200">
        <v>2.2747297395738477</v>
      </c>
      <c r="E3861" s="200"/>
      <c r="F3861" s="200"/>
    </row>
    <row r="3862" spans="2:6" x14ac:dyDescent="0.2">
      <c r="B3862" s="199">
        <v>38183</v>
      </c>
      <c r="C3862" s="200">
        <v>4.5644840219129152</v>
      </c>
      <c r="D3862" s="200">
        <v>2.2604518302677103</v>
      </c>
      <c r="E3862" s="200"/>
      <c r="F3862" s="200"/>
    </row>
    <row r="3863" spans="2:6" x14ac:dyDescent="0.2">
      <c r="B3863" s="199">
        <v>38184</v>
      </c>
      <c r="C3863" s="200">
        <v>4.6246294129567804</v>
      </c>
      <c r="D3863" s="200">
        <v>2.2628912766344924</v>
      </c>
      <c r="E3863" s="200"/>
      <c r="F3863" s="200"/>
    </row>
    <row r="3864" spans="2:6" x14ac:dyDescent="0.2">
      <c r="B3864" s="199">
        <v>38187</v>
      </c>
      <c r="C3864" s="200">
        <v>4.6086125471286792</v>
      </c>
      <c r="D3864" s="200">
        <v>2.259604625751229</v>
      </c>
      <c r="E3864" s="200"/>
      <c r="F3864" s="200"/>
    </row>
    <row r="3865" spans="2:6" x14ac:dyDescent="0.2">
      <c r="B3865" s="199">
        <v>38188</v>
      </c>
      <c r="C3865" s="200">
        <v>4.601212898555695</v>
      </c>
      <c r="D3865" s="200">
        <v>2.2638129666727371</v>
      </c>
      <c r="E3865" s="200"/>
      <c r="F3865" s="200"/>
    </row>
    <row r="3866" spans="2:6" x14ac:dyDescent="0.2">
      <c r="B3866" s="199">
        <v>38189</v>
      </c>
      <c r="C3866" s="200">
        <v>4.5928325234277878</v>
      </c>
      <c r="D3866" s="200">
        <v>2.2435942451283917</v>
      </c>
      <c r="E3866" s="200"/>
      <c r="F3866" s="200"/>
    </row>
    <row r="3867" spans="2:6" x14ac:dyDescent="0.2">
      <c r="B3867" s="199">
        <v>38190</v>
      </c>
      <c r="C3867" s="200">
        <v>4.51355962875832</v>
      </c>
      <c r="D3867" s="200">
        <v>2.2381112729921688</v>
      </c>
      <c r="E3867" s="200"/>
      <c r="F3867" s="200"/>
    </row>
    <row r="3868" spans="2:6" x14ac:dyDescent="0.2">
      <c r="B3868" s="199">
        <v>38191</v>
      </c>
      <c r="C3868" s="200">
        <v>4.4886311609183949</v>
      </c>
      <c r="D3868" s="200">
        <v>2.2142986705518122</v>
      </c>
      <c r="E3868" s="200"/>
      <c r="F3868" s="200"/>
    </row>
    <row r="3869" spans="2:6" x14ac:dyDescent="0.2">
      <c r="B3869" s="199">
        <v>38194</v>
      </c>
      <c r="C3869" s="200">
        <v>4.4406072498709603</v>
      </c>
      <c r="D3869" s="200">
        <v>2.2059085776725555</v>
      </c>
      <c r="E3869" s="200"/>
      <c r="F3869" s="200"/>
    </row>
    <row r="3870" spans="2:6" x14ac:dyDescent="0.2">
      <c r="B3870" s="199">
        <v>38195</v>
      </c>
      <c r="C3870" s="200">
        <v>4.45412393014493</v>
      </c>
      <c r="D3870" s="200">
        <v>2.2138191586232017</v>
      </c>
      <c r="E3870" s="200"/>
      <c r="F3870" s="200"/>
    </row>
    <row r="3871" spans="2:6" x14ac:dyDescent="0.2">
      <c r="B3871" s="199">
        <v>38196</v>
      </c>
      <c r="C3871" s="200">
        <v>4.403360489562699</v>
      </c>
      <c r="D3871" s="200">
        <v>2.2169879803314512</v>
      </c>
      <c r="E3871" s="200"/>
      <c r="F3871" s="200"/>
    </row>
    <row r="3872" spans="2:6" x14ac:dyDescent="0.2">
      <c r="B3872" s="199">
        <v>38197</v>
      </c>
      <c r="C3872" s="200">
        <v>4.4716727642395222</v>
      </c>
      <c r="D3872" s="200">
        <v>2.231355308686942</v>
      </c>
      <c r="E3872" s="200"/>
      <c r="F3872" s="200"/>
    </row>
    <row r="3873" spans="2:6" x14ac:dyDescent="0.2">
      <c r="B3873" s="199">
        <v>38198</v>
      </c>
      <c r="C3873" s="200">
        <v>4.4423718905089</v>
      </c>
      <c r="D3873" s="200">
        <v>2.23745146603533</v>
      </c>
      <c r="E3873" s="200"/>
      <c r="F3873" s="200"/>
    </row>
    <row r="3874" spans="2:6" x14ac:dyDescent="0.2">
      <c r="B3874" s="199">
        <v>38201</v>
      </c>
      <c r="C3874" s="200">
        <v>4.4260556362171792</v>
      </c>
      <c r="D3874" s="200">
        <v>2.2431150974321614</v>
      </c>
      <c r="E3874" s="200"/>
      <c r="F3874" s="200"/>
    </row>
    <row r="3875" spans="2:6" x14ac:dyDescent="0.2">
      <c r="B3875" s="199">
        <v>38202</v>
      </c>
      <c r="C3875" s="200">
        <v>4.461985587656204</v>
      </c>
      <c r="D3875" s="200">
        <v>2.239213258058641</v>
      </c>
      <c r="E3875" s="200"/>
      <c r="F3875" s="200"/>
    </row>
    <row r="3876" spans="2:6" x14ac:dyDescent="0.2">
      <c r="B3876" s="199">
        <v>38203</v>
      </c>
      <c r="C3876" s="200">
        <v>4.415612899890017</v>
      </c>
      <c r="D3876" s="200">
        <v>2.2285031870333269</v>
      </c>
      <c r="E3876" s="200"/>
      <c r="F3876" s="200"/>
    </row>
    <row r="3877" spans="2:6" x14ac:dyDescent="0.2">
      <c r="B3877" s="199">
        <v>38204</v>
      </c>
      <c r="C3877" s="200">
        <v>4.4301511703253649</v>
      </c>
      <c r="D3877" s="200">
        <v>2.2086521580768528</v>
      </c>
      <c r="E3877" s="200"/>
      <c r="F3877" s="200"/>
    </row>
    <row r="3878" spans="2:6" x14ac:dyDescent="0.2">
      <c r="B3878" s="199">
        <v>38205</v>
      </c>
      <c r="C3878" s="200">
        <v>4.391565084466758</v>
      </c>
      <c r="D3878" s="200">
        <v>2.1880289564742301</v>
      </c>
      <c r="E3878" s="200"/>
      <c r="F3878" s="200"/>
    </row>
    <row r="3879" spans="2:6" x14ac:dyDescent="0.2">
      <c r="B3879" s="199">
        <v>38208</v>
      </c>
      <c r="C3879" s="200">
        <v>4.351652182325088</v>
      </c>
      <c r="D3879" s="200">
        <v>2.181448734292478</v>
      </c>
      <c r="E3879" s="200"/>
      <c r="F3879" s="200"/>
    </row>
    <row r="3880" spans="2:6" x14ac:dyDescent="0.2">
      <c r="B3880" s="199">
        <v>38209</v>
      </c>
      <c r="C3880" s="200">
        <v>4.3714284999470605</v>
      </c>
      <c r="D3880" s="200">
        <v>2.2037987616099066</v>
      </c>
      <c r="E3880" s="200"/>
      <c r="F3880" s="200"/>
    </row>
    <row r="3881" spans="2:6" x14ac:dyDescent="0.2">
      <c r="B3881" s="199">
        <v>38210</v>
      </c>
      <c r="C3881" s="200">
        <v>4.2978423181840704</v>
      </c>
      <c r="D3881" s="200">
        <v>2.1925612820979778</v>
      </c>
      <c r="E3881" s="200"/>
      <c r="F3881" s="200"/>
    </row>
    <row r="3882" spans="2:6" x14ac:dyDescent="0.2">
      <c r="B3882" s="199">
        <v>38211</v>
      </c>
      <c r="C3882" s="200">
        <v>4.2916510648305444</v>
      </c>
      <c r="D3882" s="200">
        <v>2.1765383354580212</v>
      </c>
      <c r="E3882" s="200"/>
      <c r="F3882" s="200"/>
    </row>
    <row r="3883" spans="2:6" x14ac:dyDescent="0.2">
      <c r="B3883" s="199">
        <v>38212</v>
      </c>
      <c r="C3883" s="200">
        <v>4.3013824408249262</v>
      </c>
      <c r="D3883" s="200">
        <v>2.180164997268256</v>
      </c>
      <c r="E3883" s="200"/>
      <c r="F3883" s="200"/>
    </row>
    <row r="3884" spans="2:6" x14ac:dyDescent="0.2">
      <c r="B3884" s="199">
        <v>38215</v>
      </c>
      <c r="C3884" s="200">
        <v>4.3184625943720123</v>
      </c>
      <c r="D3884" s="200">
        <v>2.2003502094336174</v>
      </c>
      <c r="E3884" s="200"/>
      <c r="F3884" s="200"/>
    </row>
    <row r="3885" spans="2:6" x14ac:dyDescent="0.2">
      <c r="B3885" s="199">
        <v>38216</v>
      </c>
      <c r="C3885" s="200">
        <v>4.3963586356892881</v>
      </c>
      <c r="D3885" s="200">
        <v>2.2060096521580759</v>
      </c>
      <c r="E3885" s="200"/>
      <c r="F3885" s="200"/>
    </row>
    <row r="3886" spans="2:6" x14ac:dyDescent="0.2">
      <c r="B3886" s="199">
        <v>38217</v>
      </c>
      <c r="C3886" s="200">
        <v>4.3510650807139779</v>
      </c>
      <c r="D3886" s="200">
        <v>2.2220134765980686</v>
      </c>
      <c r="E3886" s="200"/>
      <c r="F3886" s="200"/>
    </row>
    <row r="3887" spans="2:6" x14ac:dyDescent="0.2">
      <c r="B3887" s="199">
        <v>38218</v>
      </c>
      <c r="C3887" s="200">
        <v>4.3716686778788771</v>
      </c>
      <c r="D3887" s="200">
        <v>2.2274350755782177</v>
      </c>
      <c r="E3887" s="200"/>
      <c r="F3887" s="200"/>
    </row>
    <row r="3888" spans="2:6" x14ac:dyDescent="0.2">
      <c r="B3888" s="199">
        <v>38219</v>
      </c>
      <c r="C3888" s="200">
        <v>4.3321177105372382</v>
      </c>
      <c r="D3888" s="200">
        <v>2.2336315789473673</v>
      </c>
      <c r="E3888" s="200"/>
      <c r="F3888" s="200"/>
    </row>
    <row r="3889" spans="2:6" x14ac:dyDescent="0.2">
      <c r="B3889" s="199">
        <v>38222</v>
      </c>
      <c r="C3889" s="200">
        <v>4.3542966414285402</v>
      </c>
      <c r="D3889" s="200">
        <v>2.2329304316153693</v>
      </c>
      <c r="E3889" s="200"/>
      <c r="F3889" s="200"/>
    </row>
    <row r="3890" spans="2:6" x14ac:dyDescent="0.2">
      <c r="B3890" s="199">
        <v>38223</v>
      </c>
      <c r="C3890" s="200">
        <v>4.3113665040184088</v>
      </c>
      <c r="D3890" s="200">
        <v>2.2285259515570921</v>
      </c>
      <c r="E3890" s="200"/>
      <c r="F3890" s="200"/>
    </row>
    <row r="3891" spans="2:6" x14ac:dyDescent="0.2">
      <c r="B3891" s="199">
        <v>38224</v>
      </c>
      <c r="C3891" s="200">
        <v>4.3254452673689237</v>
      </c>
      <c r="D3891" s="200">
        <v>2.2407889273356387</v>
      </c>
      <c r="E3891" s="200"/>
      <c r="F3891" s="200"/>
    </row>
    <row r="3892" spans="2:6" x14ac:dyDescent="0.2">
      <c r="B3892" s="199">
        <v>38225</v>
      </c>
      <c r="C3892" s="200">
        <v>4.3439239569981574</v>
      </c>
      <c r="D3892" s="200">
        <v>2.2469876160990698</v>
      </c>
      <c r="E3892" s="200"/>
      <c r="F3892" s="200"/>
    </row>
    <row r="3893" spans="2:6" x14ac:dyDescent="0.2">
      <c r="B3893" s="199">
        <v>38226</v>
      </c>
      <c r="C3893" s="200">
        <v>4.3461914701808402</v>
      </c>
      <c r="D3893" s="200">
        <v>2.2544676743762508</v>
      </c>
      <c r="E3893" s="200"/>
      <c r="F3893" s="200"/>
    </row>
    <row r="3894" spans="2:6" x14ac:dyDescent="0.2">
      <c r="B3894" s="199">
        <v>38229</v>
      </c>
      <c r="C3894" s="200">
        <v>4.33386400424983</v>
      </c>
      <c r="D3894" s="200">
        <v>2.242483518484792</v>
      </c>
      <c r="E3894" s="200"/>
      <c r="F3894" s="200"/>
    </row>
    <row r="3895" spans="2:6" x14ac:dyDescent="0.2">
      <c r="B3895" s="199">
        <v>38230</v>
      </c>
      <c r="C3895" s="200">
        <v>4.3316140040413424</v>
      </c>
      <c r="D3895" s="200">
        <v>2.2483238025860484</v>
      </c>
      <c r="E3895" s="200"/>
      <c r="F3895" s="200"/>
    </row>
    <row r="3896" spans="2:6" x14ac:dyDescent="0.2">
      <c r="B3896" s="199">
        <v>38231</v>
      </c>
      <c r="C3896" s="200">
        <v>4.324221861028728</v>
      </c>
      <c r="D3896" s="200">
        <v>2.2591873975596415</v>
      </c>
      <c r="E3896" s="200"/>
      <c r="F3896" s="200"/>
    </row>
    <row r="3897" spans="2:6" x14ac:dyDescent="0.2">
      <c r="B3897" s="199">
        <v>38232</v>
      </c>
      <c r="C3897" s="200">
        <v>4.3249440627264857</v>
      </c>
      <c r="D3897" s="200">
        <v>2.2748065926060805</v>
      </c>
      <c r="E3897" s="200"/>
      <c r="F3897" s="200"/>
    </row>
    <row r="3898" spans="2:6" x14ac:dyDescent="0.2">
      <c r="B3898" s="199">
        <v>38233</v>
      </c>
      <c r="C3898" s="200">
        <v>4.3226206748166085</v>
      </c>
      <c r="D3898" s="200">
        <v>2.2633766162811852</v>
      </c>
      <c r="E3898" s="200"/>
      <c r="F3898" s="200"/>
    </row>
    <row r="3899" spans="2:6" x14ac:dyDescent="0.2">
      <c r="B3899" s="199">
        <v>38236</v>
      </c>
      <c r="C3899" s="200">
        <v>4.3584797404077005</v>
      </c>
      <c r="D3899" s="200">
        <v>2.2716650883263503</v>
      </c>
      <c r="E3899" s="200"/>
      <c r="F3899" s="200"/>
    </row>
    <row r="3900" spans="2:6" x14ac:dyDescent="0.2">
      <c r="B3900" s="199">
        <v>38237</v>
      </c>
      <c r="C3900" s="200">
        <v>4.3631590403223868</v>
      </c>
      <c r="D3900" s="200">
        <v>2.2828652340193027</v>
      </c>
      <c r="E3900" s="200"/>
      <c r="F3900" s="200"/>
    </row>
    <row r="3901" spans="2:6" x14ac:dyDescent="0.2">
      <c r="B3901" s="199">
        <v>38238</v>
      </c>
      <c r="C3901" s="200">
        <v>4.3543691951787764</v>
      </c>
      <c r="D3901" s="200">
        <v>2.2798029502822783</v>
      </c>
      <c r="E3901" s="200"/>
      <c r="F3901" s="200"/>
    </row>
    <row r="3902" spans="2:6" x14ac:dyDescent="0.2">
      <c r="B3902" s="199">
        <v>38239</v>
      </c>
      <c r="C3902" s="200">
        <v>4.313280421912582</v>
      </c>
      <c r="D3902" s="200">
        <v>2.2770025496266602</v>
      </c>
      <c r="E3902" s="200"/>
      <c r="F3902" s="200"/>
    </row>
    <row r="3903" spans="2:6" x14ac:dyDescent="0.2">
      <c r="B3903" s="199">
        <v>38240</v>
      </c>
      <c r="C3903" s="200">
        <v>4.3435795351723216</v>
      </c>
      <c r="D3903" s="200">
        <v>2.2928206155527207</v>
      </c>
      <c r="E3903" s="200"/>
      <c r="F3903" s="200"/>
    </row>
    <row r="3904" spans="2:6" x14ac:dyDescent="0.2">
      <c r="B3904" s="199">
        <v>38243</v>
      </c>
      <c r="C3904" s="200">
        <v>4.3619431395425599</v>
      </c>
      <c r="D3904" s="200">
        <v>2.3002456747404825</v>
      </c>
      <c r="E3904" s="200"/>
      <c r="F3904" s="200"/>
    </row>
    <row r="3905" spans="2:6" x14ac:dyDescent="0.2">
      <c r="B3905" s="199">
        <v>38244</v>
      </c>
      <c r="C3905" s="200">
        <v>4.3379220105561691</v>
      </c>
      <c r="D3905" s="200">
        <v>2.305316335822253</v>
      </c>
      <c r="E3905" s="200"/>
      <c r="F3905" s="200"/>
    </row>
    <row r="3906" spans="2:6" x14ac:dyDescent="0.2">
      <c r="B3906" s="199">
        <v>38245</v>
      </c>
      <c r="C3906" s="200">
        <v>4.2357254666165334</v>
      </c>
      <c r="D3906" s="200">
        <v>2.2826960480786722</v>
      </c>
      <c r="E3906" s="200"/>
      <c r="F3906" s="200"/>
    </row>
    <row r="3907" spans="2:6" x14ac:dyDescent="0.2">
      <c r="B3907" s="199">
        <v>38246</v>
      </c>
      <c r="C3907" s="200">
        <v>4.1911516114855241</v>
      </c>
      <c r="D3907" s="200">
        <v>2.2897430340557254</v>
      </c>
      <c r="E3907" s="200"/>
      <c r="F3907" s="200"/>
    </row>
    <row r="3908" spans="2:6" x14ac:dyDescent="0.2">
      <c r="B3908" s="199">
        <v>38247</v>
      </c>
      <c r="C3908" s="200">
        <v>4.2425505228456899</v>
      </c>
      <c r="D3908" s="200">
        <v>2.2981039883445615</v>
      </c>
      <c r="E3908" s="200"/>
      <c r="F3908" s="200"/>
    </row>
    <row r="3909" spans="2:6" x14ac:dyDescent="0.2">
      <c r="B3909" s="199">
        <v>38250</v>
      </c>
      <c r="C3909" s="200">
        <v>4.1799157876126714</v>
      </c>
      <c r="D3909" s="200">
        <v>2.2893170642870131</v>
      </c>
      <c r="E3909" s="200"/>
      <c r="F3909" s="200"/>
    </row>
    <row r="3910" spans="2:6" x14ac:dyDescent="0.2">
      <c r="B3910" s="199">
        <v>38251</v>
      </c>
      <c r="C3910" s="200">
        <v>4.2925767506094248</v>
      </c>
      <c r="D3910" s="200">
        <v>2.3077000546348549</v>
      </c>
      <c r="E3910" s="200"/>
      <c r="F3910" s="200"/>
    </row>
    <row r="3911" spans="2:6" x14ac:dyDescent="0.2">
      <c r="B3911" s="199">
        <v>38252</v>
      </c>
      <c r="C3911" s="200">
        <v>4.2187045236012493</v>
      </c>
      <c r="D3911" s="200">
        <v>2.2844685849572004</v>
      </c>
      <c r="E3911" s="200"/>
      <c r="F3911" s="200"/>
    </row>
    <row r="3912" spans="2:6" x14ac:dyDescent="0.2">
      <c r="B3912" s="199">
        <v>38253</v>
      </c>
      <c r="C3912" s="200">
        <v>4.1969075423376294</v>
      </c>
      <c r="D3912" s="200">
        <v>2.2779845201238369</v>
      </c>
      <c r="E3912" s="200"/>
      <c r="F3912" s="200"/>
    </row>
    <row r="3913" spans="2:6" x14ac:dyDescent="0.2">
      <c r="B3913" s="199">
        <v>38254</v>
      </c>
      <c r="C3913" s="200">
        <v>4.2324288577121028</v>
      </c>
      <c r="D3913" s="200">
        <v>2.2765601894008354</v>
      </c>
      <c r="E3913" s="200"/>
      <c r="F3913" s="200"/>
    </row>
    <row r="3914" spans="2:6" x14ac:dyDescent="0.2">
      <c r="B3914" s="199">
        <v>38257</v>
      </c>
      <c r="C3914" s="200">
        <v>4.2070508902011721</v>
      </c>
      <c r="D3914" s="200">
        <v>2.264572391185574</v>
      </c>
      <c r="E3914" s="200"/>
      <c r="F3914" s="200"/>
    </row>
    <row r="3915" spans="2:6" x14ac:dyDescent="0.2">
      <c r="B3915" s="199">
        <v>38258</v>
      </c>
      <c r="C3915" s="200">
        <v>4.2125224437103972</v>
      </c>
      <c r="D3915" s="200">
        <v>2.2757184483700574</v>
      </c>
      <c r="E3915" s="200"/>
      <c r="F3915" s="200"/>
    </row>
    <row r="3916" spans="2:6" x14ac:dyDescent="0.2">
      <c r="B3916" s="199">
        <v>38259</v>
      </c>
      <c r="C3916" s="200">
        <v>4.2555584929168511</v>
      </c>
      <c r="D3916" s="200">
        <v>2.2853227098889066</v>
      </c>
      <c r="E3916" s="200"/>
      <c r="F3916" s="200"/>
    </row>
    <row r="3917" spans="2:6" x14ac:dyDescent="0.2">
      <c r="B3917" s="199">
        <v>38260</v>
      </c>
      <c r="C3917" s="200">
        <v>4.2501403122813635</v>
      </c>
      <c r="D3917" s="200">
        <v>2.2919189582953905</v>
      </c>
      <c r="E3917" s="200"/>
      <c r="F3917" s="200"/>
    </row>
    <row r="3918" spans="2:6" x14ac:dyDescent="0.2">
      <c r="B3918" s="199">
        <v>38261</v>
      </c>
      <c r="C3918" s="200">
        <v>4.2901165947105966</v>
      </c>
      <c r="D3918" s="200">
        <v>2.3247430340557251</v>
      </c>
      <c r="E3918" s="200"/>
      <c r="F3918" s="200"/>
    </row>
    <row r="3919" spans="2:6" x14ac:dyDescent="0.2">
      <c r="B3919" s="199">
        <v>38264</v>
      </c>
      <c r="C3919" s="200">
        <v>4.2681444837050257</v>
      </c>
      <c r="D3919" s="200">
        <v>2.3320298670551787</v>
      </c>
      <c r="E3919" s="200"/>
      <c r="F3919" s="200"/>
    </row>
    <row r="3920" spans="2:6" x14ac:dyDescent="0.2">
      <c r="B3920" s="199">
        <v>38265</v>
      </c>
      <c r="C3920" s="200">
        <v>4.3063894835424055</v>
      </c>
      <c r="D3920" s="200">
        <v>2.3353531232926588</v>
      </c>
      <c r="E3920" s="200"/>
      <c r="F3920" s="200"/>
    </row>
    <row r="3921" spans="2:6" x14ac:dyDescent="0.2">
      <c r="B3921" s="199">
        <v>38266</v>
      </c>
      <c r="C3921" s="200">
        <v>4.2653298985665353</v>
      </c>
      <c r="D3921" s="200">
        <v>2.3451730103806212</v>
      </c>
      <c r="E3921" s="200"/>
      <c r="F3921" s="200"/>
    </row>
    <row r="3922" spans="2:6" x14ac:dyDescent="0.2">
      <c r="B3922" s="199">
        <v>38267</v>
      </c>
      <c r="C3922" s="200">
        <v>4.2445111420043817</v>
      </c>
      <c r="D3922" s="200">
        <v>2.3298821708249844</v>
      </c>
      <c r="E3922" s="200"/>
      <c r="F3922" s="200"/>
    </row>
    <row r="3923" spans="2:6" x14ac:dyDescent="0.2">
      <c r="B3923" s="199">
        <v>38268</v>
      </c>
      <c r="C3923" s="200">
        <v>4.2698574193715313</v>
      </c>
      <c r="D3923" s="200">
        <v>2.3282218175195757</v>
      </c>
      <c r="E3923" s="200"/>
      <c r="F3923" s="200"/>
    </row>
    <row r="3924" spans="2:6" x14ac:dyDescent="0.2">
      <c r="B3924" s="199">
        <v>38271</v>
      </c>
      <c r="C3924" s="200">
        <v>4.2300395876612056</v>
      </c>
      <c r="D3924" s="200">
        <v>2.3294989983609522</v>
      </c>
      <c r="E3924" s="200"/>
      <c r="F3924" s="200"/>
    </row>
    <row r="3925" spans="2:6" x14ac:dyDescent="0.2">
      <c r="B3925" s="199">
        <v>38272</v>
      </c>
      <c r="C3925" s="200">
        <v>4.1815570034800906</v>
      </c>
      <c r="D3925" s="200">
        <v>2.3125201238390072</v>
      </c>
      <c r="E3925" s="200"/>
      <c r="F3925" s="200"/>
    </row>
    <row r="3926" spans="2:6" x14ac:dyDescent="0.2">
      <c r="B3926" s="199">
        <v>38273</v>
      </c>
      <c r="C3926" s="200">
        <v>4.1503814075594461</v>
      </c>
      <c r="D3926" s="200">
        <v>2.3012666181023476</v>
      </c>
      <c r="E3926" s="200"/>
      <c r="F3926" s="200"/>
    </row>
    <row r="3927" spans="2:6" x14ac:dyDescent="0.2">
      <c r="B3927" s="199">
        <v>38274</v>
      </c>
      <c r="C3927" s="200">
        <v>4.3491828529635841</v>
      </c>
      <c r="D3927" s="200">
        <v>2.2910912402112529</v>
      </c>
      <c r="E3927" s="200"/>
      <c r="F3927" s="200"/>
    </row>
    <row r="3928" spans="2:6" x14ac:dyDescent="0.2">
      <c r="B3928" s="199">
        <v>38275</v>
      </c>
      <c r="C3928" s="200">
        <v>4.4136064134179538</v>
      </c>
      <c r="D3928" s="200">
        <v>2.3003159715898724</v>
      </c>
      <c r="E3928" s="200"/>
      <c r="F3928" s="200"/>
    </row>
    <row r="3929" spans="2:6" x14ac:dyDescent="0.2">
      <c r="B3929" s="199">
        <v>38278</v>
      </c>
      <c r="C3929" s="200">
        <v>4.4151667360236182</v>
      </c>
      <c r="D3929" s="200">
        <v>2.3051644509196851</v>
      </c>
      <c r="E3929" s="200"/>
      <c r="F3929" s="200"/>
    </row>
    <row r="3930" spans="2:6" x14ac:dyDescent="0.2">
      <c r="B3930" s="199">
        <v>38279</v>
      </c>
      <c r="C3930" s="200">
        <v>4.4932320694247796</v>
      </c>
      <c r="D3930" s="200">
        <v>2.3028887270078293</v>
      </c>
      <c r="E3930" s="200"/>
      <c r="F3930" s="200"/>
    </row>
    <row r="3931" spans="2:6" x14ac:dyDescent="0.2">
      <c r="B3931" s="199">
        <v>38280</v>
      </c>
      <c r="C3931" s="200">
        <v>4.4863044372039091</v>
      </c>
      <c r="D3931" s="200">
        <v>2.3002618830814039</v>
      </c>
      <c r="E3931" s="200"/>
      <c r="F3931" s="200"/>
    </row>
    <row r="3932" spans="2:6" x14ac:dyDescent="0.2">
      <c r="B3932" s="199">
        <v>38281</v>
      </c>
      <c r="C3932" s="200">
        <v>4.5065077378157792</v>
      </c>
      <c r="D3932" s="200">
        <v>2.3081500637406647</v>
      </c>
      <c r="E3932" s="200"/>
      <c r="F3932" s="200"/>
    </row>
    <row r="3933" spans="2:6" x14ac:dyDescent="0.2">
      <c r="B3933" s="199">
        <v>38282</v>
      </c>
      <c r="C3933" s="200">
        <v>4.4829828097649154</v>
      </c>
      <c r="D3933" s="200">
        <v>2.2975723911855748</v>
      </c>
      <c r="E3933" s="200"/>
      <c r="F3933" s="200"/>
    </row>
    <row r="3934" spans="2:6" x14ac:dyDescent="0.2">
      <c r="B3934" s="199">
        <v>38285</v>
      </c>
      <c r="C3934" s="200">
        <v>4.4717928532054314</v>
      </c>
      <c r="D3934" s="200">
        <v>2.2915782189036591</v>
      </c>
      <c r="E3934" s="200"/>
      <c r="F3934" s="200"/>
    </row>
    <row r="3935" spans="2:6" x14ac:dyDescent="0.2">
      <c r="B3935" s="199">
        <v>38286</v>
      </c>
      <c r="C3935" s="200">
        <v>4.4700540650532083</v>
      </c>
      <c r="D3935" s="200">
        <v>2.311918411946821</v>
      </c>
      <c r="E3935" s="200"/>
      <c r="F3935" s="200"/>
    </row>
    <row r="3936" spans="2:6" x14ac:dyDescent="0.2">
      <c r="B3936" s="199">
        <v>38287</v>
      </c>
      <c r="C3936" s="200">
        <v>4.4802149258909454</v>
      </c>
      <c r="D3936" s="200">
        <v>2.3381702786377696</v>
      </c>
      <c r="E3936" s="200"/>
      <c r="F3936" s="200"/>
    </row>
    <row r="3937" spans="2:6" x14ac:dyDescent="0.2">
      <c r="B3937" s="199">
        <v>38288</v>
      </c>
      <c r="C3937" s="200">
        <v>4.5517003847016815</v>
      </c>
      <c r="D3937" s="200">
        <v>2.3482265525405195</v>
      </c>
      <c r="E3937" s="200"/>
      <c r="F3937" s="200"/>
    </row>
    <row r="3938" spans="2:6" x14ac:dyDescent="0.2">
      <c r="B3938" s="199">
        <v>38289</v>
      </c>
      <c r="C3938" s="200">
        <v>4.5218774575498157</v>
      </c>
      <c r="D3938" s="200">
        <v>2.3483434711345827</v>
      </c>
      <c r="E3938" s="200"/>
      <c r="F3938" s="200"/>
    </row>
    <row r="3939" spans="2:6" x14ac:dyDescent="0.2">
      <c r="B3939" s="199">
        <v>38292</v>
      </c>
      <c r="C3939" s="200">
        <v>4.5696328363262593</v>
      </c>
      <c r="D3939" s="200">
        <v>2.3547373884538327</v>
      </c>
      <c r="E3939" s="200"/>
      <c r="F3939" s="200"/>
    </row>
    <row r="3940" spans="2:6" x14ac:dyDescent="0.2">
      <c r="B3940" s="199">
        <v>38293</v>
      </c>
      <c r="C3940" s="200">
        <v>4.5939558556297264</v>
      </c>
      <c r="D3940" s="200">
        <v>2.3620187579675824</v>
      </c>
      <c r="E3940" s="200"/>
      <c r="F3940" s="200"/>
    </row>
    <row r="3941" spans="2:6" x14ac:dyDescent="0.2">
      <c r="B3941" s="199">
        <v>38294</v>
      </c>
      <c r="C3941" s="200">
        <v>4.6654162959058976</v>
      </c>
      <c r="D3941" s="200">
        <v>2.3876281187397548</v>
      </c>
      <c r="E3941" s="200"/>
      <c r="F3941" s="200"/>
    </row>
    <row r="3942" spans="2:6" x14ac:dyDescent="0.2">
      <c r="B3942" s="199">
        <v>38295</v>
      </c>
      <c r="C3942" s="200">
        <v>4.6673252100931579</v>
      </c>
      <c r="D3942" s="200">
        <v>2.4131781096339453</v>
      </c>
      <c r="E3942" s="200"/>
      <c r="F3942" s="200"/>
    </row>
    <row r="3943" spans="2:6" x14ac:dyDescent="0.2">
      <c r="B3943" s="199">
        <v>38296</v>
      </c>
      <c r="C3943" s="200">
        <v>4.6882165204055477</v>
      </c>
      <c r="D3943" s="200">
        <v>2.4273928246221081</v>
      </c>
      <c r="E3943" s="200"/>
      <c r="F3943" s="200"/>
    </row>
    <row r="3944" spans="2:6" x14ac:dyDescent="0.2">
      <c r="B3944" s="199">
        <v>38299</v>
      </c>
      <c r="C3944" s="200">
        <v>4.6959247309048262</v>
      </c>
      <c r="D3944" s="200">
        <v>2.4256860316882163</v>
      </c>
      <c r="E3944" s="200"/>
      <c r="F3944" s="200"/>
    </row>
    <row r="3945" spans="2:6" x14ac:dyDescent="0.2">
      <c r="B3945" s="199">
        <v>38300</v>
      </c>
      <c r="C3945" s="200">
        <v>4.6946896492484989</v>
      </c>
      <c r="D3945" s="200">
        <v>2.4215869604807865</v>
      </c>
      <c r="E3945" s="200"/>
      <c r="F3945" s="200"/>
    </row>
    <row r="3946" spans="2:6" x14ac:dyDescent="0.2">
      <c r="B3946" s="199">
        <v>38301</v>
      </c>
      <c r="C3946" s="200">
        <v>4.6760967083114213</v>
      </c>
      <c r="D3946" s="200">
        <v>2.4203128756146417</v>
      </c>
      <c r="E3946" s="200"/>
      <c r="F3946" s="200"/>
    </row>
    <row r="3947" spans="2:6" x14ac:dyDescent="0.2">
      <c r="B3947" s="199">
        <v>38302</v>
      </c>
      <c r="C3947" s="200">
        <v>4.7424183415880741</v>
      </c>
      <c r="D3947" s="200">
        <v>2.4368725186669096</v>
      </c>
      <c r="E3947" s="200"/>
      <c r="F3947" s="200"/>
    </row>
    <row r="3948" spans="2:6" x14ac:dyDescent="0.2">
      <c r="B3948" s="199">
        <v>38303</v>
      </c>
      <c r="C3948" s="200">
        <v>4.7546832611826737</v>
      </c>
      <c r="D3948" s="200">
        <v>2.4604815152067019</v>
      </c>
      <c r="E3948" s="200"/>
      <c r="F3948" s="200"/>
    </row>
    <row r="3949" spans="2:6" x14ac:dyDescent="0.2">
      <c r="B3949" s="199">
        <v>38306</v>
      </c>
      <c r="C3949" s="200">
        <v>4.7534390060636724</v>
      </c>
      <c r="D3949" s="200">
        <v>2.4646445091968676</v>
      </c>
      <c r="E3949" s="200"/>
      <c r="F3949" s="200"/>
    </row>
    <row r="3950" spans="2:6" x14ac:dyDescent="0.2">
      <c r="B3950" s="199">
        <v>38307</v>
      </c>
      <c r="C3950" s="200">
        <v>4.7470984754539129</v>
      </c>
      <c r="D3950" s="200">
        <v>2.4532855581861228</v>
      </c>
      <c r="E3950" s="200"/>
      <c r="F3950" s="200"/>
    </row>
    <row r="3951" spans="2:6" x14ac:dyDescent="0.2">
      <c r="B3951" s="199">
        <v>38308</v>
      </c>
      <c r="C3951" s="200">
        <v>4.8381809523889086</v>
      </c>
      <c r="D3951" s="200">
        <v>2.4728315425241307</v>
      </c>
      <c r="E3951" s="200"/>
      <c r="F3951" s="200"/>
    </row>
    <row r="3952" spans="2:6" x14ac:dyDescent="0.2">
      <c r="B3952" s="199">
        <v>38309</v>
      </c>
      <c r="C3952" s="200">
        <v>4.7965325978996241</v>
      </c>
      <c r="D3952" s="200">
        <v>2.4704172281915868</v>
      </c>
      <c r="E3952" s="200"/>
      <c r="F3952" s="200"/>
    </row>
    <row r="3953" spans="2:6" x14ac:dyDescent="0.2">
      <c r="B3953" s="199">
        <v>38310</v>
      </c>
      <c r="C3953" s="200">
        <v>4.7807092087388208</v>
      </c>
      <c r="D3953" s="200">
        <v>2.4577479511928617</v>
      </c>
      <c r="E3953" s="200"/>
      <c r="F3953" s="200"/>
    </row>
    <row r="3954" spans="2:6" x14ac:dyDescent="0.2">
      <c r="B3954" s="199">
        <v>38313</v>
      </c>
      <c r="C3954" s="200">
        <v>4.7282269948320179</v>
      </c>
      <c r="D3954" s="200">
        <v>2.4563505736659992</v>
      </c>
      <c r="E3954" s="200"/>
      <c r="F3954" s="200"/>
    </row>
    <row r="3955" spans="2:6" x14ac:dyDescent="0.2">
      <c r="B3955" s="199">
        <v>38314</v>
      </c>
      <c r="C3955" s="200">
        <v>4.7478023302263228</v>
      </c>
      <c r="D3955" s="200">
        <v>2.4596448734292484</v>
      </c>
      <c r="E3955" s="200"/>
      <c r="F3955" s="200"/>
    </row>
    <row r="3956" spans="2:6" x14ac:dyDescent="0.2">
      <c r="B3956" s="199">
        <v>38315</v>
      </c>
      <c r="C3956" s="200">
        <v>4.7628701596432821</v>
      </c>
      <c r="D3956" s="200">
        <v>2.4718191586232026</v>
      </c>
      <c r="E3956" s="200"/>
      <c r="F3956" s="200"/>
    </row>
    <row r="3957" spans="2:6" x14ac:dyDescent="0.2">
      <c r="B3957" s="199">
        <v>38316</v>
      </c>
      <c r="C3957" s="200">
        <v>4.8483318058128191</v>
      </c>
      <c r="D3957" s="200">
        <v>2.4846787470406126</v>
      </c>
      <c r="E3957" s="200"/>
      <c r="F3957" s="200"/>
    </row>
    <row r="3958" spans="2:6" x14ac:dyDescent="0.2">
      <c r="B3958" s="199">
        <v>38317</v>
      </c>
      <c r="C3958" s="200">
        <v>4.8651692795746309</v>
      </c>
      <c r="D3958" s="200">
        <v>2.4846348570387917</v>
      </c>
      <c r="E3958" s="200"/>
      <c r="F3958" s="200"/>
    </row>
    <row r="3959" spans="2:6" x14ac:dyDescent="0.2">
      <c r="B3959" s="199">
        <v>38320</v>
      </c>
      <c r="C3959" s="200">
        <v>4.8993262508641946</v>
      </c>
      <c r="D3959" s="200">
        <v>2.4842019668548541</v>
      </c>
      <c r="E3959" s="200"/>
      <c r="F3959" s="200"/>
    </row>
    <row r="3960" spans="2:6" x14ac:dyDescent="0.2">
      <c r="B3960" s="199">
        <v>38321</v>
      </c>
      <c r="C3960" s="200">
        <v>4.8098307829717308</v>
      </c>
      <c r="D3960" s="200">
        <v>2.4728659624840654</v>
      </c>
      <c r="E3960" s="200"/>
      <c r="F3960" s="200"/>
    </row>
    <row r="3961" spans="2:6" x14ac:dyDescent="0.2">
      <c r="B3961" s="199">
        <v>38322</v>
      </c>
      <c r="C3961" s="200">
        <v>4.8768179092677952</v>
      </c>
      <c r="D3961" s="200">
        <v>2.5000657439446372</v>
      </c>
      <c r="E3961" s="200"/>
      <c r="F3961" s="200"/>
    </row>
    <row r="3962" spans="2:6" x14ac:dyDescent="0.2">
      <c r="B3962" s="199">
        <v>38323</v>
      </c>
      <c r="C3962" s="200">
        <v>4.9101450991609745</v>
      </c>
      <c r="D3962" s="200">
        <v>2.5035851393188859</v>
      </c>
      <c r="E3962" s="200"/>
      <c r="F3962" s="200"/>
    </row>
    <row r="3963" spans="2:6" x14ac:dyDescent="0.2">
      <c r="B3963" s="199">
        <v>38324</v>
      </c>
      <c r="C3963" s="200">
        <v>4.9018456172948257</v>
      </c>
      <c r="D3963" s="200">
        <v>2.5107505008195234</v>
      </c>
      <c r="E3963" s="200"/>
      <c r="F3963" s="200"/>
    </row>
    <row r="3964" spans="2:6" x14ac:dyDescent="0.2">
      <c r="B3964" s="199">
        <v>38327</v>
      </c>
      <c r="C3964" s="200">
        <v>4.873231085362419</v>
      </c>
      <c r="D3964" s="200">
        <v>2.5073942815516301</v>
      </c>
      <c r="E3964" s="200"/>
      <c r="F3964" s="200"/>
    </row>
    <row r="3965" spans="2:6" x14ac:dyDescent="0.2">
      <c r="B3965" s="199">
        <v>38328</v>
      </c>
      <c r="C3965" s="200">
        <v>4.8268150321363201</v>
      </c>
      <c r="D3965" s="200">
        <v>2.491151884902568</v>
      </c>
      <c r="E3965" s="200"/>
      <c r="F3965" s="200"/>
    </row>
    <row r="3966" spans="2:6" x14ac:dyDescent="0.2">
      <c r="B3966" s="199">
        <v>38329</v>
      </c>
      <c r="C3966" s="200">
        <v>4.8066934587373602</v>
      </c>
      <c r="D3966" s="200">
        <v>2.4813205244946279</v>
      </c>
      <c r="E3966" s="200"/>
      <c r="F3966" s="200"/>
    </row>
    <row r="3967" spans="2:6" x14ac:dyDescent="0.2">
      <c r="B3967" s="199">
        <v>38330</v>
      </c>
      <c r="C3967" s="200">
        <v>4.7757505351881644</v>
      </c>
      <c r="D3967" s="200">
        <v>2.4787849207794577</v>
      </c>
      <c r="E3967" s="200"/>
      <c r="F3967" s="200"/>
    </row>
    <row r="3968" spans="2:6" x14ac:dyDescent="0.2">
      <c r="B3968" s="199">
        <v>38331</v>
      </c>
      <c r="C3968" s="200">
        <v>4.7988651592721725</v>
      </c>
      <c r="D3968" s="200">
        <v>2.4756949553815342</v>
      </c>
      <c r="E3968" s="200"/>
      <c r="F3968" s="200"/>
    </row>
    <row r="3969" spans="2:6" x14ac:dyDescent="0.2">
      <c r="B3969" s="199">
        <v>38334</v>
      </c>
      <c r="C3969" s="200">
        <v>4.8882647227821394</v>
      </c>
      <c r="D3969" s="200">
        <v>2.5011161901293035</v>
      </c>
      <c r="E3969" s="200"/>
      <c r="F3969" s="200"/>
    </row>
    <row r="3970" spans="2:6" x14ac:dyDescent="0.2">
      <c r="B3970" s="199">
        <v>38335</v>
      </c>
      <c r="C3970" s="200">
        <v>4.8765944103590195</v>
      </c>
      <c r="D3970" s="200">
        <v>2.5085190311418692</v>
      </c>
      <c r="E3970" s="200"/>
      <c r="F3970" s="200"/>
    </row>
    <row r="3971" spans="2:6" x14ac:dyDescent="0.2">
      <c r="B3971" s="199">
        <v>38336</v>
      </c>
      <c r="C3971" s="200">
        <v>4.8772123681627599</v>
      </c>
      <c r="D3971" s="200">
        <v>2.5251098160626491</v>
      </c>
      <c r="E3971" s="200"/>
      <c r="F3971" s="200"/>
    </row>
    <row r="3972" spans="2:6" x14ac:dyDescent="0.2">
      <c r="B3972" s="199">
        <v>38337</v>
      </c>
      <c r="C3972" s="200">
        <v>4.7678505159238922</v>
      </c>
      <c r="D3972" s="200">
        <v>2.5155649244217821</v>
      </c>
      <c r="E3972" s="200"/>
      <c r="F3972" s="200"/>
    </row>
    <row r="3973" spans="2:6" x14ac:dyDescent="0.2">
      <c r="B3973" s="199">
        <v>38338</v>
      </c>
      <c r="C3973" s="200">
        <v>4.6884625359954288</v>
      </c>
      <c r="D3973" s="200">
        <v>2.5007122564195967</v>
      </c>
      <c r="E3973" s="200"/>
      <c r="F3973" s="200"/>
    </row>
    <row r="3974" spans="2:6" x14ac:dyDescent="0.2">
      <c r="B3974" s="199">
        <v>38341</v>
      </c>
      <c r="C3974" s="200">
        <v>4.7592649888125571</v>
      </c>
      <c r="D3974" s="200">
        <v>2.5158907302859235</v>
      </c>
      <c r="E3974" s="200"/>
      <c r="F3974" s="200"/>
    </row>
    <row r="3975" spans="2:6" x14ac:dyDescent="0.2">
      <c r="B3975" s="199">
        <v>38342</v>
      </c>
      <c r="C3975" s="200">
        <v>4.7579014786788001</v>
      </c>
      <c r="D3975" s="200">
        <v>2.52463230741213</v>
      </c>
      <c r="E3975" s="200"/>
      <c r="F3975" s="200"/>
    </row>
    <row r="3976" spans="2:6" x14ac:dyDescent="0.2">
      <c r="B3976" s="199">
        <v>38343</v>
      </c>
      <c r="C3976" s="200">
        <v>4.8456981880743442</v>
      </c>
      <c r="D3976" s="200">
        <v>2.5370225824075767</v>
      </c>
      <c r="E3976" s="200"/>
      <c r="F3976" s="200"/>
    </row>
    <row r="3977" spans="2:6" x14ac:dyDescent="0.2">
      <c r="B3977" s="199">
        <v>38344</v>
      </c>
      <c r="C3977" s="200">
        <v>4.9030273260774146</v>
      </c>
      <c r="D3977" s="200">
        <v>2.54630868694227</v>
      </c>
      <c r="E3977" s="200"/>
      <c r="F3977" s="200"/>
    </row>
    <row r="3978" spans="2:6" x14ac:dyDescent="0.2">
      <c r="B3978" s="199">
        <v>38345</v>
      </c>
      <c r="C3978" s="200">
        <v>4.9394876704492034</v>
      </c>
      <c r="D3978" s="200">
        <v>2.5536430522673474</v>
      </c>
      <c r="E3978" s="200"/>
      <c r="F3978" s="200"/>
    </row>
    <row r="3979" spans="2:6" x14ac:dyDescent="0.2">
      <c r="B3979" s="199">
        <v>38348</v>
      </c>
      <c r="C3979" s="200">
        <v>4.9608851891109449</v>
      </c>
      <c r="D3979" s="200">
        <v>2.5533981059916235</v>
      </c>
      <c r="E3979" s="200"/>
      <c r="F3979" s="200"/>
    </row>
    <row r="3980" spans="2:6" x14ac:dyDescent="0.2">
      <c r="B3980" s="199">
        <v>38349</v>
      </c>
      <c r="C3980" s="200">
        <v>4.9745519805923006</v>
      </c>
      <c r="D3980" s="200">
        <v>2.563992169003825</v>
      </c>
      <c r="E3980" s="200"/>
      <c r="F3980" s="200"/>
    </row>
    <row r="3981" spans="2:6" x14ac:dyDescent="0.2">
      <c r="B3981" s="199">
        <v>38350</v>
      </c>
      <c r="C3981" s="200">
        <v>4.9687535182314351</v>
      </c>
      <c r="D3981" s="200">
        <v>2.5601633582225465</v>
      </c>
      <c r="E3981" s="200"/>
      <c r="F3981" s="200"/>
    </row>
    <row r="3982" spans="2:6" x14ac:dyDescent="0.2">
      <c r="B3982" s="199">
        <v>38351</v>
      </c>
      <c r="C3982" s="200">
        <v>4.9988141214616624</v>
      </c>
      <c r="D3982" s="200">
        <v>2.5694445456201063</v>
      </c>
      <c r="E3982" s="200"/>
      <c r="F3982" s="200"/>
    </row>
    <row r="3983" spans="2:6" x14ac:dyDescent="0.2">
      <c r="B3983" s="199">
        <v>38352</v>
      </c>
      <c r="C3983" s="200">
        <v>4.9764467176099751</v>
      </c>
      <c r="D3983" s="200">
        <v>2.5680389728646884</v>
      </c>
      <c r="E3983" s="200"/>
      <c r="F3983" s="200"/>
    </row>
    <row r="3984" spans="2:6" x14ac:dyDescent="0.2">
      <c r="B3984" s="199">
        <v>38355</v>
      </c>
      <c r="C3984" s="200">
        <v>5.0250143648086087</v>
      </c>
      <c r="D3984" s="200">
        <v>2.5510114733199782</v>
      </c>
      <c r="E3984" s="200"/>
      <c r="F3984" s="200"/>
    </row>
    <row r="3985" spans="2:6" x14ac:dyDescent="0.2">
      <c r="B3985" s="199">
        <v>38356</v>
      </c>
      <c r="C3985" s="200">
        <v>4.9877809477187816</v>
      </c>
      <c r="D3985" s="200">
        <v>2.5232768166089969</v>
      </c>
      <c r="E3985" s="200"/>
      <c r="F3985" s="200"/>
    </row>
    <row r="3986" spans="2:6" x14ac:dyDescent="0.2">
      <c r="B3986" s="199">
        <v>38357</v>
      </c>
      <c r="C3986" s="200">
        <v>4.944029368423787</v>
      </c>
      <c r="D3986" s="200">
        <v>2.5089781460571849</v>
      </c>
      <c r="E3986" s="200"/>
      <c r="F3986" s="200"/>
    </row>
    <row r="3987" spans="2:6" x14ac:dyDescent="0.2">
      <c r="B3987" s="199">
        <v>38358</v>
      </c>
      <c r="C3987" s="200">
        <v>4.9317310907831011</v>
      </c>
      <c r="D3987" s="200">
        <v>2.5089408122382082</v>
      </c>
      <c r="E3987" s="200"/>
      <c r="F3987" s="200"/>
    </row>
    <row r="3988" spans="2:6" x14ac:dyDescent="0.2">
      <c r="B3988" s="199">
        <v>38359</v>
      </c>
      <c r="C3988" s="200">
        <v>4.9178558115137099</v>
      </c>
      <c r="D3988" s="200">
        <v>2.504230923329084</v>
      </c>
      <c r="E3988" s="200"/>
      <c r="F3988" s="200"/>
    </row>
    <row r="3989" spans="2:6" x14ac:dyDescent="0.2">
      <c r="B3989" s="199">
        <v>38362</v>
      </c>
      <c r="C3989" s="200">
        <v>4.9538866710421434</v>
      </c>
      <c r="D3989" s="200">
        <v>2.5136237479511929</v>
      </c>
      <c r="E3989" s="200"/>
      <c r="F3989" s="200"/>
    </row>
    <row r="3990" spans="2:6" x14ac:dyDescent="0.2">
      <c r="B3990" s="199">
        <v>38363</v>
      </c>
      <c r="C3990" s="200">
        <v>4.9819407878003084</v>
      </c>
      <c r="D3990" s="200">
        <v>2.5070908759788746</v>
      </c>
      <c r="E3990" s="200"/>
      <c r="F3990" s="200"/>
    </row>
    <row r="3991" spans="2:6" x14ac:dyDescent="0.2">
      <c r="B3991" s="199">
        <v>38364</v>
      </c>
      <c r="C3991" s="200">
        <v>5.0310721859777914</v>
      </c>
      <c r="D3991" s="200">
        <v>2.5178024039337092</v>
      </c>
      <c r="E3991" s="200"/>
      <c r="F3991" s="200"/>
    </row>
    <row r="3992" spans="2:6" x14ac:dyDescent="0.2">
      <c r="B3992" s="199">
        <v>38365</v>
      </c>
      <c r="C3992" s="200">
        <v>4.9872914183924717</v>
      </c>
      <c r="D3992" s="200">
        <v>2.50221198324531</v>
      </c>
      <c r="E3992" s="200"/>
      <c r="F3992" s="200"/>
    </row>
    <row r="3993" spans="2:6" x14ac:dyDescent="0.2">
      <c r="B3993" s="199">
        <v>38366</v>
      </c>
      <c r="C3993" s="200">
        <v>4.9353087412258043</v>
      </c>
      <c r="D3993" s="200">
        <v>2.5072061555272258</v>
      </c>
      <c r="E3993" s="200"/>
      <c r="F3993" s="200"/>
    </row>
    <row r="3994" spans="2:6" x14ac:dyDescent="0.2">
      <c r="B3994" s="199">
        <v>38369</v>
      </c>
      <c r="C3994" s="200">
        <v>4.9815213103707796</v>
      </c>
      <c r="D3994" s="200">
        <v>2.5118078674194133</v>
      </c>
      <c r="E3994" s="200"/>
      <c r="F3994" s="200"/>
    </row>
    <row r="3995" spans="2:6" x14ac:dyDescent="0.2">
      <c r="B3995" s="199">
        <v>38370</v>
      </c>
      <c r="C3995" s="200">
        <v>4.895091446913602</v>
      </c>
      <c r="D3995" s="200">
        <v>2.5190338736113635</v>
      </c>
      <c r="E3995" s="200"/>
      <c r="F3995" s="200"/>
    </row>
    <row r="3996" spans="2:6" x14ac:dyDescent="0.2">
      <c r="B3996" s="199">
        <v>38371</v>
      </c>
      <c r="C3996" s="200">
        <v>4.8431529691579973</v>
      </c>
      <c r="D3996" s="200">
        <v>2.5082227281005278</v>
      </c>
      <c r="E3996" s="200"/>
      <c r="F3996" s="200"/>
    </row>
    <row r="3997" spans="2:6" x14ac:dyDescent="0.2">
      <c r="B3997" s="199">
        <v>38372</v>
      </c>
      <c r="C3997" s="200">
        <v>4.802214307099189</v>
      </c>
      <c r="D3997" s="200">
        <v>2.4852647969404473</v>
      </c>
      <c r="E3997" s="200"/>
      <c r="F3997" s="200"/>
    </row>
    <row r="3998" spans="2:6" x14ac:dyDescent="0.2">
      <c r="B3998" s="199">
        <v>38373</v>
      </c>
      <c r="C3998" s="200">
        <v>4.8383727611539005</v>
      </c>
      <c r="D3998" s="200">
        <v>2.479187943908213</v>
      </c>
      <c r="E3998" s="200"/>
      <c r="F3998" s="200"/>
    </row>
    <row r="3999" spans="2:6" x14ac:dyDescent="0.2">
      <c r="B3999" s="199">
        <v>38376</v>
      </c>
      <c r="C3999" s="200">
        <v>4.8487612906561726</v>
      </c>
      <c r="D3999" s="200">
        <v>2.4795911491531593</v>
      </c>
      <c r="E3999" s="200"/>
      <c r="F3999" s="200"/>
    </row>
    <row r="4000" spans="2:6" x14ac:dyDescent="0.2">
      <c r="B4000" s="199">
        <v>38377</v>
      </c>
      <c r="C4000" s="200">
        <v>4.89257208048297</v>
      </c>
      <c r="D4000" s="200">
        <v>2.4802065197596064</v>
      </c>
      <c r="E4000" s="200"/>
      <c r="F4000" s="200"/>
    </row>
    <row r="4001" spans="2:6" x14ac:dyDescent="0.2">
      <c r="B4001" s="199">
        <v>38378</v>
      </c>
      <c r="C4001" s="200">
        <v>4.9073805510916131</v>
      </c>
      <c r="D4001" s="200">
        <v>2.5007246403205241</v>
      </c>
      <c r="E4001" s="200"/>
      <c r="F4001" s="200"/>
    </row>
    <row r="4002" spans="2:6" x14ac:dyDescent="0.2">
      <c r="B4002" s="199">
        <v>38379</v>
      </c>
      <c r="C4002" s="200">
        <v>4.8756120159017931</v>
      </c>
      <c r="D4002" s="200">
        <v>2.5007887452194497</v>
      </c>
      <c r="E4002" s="200"/>
      <c r="F4002" s="200"/>
    </row>
    <row r="4003" spans="2:6" x14ac:dyDescent="0.2">
      <c r="B4003" s="199">
        <v>38380</v>
      </c>
      <c r="C4003" s="200">
        <v>4.9354571845308852</v>
      </c>
      <c r="D4003" s="200">
        <v>2.4910908759788741</v>
      </c>
      <c r="E4003" s="200"/>
      <c r="F4003" s="200"/>
    </row>
    <row r="4004" spans="2:6" x14ac:dyDescent="0.2">
      <c r="B4004" s="199">
        <v>38383</v>
      </c>
      <c r="C4004" s="200">
        <v>5.0394333802291991</v>
      </c>
      <c r="D4004" s="200">
        <v>2.5107705336004367</v>
      </c>
      <c r="E4004" s="200"/>
      <c r="F4004" s="200"/>
    </row>
    <row r="4005" spans="2:6" x14ac:dyDescent="0.2">
      <c r="B4005" s="199">
        <v>38384</v>
      </c>
      <c r="C4005" s="200">
        <v>5.0629649798892808</v>
      </c>
      <c r="D4005" s="200">
        <v>2.5232092515024585</v>
      </c>
      <c r="E4005" s="200"/>
      <c r="F4005" s="200"/>
    </row>
    <row r="4006" spans="2:6" x14ac:dyDescent="0.2">
      <c r="B4006" s="199">
        <v>38385</v>
      </c>
      <c r="C4006" s="200">
        <v>5.0407159971011986</v>
      </c>
      <c r="D4006" s="200">
        <v>2.5337781824804222</v>
      </c>
      <c r="E4006" s="200"/>
      <c r="F4006" s="200"/>
    </row>
    <row r="4007" spans="2:6" x14ac:dyDescent="0.2">
      <c r="B4007" s="199">
        <v>38386</v>
      </c>
      <c r="C4007" s="200">
        <v>5.0392757634614442</v>
      </c>
      <c r="D4007" s="200">
        <v>2.5218138772536873</v>
      </c>
      <c r="E4007" s="200"/>
      <c r="F4007" s="200"/>
    </row>
    <row r="4008" spans="2:6" x14ac:dyDescent="0.2">
      <c r="B4008" s="199">
        <v>38387</v>
      </c>
      <c r="C4008" s="200">
        <v>5.0163070808290611</v>
      </c>
      <c r="D4008" s="200">
        <v>2.546213986523401</v>
      </c>
      <c r="E4008" s="200"/>
      <c r="F4008" s="200"/>
    </row>
    <row r="4009" spans="2:6" x14ac:dyDescent="0.2">
      <c r="B4009" s="199">
        <v>38390</v>
      </c>
      <c r="C4009" s="200">
        <v>4.9423572963637357</v>
      </c>
      <c r="D4009" s="200">
        <v>2.5424472773629567</v>
      </c>
      <c r="E4009" s="200"/>
      <c r="F4009" s="200"/>
    </row>
    <row r="4010" spans="2:6" x14ac:dyDescent="0.2">
      <c r="B4010" s="199">
        <v>38391</v>
      </c>
      <c r="C4010" s="200">
        <v>4.8806665938349454</v>
      </c>
      <c r="D4010" s="200">
        <v>2.5379779639409934</v>
      </c>
      <c r="E4010" s="200"/>
      <c r="F4010" s="200"/>
    </row>
    <row r="4011" spans="2:6" x14ac:dyDescent="0.2">
      <c r="B4011" s="199">
        <v>38392</v>
      </c>
      <c r="C4011" s="200">
        <v>4.891411220479184</v>
      </c>
      <c r="D4011" s="200">
        <v>2.5278371881260235</v>
      </c>
      <c r="E4011" s="200"/>
      <c r="F4011" s="200"/>
    </row>
    <row r="4012" spans="2:6" x14ac:dyDescent="0.2">
      <c r="B4012" s="199">
        <v>38393</v>
      </c>
      <c r="C4012" s="200">
        <v>4.9187339620769182</v>
      </c>
      <c r="D4012" s="200">
        <v>2.5432731742851926</v>
      </c>
      <c r="E4012" s="200"/>
      <c r="F4012" s="200"/>
    </row>
    <row r="4013" spans="2:6" x14ac:dyDescent="0.2">
      <c r="B4013" s="199">
        <v>38394</v>
      </c>
      <c r="C4013" s="200">
        <v>5.0363277461386113</v>
      </c>
      <c r="D4013" s="200">
        <v>2.5594483700600974</v>
      </c>
      <c r="E4013" s="200"/>
      <c r="F4013" s="200"/>
    </row>
    <row r="4014" spans="2:6" x14ac:dyDescent="0.2">
      <c r="B4014" s="199">
        <v>38397</v>
      </c>
      <c r="C4014" s="200">
        <v>5.057961272976411</v>
      </c>
      <c r="D4014" s="200">
        <v>2.5714844290657428</v>
      </c>
      <c r="E4014" s="200"/>
      <c r="F4014" s="200"/>
    </row>
    <row r="4015" spans="2:6" x14ac:dyDescent="0.2">
      <c r="B4015" s="199">
        <v>38398</v>
      </c>
      <c r="C4015" s="200">
        <v>5.1012983785487886</v>
      </c>
      <c r="D4015" s="200">
        <v>2.579778728828992</v>
      </c>
      <c r="E4015" s="200"/>
      <c r="F4015" s="200"/>
    </row>
    <row r="4016" spans="2:6" x14ac:dyDescent="0.2">
      <c r="B4016" s="199">
        <v>38399</v>
      </c>
      <c r="C4016" s="200">
        <v>5.1067657623022527</v>
      </c>
      <c r="D4016" s="200">
        <v>2.5745530868694222</v>
      </c>
      <c r="E4016" s="200"/>
      <c r="F4016" s="200"/>
    </row>
    <row r="4017" spans="2:6" x14ac:dyDescent="0.2">
      <c r="B4017" s="199">
        <v>38400</v>
      </c>
      <c r="C4017" s="200">
        <v>5.1283334069990323</v>
      </c>
      <c r="D4017" s="200">
        <v>2.5699446366782004</v>
      </c>
      <c r="E4017" s="200"/>
      <c r="F4017" s="200"/>
    </row>
    <row r="4018" spans="2:6" x14ac:dyDescent="0.2">
      <c r="B4018" s="199">
        <v>38401</v>
      </c>
      <c r="C4018" s="200">
        <v>5.2264319149770264</v>
      </c>
      <c r="D4018" s="200">
        <v>2.5735600072846472</v>
      </c>
      <c r="E4018" s="200"/>
      <c r="F4018" s="200"/>
    </row>
    <row r="4019" spans="2:6" x14ac:dyDescent="0.2">
      <c r="B4019" s="199">
        <v>38404</v>
      </c>
      <c r="C4019" s="200">
        <v>5.2397559525348498</v>
      </c>
      <c r="D4019" s="200">
        <v>2.5740182116190118</v>
      </c>
      <c r="E4019" s="200"/>
      <c r="F4019" s="200"/>
    </row>
    <row r="4020" spans="2:6" x14ac:dyDescent="0.2">
      <c r="B4020" s="199">
        <v>38405</v>
      </c>
      <c r="C4020" s="200">
        <v>5.2979473960292394</v>
      </c>
      <c r="D4020" s="200">
        <v>2.5599036605354208</v>
      </c>
      <c r="E4020" s="200"/>
      <c r="F4020" s="200"/>
    </row>
    <row r="4021" spans="2:6" x14ac:dyDescent="0.2">
      <c r="B4021" s="199">
        <v>38406</v>
      </c>
      <c r="C4021" s="200">
        <v>5.2478953157797879</v>
      </c>
      <c r="D4021" s="200">
        <v>2.5556009834274258</v>
      </c>
      <c r="E4021" s="200"/>
      <c r="F4021" s="200"/>
    </row>
    <row r="4022" spans="2:6" x14ac:dyDescent="0.2">
      <c r="B4022" s="199">
        <v>38407</v>
      </c>
      <c r="C4022" s="200">
        <v>5.2970800868310093</v>
      </c>
      <c r="D4022" s="200">
        <v>2.5664041158258959</v>
      </c>
      <c r="E4022" s="200"/>
      <c r="F4022" s="200"/>
    </row>
    <row r="4023" spans="2:6" x14ac:dyDescent="0.2">
      <c r="B4023" s="199">
        <v>38408</v>
      </c>
      <c r="C4023" s="200">
        <v>5.3598640993202613</v>
      </c>
      <c r="D4023" s="200">
        <v>2.5923753414678554</v>
      </c>
      <c r="E4023" s="200"/>
      <c r="F4023" s="200"/>
    </row>
    <row r="4024" spans="2:6" x14ac:dyDescent="0.2">
      <c r="B4024" s="199">
        <v>38411</v>
      </c>
      <c r="C4024" s="200">
        <v>5.3883001657061094</v>
      </c>
      <c r="D4024" s="200">
        <v>2.5916040794026576</v>
      </c>
      <c r="E4024" s="200"/>
      <c r="F4024" s="200"/>
    </row>
    <row r="4025" spans="2:6" x14ac:dyDescent="0.2">
      <c r="B4025" s="199">
        <v>38412</v>
      </c>
      <c r="C4025" s="200">
        <v>5.4162742231536685</v>
      </c>
      <c r="D4025" s="200">
        <v>2.5989140411582574</v>
      </c>
      <c r="E4025" s="200"/>
      <c r="F4025" s="200"/>
    </row>
    <row r="4026" spans="2:6" x14ac:dyDescent="0.2">
      <c r="B4026" s="199">
        <v>38413</v>
      </c>
      <c r="C4026" s="200">
        <v>5.4103098045135258</v>
      </c>
      <c r="D4026" s="200">
        <v>2.5952427608814408</v>
      </c>
      <c r="E4026" s="200"/>
      <c r="F4026" s="200"/>
    </row>
    <row r="4027" spans="2:6" x14ac:dyDescent="0.2">
      <c r="B4027" s="199">
        <v>38414</v>
      </c>
      <c r="C4027" s="200">
        <v>5.3996735915190666</v>
      </c>
      <c r="D4027" s="200">
        <v>2.5972848297213607</v>
      </c>
      <c r="E4027" s="200"/>
      <c r="F4027" s="200"/>
    </row>
    <row r="4028" spans="2:6" x14ac:dyDescent="0.2">
      <c r="B4028" s="199">
        <v>38415</v>
      </c>
      <c r="C4028" s="200">
        <v>5.4275750952163895</v>
      </c>
      <c r="D4028" s="200">
        <v>2.6276463303587669</v>
      </c>
      <c r="E4028" s="200"/>
      <c r="F4028" s="200"/>
    </row>
    <row r="4029" spans="2:6" x14ac:dyDescent="0.2">
      <c r="B4029" s="199">
        <v>38418</v>
      </c>
      <c r="C4029" s="200">
        <v>5.4616887010460413</v>
      </c>
      <c r="D4029" s="200">
        <v>2.6274633035876871</v>
      </c>
      <c r="E4029" s="200"/>
      <c r="F4029" s="200"/>
    </row>
    <row r="4030" spans="2:6" x14ac:dyDescent="0.2">
      <c r="B4030" s="199">
        <v>38419</v>
      </c>
      <c r="C4030" s="200">
        <v>5.4664180380298557</v>
      </c>
      <c r="D4030" s="200">
        <v>2.629158805317791</v>
      </c>
      <c r="E4030" s="200"/>
      <c r="F4030" s="200"/>
    </row>
    <row r="4031" spans="2:6" x14ac:dyDescent="0.2">
      <c r="B4031" s="199">
        <v>38420</v>
      </c>
      <c r="C4031" s="200">
        <v>5.5052359623087597</v>
      </c>
      <c r="D4031" s="200">
        <v>2.6135192132580567</v>
      </c>
      <c r="E4031" s="200"/>
      <c r="F4031" s="200"/>
    </row>
    <row r="4032" spans="2:6" x14ac:dyDescent="0.2">
      <c r="B4032" s="199">
        <v>38421</v>
      </c>
      <c r="C4032" s="200">
        <v>5.4726876827916833</v>
      </c>
      <c r="D4032" s="200">
        <v>2.6086965944272427</v>
      </c>
      <c r="E4032" s="200"/>
      <c r="F4032" s="200"/>
    </row>
    <row r="4033" spans="2:6" x14ac:dyDescent="0.2">
      <c r="B4033" s="199">
        <v>38422</v>
      </c>
      <c r="C4033" s="200">
        <v>5.4510424806377547</v>
      </c>
      <c r="D4033" s="200">
        <v>2.6052522309233273</v>
      </c>
      <c r="E4033" s="200"/>
      <c r="F4033" s="200"/>
    </row>
    <row r="4034" spans="2:6" x14ac:dyDescent="0.2">
      <c r="B4034" s="199">
        <v>38425</v>
      </c>
      <c r="C4034" s="200">
        <v>5.4393688324100253</v>
      </c>
      <c r="D4034" s="200">
        <v>2.6036292114368949</v>
      </c>
      <c r="E4034" s="200"/>
      <c r="F4034" s="200"/>
    </row>
    <row r="4035" spans="2:6" x14ac:dyDescent="0.2">
      <c r="B4035" s="199">
        <v>38426</v>
      </c>
      <c r="C4035" s="200">
        <v>5.431899131940261</v>
      </c>
      <c r="D4035" s="200">
        <v>2.5975246767437605</v>
      </c>
      <c r="E4035" s="200"/>
      <c r="F4035" s="200"/>
    </row>
    <row r="4036" spans="2:6" x14ac:dyDescent="0.2">
      <c r="B4036" s="199">
        <v>38427</v>
      </c>
      <c r="C4036" s="200">
        <v>5.4271731307610542</v>
      </c>
      <c r="D4036" s="200">
        <v>2.5858814423602241</v>
      </c>
      <c r="E4036" s="200"/>
      <c r="F4036" s="200"/>
    </row>
    <row r="4037" spans="2:6" x14ac:dyDescent="0.2">
      <c r="B4037" s="199">
        <v>38428</v>
      </c>
      <c r="C4037" s="200">
        <v>5.4350022641773936</v>
      </c>
      <c r="D4037" s="200">
        <v>2.5830537242760867</v>
      </c>
      <c r="E4037" s="200"/>
      <c r="F4037" s="200"/>
    </row>
    <row r="4038" spans="2:6" x14ac:dyDescent="0.2">
      <c r="B4038" s="199">
        <v>38429</v>
      </c>
      <c r="C4038" s="200">
        <v>5.4422818237844695</v>
      </c>
      <c r="D4038" s="200">
        <v>2.5794760517209965</v>
      </c>
      <c r="E4038" s="200"/>
      <c r="F4038" s="200"/>
    </row>
    <row r="4039" spans="2:6" x14ac:dyDescent="0.2">
      <c r="B4039" s="199">
        <v>38432</v>
      </c>
      <c r="C4039" s="200">
        <v>5.3421634861159797</v>
      </c>
      <c r="D4039" s="200">
        <v>2.5638178838098691</v>
      </c>
      <c r="E4039" s="200"/>
      <c r="F4039" s="200"/>
    </row>
    <row r="4040" spans="2:6" x14ac:dyDescent="0.2">
      <c r="B4040" s="199">
        <v>38433</v>
      </c>
      <c r="C4040" s="200">
        <v>5.3290746227830601</v>
      </c>
      <c r="D4040" s="200">
        <v>2.5535953378255312</v>
      </c>
      <c r="E4040" s="200"/>
      <c r="F4040" s="200"/>
    </row>
    <row r="4041" spans="2:6" x14ac:dyDescent="0.2">
      <c r="B4041" s="199">
        <v>38434</v>
      </c>
      <c r="C4041" s="200">
        <v>5.2712576233559849</v>
      </c>
      <c r="D4041" s="200">
        <v>2.53210052813695</v>
      </c>
      <c r="E4041" s="200"/>
      <c r="F4041" s="200"/>
    </row>
    <row r="4042" spans="2:6" x14ac:dyDescent="0.2">
      <c r="B4042" s="199">
        <v>38435</v>
      </c>
      <c r="C4042" s="200">
        <v>5.2978306428679405</v>
      </c>
      <c r="D4042" s="200">
        <v>2.52988981970497</v>
      </c>
      <c r="E4042" s="200"/>
      <c r="F4042" s="200"/>
    </row>
    <row r="4043" spans="2:6" x14ac:dyDescent="0.2">
      <c r="B4043" s="199">
        <v>38436</v>
      </c>
      <c r="C4043" s="200">
        <v>5.2978306428679405</v>
      </c>
      <c r="D4043" s="200">
        <v>2.5310371517027845</v>
      </c>
      <c r="E4043" s="200"/>
      <c r="F4043" s="200"/>
    </row>
    <row r="4044" spans="2:6" x14ac:dyDescent="0.2">
      <c r="B4044" s="199">
        <v>38439</v>
      </c>
      <c r="C4044" s="200">
        <v>5.2978306428679405</v>
      </c>
      <c r="D4044" s="200">
        <v>2.5295807685303204</v>
      </c>
      <c r="E4044" s="200"/>
      <c r="F4044" s="200"/>
    </row>
    <row r="4045" spans="2:6" x14ac:dyDescent="0.2">
      <c r="B4045" s="199">
        <v>38440</v>
      </c>
      <c r="C4045" s="200">
        <v>5.2849602747368829</v>
      </c>
      <c r="D4045" s="200">
        <v>2.5176252048807122</v>
      </c>
      <c r="E4045" s="200"/>
      <c r="F4045" s="200"/>
    </row>
    <row r="4046" spans="2:6" x14ac:dyDescent="0.2">
      <c r="B4046" s="199">
        <v>38441</v>
      </c>
      <c r="C4046" s="200">
        <v>5.3194299777085012</v>
      </c>
      <c r="D4046" s="200">
        <v>2.5363145146603512</v>
      </c>
      <c r="E4046" s="200"/>
      <c r="F4046" s="200"/>
    </row>
    <row r="4047" spans="2:6" x14ac:dyDescent="0.2">
      <c r="B4047" s="199">
        <v>38442</v>
      </c>
      <c r="C4047" s="200">
        <v>5.3771193826092993</v>
      </c>
      <c r="D4047" s="200">
        <v>2.5426242942997614</v>
      </c>
      <c r="E4047" s="200"/>
      <c r="F4047" s="200"/>
    </row>
    <row r="4048" spans="2:6" x14ac:dyDescent="0.2">
      <c r="B4048" s="199">
        <v>38443</v>
      </c>
      <c r="C4048" s="200">
        <v>5.3189846477932559</v>
      </c>
      <c r="D4048" s="200">
        <v>2.5362028774358021</v>
      </c>
      <c r="E4048" s="200"/>
      <c r="F4048" s="200"/>
    </row>
    <row r="4049" spans="2:6" x14ac:dyDescent="0.2">
      <c r="B4049" s="199">
        <v>38446</v>
      </c>
      <c r="C4049" s="200">
        <v>5.2550856426135857</v>
      </c>
      <c r="D4049" s="200">
        <v>2.5237710799490056</v>
      </c>
      <c r="E4049" s="200"/>
      <c r="F4049" s="200"/>
    </row>
    <row r="4050" spans="2:6" x14ac:dyDescent="0.2">
      <c r="B4050" s="199">
        <v>38447</v>
      </c>
      <c r="C4050" s="200">
        <v>5.2097670691037097</v>
      </c>
      <c r="D4050" s="200">
        <v>2.5386537971225622</v>
      </c>
      <c r="E4050" s="200"/>
      <c r="F4050" s="200"/>
    </row>
    <row r="4051" spans="2:6" x14ac:dyDescent="0.2">
      <c r="B4051" s="199">
        <v>38448</v>
      </c>
      <c r="C4051" s="200">
        <v>5.2286560626997991</v>
      </c>
      <c r="D4051" s="200">
        <v>2.5468832635221252</v>
      </c>
      <c r="E4051" s="200"/>
      <c r="F4051" s="200"/>
    </row>
    <row r="4052" spans="2:6" x14ac:dyDescent="0.2">
      <c r="B4052" s="199">
        <v>38449</v>
      </c>
      <c r="C4052" s="200">
        <v>5.2181249275505088</v>
      </c>
      <c r="D4052" s="200">
        <v>2.5624591149153138</v>
      </c>
      <c r="E4052" s="200"/>
      <c r="F4052" s="200"/>
    </row>
    <row r="4053" spans="2:6" x14ac:dyDescent="0.2">
      <c r="B4053" s="199">
        <v>38450</v>
      </c>
      <c r="C4053" s="200">
        <v>5.2467536366525014</v>
      </c>
      <c r="D4053" s="200">
        <v>2.5497430340557257</v>
      </c>
      <c r="E4053" s="200"/>
      <c r="F4053" s="200"/>
    </row>
    <row r="4054" spans="2:6" x14ac:dyDescent="0.2">
      <c r="B4054" s="199">
        <v>38453</v>
      </c>
      <c r="C4054" s="200">
        <v>5.2830063271874073</v>
      </c>
      <c r="D4054" s="200">
        <v>2.5542607903842627</v>
      </c>
      <c r="E4054" s="200"/>
      <c r="F4054" s="200"/>
    </row>
    <row r="4055" spans="2:6" x14ac:dyDescent="0.2">
      <c r="B4055" s="199">
        <v>38454</v>
      </c>
      <c r="C4055" s="200">
        <v>5.2165929592840179</v>
      </c>
      <c r="D4055" s="200">
        <v>2.5510528136951351</v>
      </c>
      <c r="E4055" s="200"/>
      <c r="F4055" s="200"/>
    </row>
    <row r="4056" spans="2:6" x14ac:dyDescent="0.2">
      <c r="B4056" s="199">
        <v>38455</v>
      </c>
      <c r="C4056" s="200">
        <v>5.2285818410472578</v>
      </c>
      <c r="D4056" s="200">
        <v>2.5409581132762677</v>
      </c>
      <c r="E4056" s="200"/>
      <c r="F4056" s="200"/>
    </row>
    <row r="4057" spans="2:6" x14ac:dyDescent="0.2">
      <c r="B4057" s="199">
        <v>38456</v>
      </c>
      <c r="C4057" s="200">
        <v>5.2790617382377603</v>
      </c>
      <c r="D4057" s="200">
        <v>2.5146681843015819</v>
      </c>
      <c r="E4057" s="200"/>
      <c r="F4057" s="200"/>
    </row>
    <row r="4058" spans="2:6" x14ac:dyDescent="0.2">
      <c r="B4058" s="199">
        <v>38457</v>
      </c>
      <c r="C4058" s="200">
        <v>5.2529215393737685</v>
      </c>
      <c r="D4058" s="200">
        <v>2.4848843562192653</v>
      </c>
      <c r="E4058" s="200"/>
      <c r="F4058" s="200"/>
    </row>
    <row r="4059" spans="2:6" x14ac:dyDescent="0.2">
      <c r="B4059" s="199">
        <v>38460</v>
      </c>
      <c r="C4059" s="200">
        <v>5.1963579685283667</v>
      </c>
      <c r="D4059" s="200">
        <v>2.4703536696412285</v>
      </c>
      <c r="E4059" s="200"/>
      <c r="F4059" s="200"/>
    </row>
    <row r="4060" spans="2:6" x14ac:dyDescent="0.2">
      <c r="B4060" s="199">
        <v>38461</v>
      </c>
      <c r="C4060" s="200">
        <v>5.1794921404273824</v>
      </c>
      <c r="D4060" s="200">
        <v>2.4913059551994148</v>
      </c>
      <c r="E4060" s="200"/>
      <c r="F4060" s="200"/>
    </row>
    <row r="4061" spans="2:6" x14ac:dyDescent="0.2">
      <c r="B4061" s="199">
        <v>38462</v>
      </c>
      <c r="C4061" s="200">
        <v>5.1966773718196384</v>
      </c>
      <c r="D4061" s="200">
        <v>2.4743462028774332</v>
      </c>
      <c r="E4061" s="200"/>
      <c r="F4061" s="200"/>
    </row>
    <row r="4062" spans="2:6" x14ac:dyDescent="0.2">
      <c r="B4062" s="199">
        <v>38463</v>
      </c>
      <c r="C4062" s="200">
        <v>5.1392673405548095</v>
      </c>
      <c r="D4062" s="200">
        <v>2.4995804042979395</v>
      </c>
      <c r="E4062" s="200"/>
      <c r="F4062" s="200"/>
    </row>
    <row r="4063" spans="2:6" x14ac:dyDescent="0.2">
      <c r="B4063" s="199">
        <v>38464</v>
      </c>
      <c r="C4063" s="200">
        <v>5.1808406394404001</v>
      </c>
      <c r="D4063" s="200">
        <v>2.5002691677290083</v>
      </c>
      <c r="E4063" s="200"/>
      <c r="F4063" s="200"/>
    </row>
    <row r="4064" spans="2:6" x14ac:dyDescent="0.2">
      <c r="B4064" s="199">
        <v>38467</v>
      </c>
      <c r="C4064" s="200">
        <v>5.0973037525300136</v>
      </c>
      <c r="D4064" s="200">
        <v>2.5098164268803469</v>
      </c>
      <c r="E4064" s="200"/>
      <c r="F4064" s="200"/>
    </row>
    <row r="4065" spans="2:6" x14ac:dyDescent="0.2">
      <c r="B4065" s="199">
        <v>38468</v>
      </c>
      <c r="C4065" s="200">
        <v>5.0976289934793506</v>
      </c>
      <c r="D4065" s="200">
        <v>2.4929315243125085</v>
      </c>
      <c r="E4065" s="200"/>
      <c r="F4065" s="200"/>
    </row>
    <row r="4066" spans="2:6" x14ac:dyDescent="0.2">
      <c r="B4066" s="199">
        <v>38469</v>
      </c>
      <c r="C4066" s="200">
        <v>5.0109197563862038</v>
      </c>
      <c r="D4066" s="200">
        <v>2.4876082680750291</v>
      </c>
      <c r="E4066" s="200"/>
      <c r="F4066" s="200"/>
    </row>
    <row r="4067" spans="2:6" x14ac:dyDescent="0.2">
      <c r="B4067" s="199">
        <v>38470</v>
      </c>
      <c r="C4067" s="200">
        <v>4.9954257779304978</v>
      </c>
      <c r="D4067" s="200">
        <v>2.4693594973593127</v>
      </c>
      <c r="E4067" s="200"/>
      <c r="F4067" s="200"/>
    </row>
    <row r="4068" spans="2:6" x14ac:dyDescent="0.2">
      <c r="B4068" s="199">
        <v>38471</v>
      </c>
      <c r="C4068" s="200">
        <v>5.0473242260307991</v>
      </c>
      <c r="D4068" s="200">
        <v>2.4890136587142573</v>
      </c>
      <c r="E4068" s="200"/>
      <c r="F4068" s="200"/>
    </row>
    <row r="4069" spans="2:6" x14ac:dyDescent="0.2">
      <c r="B4069" s="199">
        <v>38474</v>
      </c>
      <c r="C4069" s="200">
        <v>5.0762940211540188</v>
      </c>
      <c r="D4069" s="200">
        <v>2.4941873975596405</v>
      </c>
      <c r="E4069" s="200"/>
      <c r="F4069" s="200"/>
    </row>
    <row r="4070" spans="2:6" x14ac:dyDescent="0.2">
      <c r="B4070" s="199">
        <v>38475</v>
      </c>
      <c r="C4070" s="200">
        <v>5.0979550683798385</v>
      </c>
      <c r="D4070" s="200">
        <v>2.4985310508104148</v>
      </c>
      <c r="E4070" s="200"/>
      <c r="F4070" s="200"/>
    </row>
    <row r="4071" spans="2:6" x14ac:dyDescent="0.2">
      <c r="B4071" s="199">
        <v>38476</v>
      </c>
      <c r="C4071" s="200">
        <v>5.2035124354626197</v>
      </c>
      <c r="D4071" s="200">
        <v>2.5269484611181907</v>
      </c>
      <c r="E4071" s="200"/>
      <c r="F4071" s="200"/>
    </row>
    <row r="4072" spans="2:6" x14ac:dyDescent="0.2">
      <c r="B4072" s="199">
        <v>38477</v>
      </c>
      <c r="C4072" s="200">
        <v>5.206850741924657</v>
      </c>
      <c r="D4072" s="200">
        <v>2.5276588963758857</v>
      </c>
      <c r="E4072" s="200"/>
      <c r="F4072" s="200"/>
    </row>
    <row r="4073" spans="2:6" x14ac:dyDescent="0.2">
      <c r="B4073" s="199">
        <v>38478</v>
      </c>
      <c r="C4073" s="200">
        <v>5.1983719605607961</v>
      </c>
      <c r="D4073" s="200">
        <v>2.5283995629211415</v>
      </c>
      <c r="E4073" s="200"/>
      <c r="F4073" s="200"/>
    </row>
    <row r="4074" spans="2:6" x14ac:dyDescent="0.2">
      <c r="B4074" s="199">
        <v>38481</v>
      </c>
      <c r="C4074" s="200">
        <v>5.1647453822039973</v>
      </c>
      <c r="D4074" s="200">
        <v>2.5314228737934785</v>
      </c>
      <c r="E4074" s="200"/>
      <c r="F4074" s="200"/>
    </row>
    <row r="4075" spans="2:6" x14ac:dyDescent="0.2">
      <c r="B4075" s="199">
        <v>38482</v>
      </c>
      <c r="C4075" s="200">
        <v>5.1789767586153559</v>
      </c>
      <c r="D4075" s="200">
        <v>2.5144576579857931</v>
      </c>
      <c r="E4075" s="200"/>
      <c r="F4075" s="200"/>
    </row>
    <row r="4076" spans="2:6" x14ac:dyDescent="0.2">
      <c r="B4076" s="199">
        <v>38483</v>
      </c>
      <c r="C4076" s="200">
        <v>5.1455102988797687</v>
      </c>
      <c r="D4076" s="200">
        <v>2.5131790202148956</v>
      </c>
      <c r="E4076" s="200"/>
      <c r="F4076" s="200"/>
    </row>
    <row r="4077" spans="2:6" x14ac:dyDescent="0.2">
      <c r="B4077" s="199">
        <v>38484</v>
      </c>
      <c r="C4077" s="200">
        <v>5.1063637978469192</v>
      </c>
      <c r="D4077" s="200">
        <v>2.4948952831906741</v>
      </c>
      <c r="E4077" s="200"/>
      <c r="F4077" s="200"/>
    </row>
    <row r="4078" spans="2:6" x14ac:dyDescent="0.2">
      <c r="B4078" s="199">
        <v>38485</v>
      </c>
      <c r="C4078" s="200">
        <v>5.1197553854480677</v>
      </c>
      <c r="D4078" s="200">
        <v>2.4813879074849741</v>
      </c>
      <c r="E4078" s="200"/>
      <c r="F4078" s="200"/>
    </row>
    <row r="4079" spans="2:6" x14ac:dyDescent="0.2">
      <c r="B4079" s="199">
        <v>38488</v>
      </c>
      <c r="C4079" s="200">
        <v>5.1711909906589275</v>
      </c>
      <c r="D4079" s="200">
        <v>2.4866638135130201</v>
      </c>
      <c r="E4079" s="200"/>
      <c r="F4079" s="200"/>
    </row>
    <row r="4080" spans="2:6" x14ac:dyDescent="0.2">
      <c r="B4080" s="199">
        <v>38489</v>
      </c>
      <c r="C4080" s="200">
        <v>5.1748737189468015</v>
      </c>
      <c r="D4080" s="200">
        <v>2.4961265707521383</v>
      </c>
      <c r="E4080" s="200"/>
      <c r="F4080" s="200"/>
    </row>
    <row r="4081" spans="2:6" x14ac:dyDescent="0.2">
      <c r="B4081" s="199">
        <v>38490</v>
      </c>
      <c r="C4081" s="200">
        <v>5.1959693472914665</v>
      </c>
      <c r="D4081" s="200">
        <v>2.5197337461300298</v>
      </c>
      <c r="E4081" s="200"/>
      <c r="F4081" s="200"/>
    </row>
    <row r="4082" spans="2:6" x14ac:dyDescent="0.2">
      <c r="B4082" s="199">
        <v>38491</v>
      </c>
      <c r="C4082" s="200">
        <v>5.1861037051615888</v>
      </c>
      <c r="D4082" s="200">
        <v>2.5341158258969205</v>
      </c>
      <c r="E4082" s="200"/>
      <c r="F4082" s="200"/>
    </row>
    <row r="4083" spans="2:6" x14ac:dyDescent="0.2">
      <c r="B4083" s="199">
        <v>38492</v>
      </c>
      <c r="C4083" s="200">
        <v>5.1225974909745782</v>
      </c>
      <c r="D4083" s="200">
        <v>2.5265117464942621</v>
      </c>
      <c r="E4083" s="200"/>
      <c r="F4083" s="200"/>
    </row>
    <row r="4084" spans="2:6" x14ac:dyDescent="0.2">
      <c r="B4084" s="199">
        <v>38495</v>
      </c>
      <c r="C4084" s="200">
        <v>5.1585924906034704</v>
      </c>
      <c r="D4084" s="200">
        <v>2.5420835913312678</v>
      </c>
      <c r="E4084" s="200"/>
      <c r="F4084" s="200"/>
    </row>
    <row r="4085" spans="2:6" x14ac:dyDescent="0.2">
      <c r="B4085" s="199">
        <v>38496</v>
      </c>
      <c r="C4085" s="200">
        <v>5.1751289079993583</v>
      </c>
      <c r="D4085" s="200">
        <v>2.5433341832088856</v>
      </c>
      <c r="E4085" s="200"/>
      <c r="F4085" s="200"/>
    </row>
    <row r="4086" spans="2:6" x14ac:dyDescent="0.2">
      <c r="B4086" s="199">
        <v>38497</v>
      </c>
      <c r="C4086" s="200">
        <v>5.1831823742756251</v>
      </c>
      <c r="D4086" s="200">
        <v>2.5352963030413389</v>
      </c>
      <c r="E4086" s="200"/>
      <c r="F4086" s="200"/>
    </row>
    <row r="4087" spans="2:6" x14ac:dyDescent="0.2">
      <c r="B4087" s="199">
        <v>38498</v>
      </c>
      <c r="C4087" s="200">
        <v>5.1921715337445988</v>
      </c>
      <c r="D4087" s="200">
        <v>2.5444596612638852</v>
      </c>
      <c r="E4087" s="200"/>
      <c r="F4087" s="200"/>
    </row>
    <row r="4088" spans="2:6" x14ac:dyDescent="0.2">
      <c r="B4088" s="199">
        <v>38499</v>
      </c>
      <c r="C4088" s="200">
        <v>5.1991900666410533</v>
      </c>
      <c r="D4088" s="200">
        <v>2.5502105263157882</v>
      </c>
      <c r="E4088" s="200"/>
      <c r="F4088" s="200"/>
    </row>
    <row r="4089" spans="2:6" x14ac:dyDescent="0.2">
      <c r="B4089" s="199">
        <v>38502</v>
      </c>
      <c r="C4089" s="200">
        <v>5.1680044633065823</v>
      </c>
      <c r="D4089" s="200">
        <v>2.5532857403023117</v>
      </c>
      <c r="E4089" s="200"/>
      <c r="F4089" s="200"/>
    </row>
    <row r="4090" spans="2:6" x14ac:dyDescent="0.2">
      <c r="B4090" s="199">
        <v>38503</v>
      </c>
      <c r="C4090" s="200">
        <v>5.0729899066892212</v>
      </c>
      <c r="D4090" s="200">
        <v>2.5351990529958104</v>
      </c>
      <c r="E4090" s="200"/>
      <c r="F4090" s="200"/>
    </row>
    <row r="4091" spans="2:6" x14ac:dyDescent="0.2">
      <c r="B4091" s="199">
        <v>38504</v>
      </c>
      <c r="C4091" s="200">
        <v>5.0748437801004398</v>
      </c>
      <c r="D4091" s="200">
        <v>2.554446184665816</v>
      </c>
      <c r="E4091" s="200"/>
      <c r="F4091" s="200"/>
    </row>
    <row r="4092" spans="2:6" x14ac:dyDescent="0.2">
      <c r="B4092" s="199">
        <v>38505</v>
      </c>
      <c r="C4092" s="200">
        <v>5.0521077698395045</v>
      </c>
      <c r="D4092" s="200">
        <v>2.5589307958477496</v>
      </c>
      <c r="E4092" s="200"/>
      <c r="F4092" s="200"/>
    </row>
    <row r="4093" spans="2:6" x14ac:dyDescent="0.2">
      <c r="B4093" s="199">
        <v>38506</v>
      </c>
      <c r="C4093" s="200">
        <v>5.033730822250833</v>
      </c>
      <c r="D4093" s="200">
        <v>2.5499632125295926</v>
      </c>
      <c r="E4093" s="200"/>
      <c r="F4093" s="200"/>
    </row>
    <row r="4094" spans="2:6" x14ac:dyDescent="0.2">
      <c r="B4094" s="199">
        <v>38509</v>
      </c>
      <c r="C4094" s="200">
        <v>5.0335823789457512</v>
      </c>
      <c r="D4094" s="200">
        <v>2.5521391367692576</v>
      </c>
      <c r="E4094" s="200"/>
      <c r="F4094" s="200"/>
    </row>
    <row r="4095" spans="2:6" x14ac:dyDescent="0.2">
      <c r="B4095" s="199">
        <v>38510</v>
      </c>
      <c r="C4095" s="200">
        <v>5.0986080521319712</v>
      </c>
      <c r="D4095" s="200">
        <v>2.5593252595155698</v>
      </c>
      <c r="E4095" s="200"/>
      <c r="F4095" s="200"/>
    </row>
    <row r="4096" spans="2:6" x14ac:dyDescent="0.2">
      <c r="B4096" s="199">
        <v>38511</v>
      </c>
      <c r="C4096" s="200">
        <v>5.060921799566529</v>
      </c>
      <c r="D4096" s="200">
        <v>2.5606740120196676</v>
      </c>
      <c r="E4096" s="200"/>
      <c r="F4096" s="200"/>
    </row>
    <row r="4097" spans="2:6" x14ac:dyDescent="0.2">
      <c r="B4097" s="199">
        <v>38512</v>
      </c>
      <c r="C4097" s="200">
        <v>5.0213649945668246</v>
      </c>
      <c r="D4097" s="200">
        <v>2.554857585139318</v>
      </c>
      <c r="E4097" s="200"/>
      <c r="F4097" s="200"/>
    </row>
    <row r="4098" spans="2:6" x14ac:dyDescent="0.2">
      <c r="B4098" s="199">
        <v>38513</v>
      </c>
      <c r="C4098" s="200">
        <v>4.976227388456965</v>
      </c>
      <c r="D4098" s="200">
        <v>2.5526729193225273</v>
      </c>
      <c r="E4098" s="200"/>
      <c r="F4098" s="200"/>
    </row>
    <row r="4099" spans="2:6" x14ac:dyDescent="0.2">
      <c r="B4099" s="199">
        <v>38516</v>
      </c>
      <c r="C4099" s="200">
        <v>4.9586552037301139</v>
      </c>
      <c r="D4099" s="200">
        <v>2.5512520488071382</v>
      </c>
      <c r="E4099" s="200"/>
      <c r="F4099" s="200"/>
    </row>
    <row r="4100" spans="2:6" x14ac:dyDescent="0.2">
      <c r="B4100" s="199">
        <v>38517</v>
      </c>
      <c r="C4100" s="200">
        <v>4.9347241414681546</v>
      </c>
      <c r="D4100" s="200">
        <v>2.5573225277727185</v>
      </c>
      <c r="E4100" s="200"/>
      <c r="F4100" s="200"/>
    </row>
    <row r="4101" spans="2:6" x14ac:dyDescent="0.2">
      <c r="B4101" s="199">
        <v>38518</v>
      </c>
      <c r="C4101" s="200">
        <v>4.9459983270940056</v>
      </c>
      <c r="D4101" s="200">
        <v>2.564751411400473</v>
      </c>
      <c r="E4101" s="200"/>
      <c r="F4101" s="200"/>
    </row>
    <row r="4102" spans="2:6" x14ac:dyDescent="0.2">
      <c r="B4102" s="199">
        <v>38519</v>
      </c>
      <c r="C4102" s="200">
        <v>4.9373602610600855</v>
      </c>
      <c r="D4102" s="200">
        <v>2.5751855763977414</v>
      </c>
      <c r="E4102" s="200"/>
      <c r="F4102" s="200"/>
    </row>
    <row r="4103" spans="2:6" x14ac:dyDescent="0.2">
      <c r="B4103" s="199">
        <v>38520</v>
      </c>
      <c r="C4103" s="200">
        <v>4.997297998267066</v>
      </c>
      <c r="D4103" s="200">
        <v>2.5965061008923693</v>
      </c>
      <c r="E4103" s="200"/>
      <c r="F4103" s="200"/>
    </row>
    <row r="4104" spans="2:6" x14ac:dyDescent="0.2">
      <c r="B4104" s="199">
        <v>38523</v>
      </c>
      <c r="C4104" s="200">
        <v>4.8962481371616304</v>
      </c>
      <c r="D4104" s="200">
        <v>2.5888266253869965</v>
      </c>
      <c r="E4104" s="200"/>
      <c r="F4104" s="200"/>
    </row>
    <row r="4105" spans="2:6" x14ac:dyDescent="0.2">
      <c r="B4105" s="199">
        <v>38524</v>
      </c>
      <c r="C4105" s="200">
        <v>4.9164039025578283</v>
      </c>
      <c r="D4105" s="200">
        <v>2.5911198324531046</v>
      </c>
      <c r="E4105" s="200"/>
      <c r="F4105" s="200"/>
    </row>
    <row r="4106" spans="2:6" x14ac:dyDescent="0.2">
      <c r="B4106" s="199">
        <v>38525</v>
      </c>
      <c r="C4106" s="200">
        <v>4.9018297722229383</v>
      </c>
      <c r="D4106" s="200">
        <v>2.5932263704243304</v>
      </c>
      <c r="E4106" s="200"/>
      <c r="F4106" s="200"/>
    </row>
    <row r="4107" spans="2:6" x14ac:dyDescent="0.2">
      <c r="B4107" s="199">
        <v>38526</v>
      </c>
      <c r="C4107" s="200">
        <v>4.8481199822201786</v>
      </c>
      <c r="D4107" s="200">
        <v>2.576045346931342</v>
      </c>
      <c r="E4107" s="200"/>
      <c r="F4107" s="200"/>
    </row>
    <row r="4108" spans="2:6" x14ac:dyDescent="0.2">
      <c r="B4108" s="199">
        <v>38527</v>
      </c>
      <c r="C4108" s="200">
        <v>4.8127496120042439</v>
      </c>
      <c r="D4108" s="200">
        <v>2.5598654161354943</v>
      </c>
      <c r="E4108" s="200"/>
      <c r="F4108" s="200"/>
    </row>
    <row r="4109" spans="2:6" x14ac:dyDescent="0.2">
      <c r="B4109" s="199">
        <v>38530</v>
      </c>
      <c r="C4109" s="200">
        <v>4.8321873454584443</v>
      </c>
      <c r="D4109" s="200">
        <v>2.5538838098706975</v>
      </c>
      <c r="E4109" s="200"/>
      <c r="F4109" s="200"/>
    </row>
    <row r="4110" spans="2:6" x14ac:dyDescent="0.2">
      <c r="B4110" s="199">
        <v>38531</v>
      </c>
      <c r="C4110" s="200">
        <v>4.8444947965618042</v>
      </c>
      <c r="D4110" s="200">
        <v>2.5692944818794392</v>
      </c>
      <c r="E4110" s="200"/>
      <c r="F4110" s="200"/>
    </row>
    <row r="4111" spans="2:6" x14ac:dyDescent="0.2">
      <c r="B4111" s="199">
        <v>38532</v>
      </c>
      <c r="C4111" s="200">
        <v>4.8534372547662574</v>
      </c>
      <c r="D4111" s="200">
        <v>2.5693110544527409</v>
      </c>
      <c r="E4111" s="200"/>
      <c r="F4111" s="200"/>
    </row>
    <row r="4112" spans="2:6" x14ac:dyDescent="0.2">
      <c r="B4112" s="199">
        <v>38533</v>
      </c>
      <c r="C4112" s="200">
        <v>4.8362903851269996</v>
      </c>
      <c r="D4112" s="200">
        <v>2.5583319978146055</v>
      </c>
      <c r="E4112" s="200"/>
      <c r="F4112" s="200"/>
    </row>
    <row r="4113" spans="2:6" x14ac:dyDescent="0.2">
      <c r="B4113" s="199">
        <v>38534</v>
      </c>
      <c r="C4113" s="200">
        <v>4.7847939014820327</v>
      </c>
      <c r="D4113" s="200">
        <v>2.556470770351484</v>
      </c>
      <c r="E4113" s="200"/>
      <c r="F4113" s="200"/>
    </row>
    <row r="4114" spans="2:6" x14ac:dyDescent="0.2">
      <c r="B4114" s="199">
        <v>38537</v>
      </c>
      <c r="C4114" s="200">
        <v>4.7492917669840589</v>
      </c>
      <c r="D4114" s="200">
        <v>2.5557206337643414</v>
      </c>
      <c r="E4114" s="200"/>
      <c r="F4114" s="200"/>
    </row>
    <row r="4115" spans="2:6" x14ac:dyDescent="0.2">
      <c r="B4115" s="199">
        <v>38538</v>
      </c>
      <c r="C4115" s="200">
        <v>4.7435433416923214</v>
      </c>
      <c r="D4115" s="200">
        <v>2.5657994900746672</v>
      </c>
      <c r="E4115" s="200"/>
      <c r="F4115" s="200"/>
    </row>
    <row r="4116" spans="2:6" x14ac:dyDescent="0.2">
      <c r="B4116" s="199">
        <v>38539</v>
      </c>
      <c r="C4116" s="200">
        <v>4.7797501649138585</v>
      </c>
      <c r="D4116" s="200">
        <v>2.5618377344745942</v>
      </c>
      <c r="E4116" s="200"/>
      <c r="F4116" s="200"/>
    </row>
    <row r="4117" spans="2:6" x14ac:dyDescent="0.2">
      <c r="B4117" s="199">
        <v>38540</v>
      </c>
      <c r="C4117" s="200">
        <v>4.9684065945521487</v>
      </c>
      <c r="D4117" s="200">
        <v>2.5511575305044611</v>
      </c>
      <c r="E4117" s="200"/>
      <c r="F4117" s="200"/>
    </row>
    <row r="4118" spans="2:6" x14ac:dyDescent="0.2">
      <c r="B4118" s="199">
        <v>38541</v>
      </c>
      <c r="C4118" s="200">
        <v>5.3277528102069134</v>
      </c>
      <c r="D4118" s="200">
        <v>2.5768679657621556</v>
      </c>
      <c r="E4118" s="200"/>
      <c r="F4118" s="200"/>
    </row>
    <row r="4119" spans="2:6" x14ac:dyDescent="0.2">
      <c r="B4119" s="199">
        <v>38544</v>
      </c>
      <c r="C4119" s="200">
        <v>5.2445278210274289</v>
      </c>
      <c r="D4119" s="200">
        <v>2.6027273720633759</v>
      </c>
      <c r="E4119" s="200"/>
      <c r="F4119" s="200"/>
    </row>
    <row r="4120" spans="2:6" x14ac:dyDescent="0.2">
      <c r="B4120" s="199">
        <v>38545</v>
      </c>
      <c r="C4120" s="200">
        <v>5.2801291957125081</v>
      </c>
      <c r="D4120" s="200">
        <v>2.6147763613185204</v>
      </c>
      <c r="E4120" s="200"/>
      <c r="F4120" s="200"/>
    </row>
    <row r="4121" spans="2:6" x14ac:dyDescent="0.2">
      <c r="B4121" s="199">
        <v>38546</v>
      </c>
      <c r="C4121" s="200">
        <v>5.1888674192798012</v>
      </c>
      <c r="D4121" s="200">
        <v>2.6100559096703693</v>
      </c>
      <c r="E4121" s="200"/>
      <c r="F4121" s="200"/>
    </row>
    <row r="4122" spans="2:6" x14ac:dyDescent="0.2">
      <c r="B4122" s="199">
        <v>38547</v>
      </c>
      <c r="C4122" s="200">
        <v>5.2083943855072814</v>
      </c>
      <c r="D4122" s="200">
        <v>2.6191739209615728</v>
      </c>
      <c r="E4122" s="200"/>
      <c r="F4122" s="200"/>
    </row>
    <row r="4123" spans="2:6" x14ac:dyDescent="0.2">
      <c r="B4123" s="199">
        <v>38548</v>
      </c>
      <c r="C4123" s="200">
        <v>5.2724735241358163</v>
      </c>
      <c r="D4123" s="200">
        <v>2.6153081405936982</v>
      </c>
      <c r="E4123" s="200"/>
      <c r="F4123" s="200"/>
    </row>
    <row r="4124" spans="2:6" x14ac:dyDescent="0.2">
      <c r="B4124" s="199">
        <v>38551</v>
      </c>
      <c r="C4124" s="200">
        <v>5.2785955595437137</v>
      </c>
      <c r="D4124" s="200">
        <v>2.6086264796940442</v>
      </c>
      <c r="E4124" s="200"/>
      <c r="F4124" s="200"/>
    </row>
    <row r="4125" spans="2:6" x14ac:dyDescent="0.2">
      <c r="B4125" s="199">
        <v>38552</v>
      </c>
      <c r="C4125" s="200">
        <v>5.7937680498302688</v>
      </c>
      <c r="D4125" s="200">
        <v>2.6145374248770707</v>
      </c>
      <c r="E4125" s="200"/>
      <c r="F4125" s="200"/>
    </row>
    <row r="4126" spans="2:6" x14ac:dyDescent="0.2">
      <c r="B4126" s="199">
        <v>38553</v>
      </c>
      <c r="C4126" s="200">
        <v>6.1389812953096303</v>
      </c>
      <c r="D4126" s="200">
        <v>2.6212890183937345</v>
      </c>
      <c r="E4126" s="200"/>
      <c r="F4126" s="200"/>
    </row>
    <row r="4127" spans="2:6" x14ac:dyDescent="0.2">
      <c r="B4127" s="199">
        <v>38554</v>
      </c>
      <c r="C4127" s="200">
        <v>5.8769880353028405</v>
      </c>
      <c r="D4127" s="200">
        <v>2.627461846658167</v>
      </c>
      <c r="E4127" s="200"/>
      <c r="F4127" s="200"/>
    </row>
    <row r="4128" spans="2:6" x14ac:dyDescent="0.2">
      <c r="B4128" s="199">
        <v>38555</v>
      </c>
      <c r="C4128" s="200">
        <v>5.8709068635013981</v>
      </c>
      <c r="D4128" s="200">
        <v>2.6342868329994529</v>
      </c>
      <c r="E4128" s="200"/>
      <c r="F4128" s="200"/>
    </row>
    <row r="4129" spans="2:6" x14ac:dyDescent="0.2">
      <c r="B4129" s="199">
        <v>38558</v>
      </c>
      <c r="C4129" s="200">
        <v>5.4241108621303811</v>
      </c>
      <c r="D4129" s="200">
        <v>2.6268016754689483</v>
      </c>
      <c r="E4129" s="200"/>
      <c r="F4129" s="200"/>
    </row>
    <row r="4130" spans="2:6" x14ac:dyDescent="0.2">
      <c r="B4130" s="199">
        <v>38559</v>
      </c>
      <c r="C4130" s="200">
        <v>5.5868239053765869</v>
      </c>
      <c r="D4130" s="200">
        <v>2.6246468767073385</v>
      </c>
      <c r="E4130" s="200"/>
      <c r="F4130" s="200"/>
    </row>
    <row r="4131" spans="2:6" x14ac:dyDescent="0.2">
      <c r="B4131" s="199">
        <v>38560</v>
      </c>
      <c r="C4131" s="200">
        <v>5.5136280127528012</v>
      </c>
      <c r="D4131" s="200">
        <v>2.6371099981788371</v>
      </c>
      <c r="E4131" s="200"/>
      <c r="F4131" s="200"/>
    </row>
    <row r="4132" spans="2:6" x14ac:dyDescent="0.2">
      <c r="B4132" s="199">
        <v>38561</v>
      </c>
      <c r="C4132" s="200">
        <v>5.5406622072518914</v>
      </c>
      <c r="D4132" s="200">
        <v>2.6524751411400462</v>
      </c>
      <c r="E4132" s="200"/>
      <c r="F4132" s="200"/>
    </row>
    <row r="4133" spans="2:6" x14ac:dyDescent="0.2">
      <c r="B4133" s="199">
        <v>38562</v>
      </c>
      <c r="C4133" s="200">
        <v>5.4436144777256006</v>
      </c>
      <c r="D4133" s="200">
        <v>2.6483431069022028</v>
      </c>
      <c r="E4133" s="200"/>
      <c r="F4133" s="200"/>
    </row>
    <row r="4134" spans="2:6" x14ac:dyDescent="0.2">
      <c r="B4134" s="199">
        <v>38565</v>
      </c>
      <c r="C4134" s="200">
        <v>5.5092889649081878</v>
      </c>
      <c r="D4134" s="200">
        <v>2.6571296667273714</v>
      </c>
      <c r="E4134" s="200"/>
      <c r="F4134" s="200"/>
    </row>
    <row r="4135" spans="2:6" x14ac:dyDescent="0.2">
      <c r="B4135" s="199">
        <v>38566</v>
      </c>
      <c r="C4135" s="200">
        <v>5.5685120059777802</v>
      </c>
      <c r="D4135" s="200">
        <v>2.6773815334183206</v>
      </c>
      <c r="E4135" s="200"/>
      <c r="F4135" s="200"/>
    </row>
    <row r="4136" spans="2:6" x14ac:dyDescent="0.2">
      <c r="B4136" s="199">
        <v>38567</v>
      </c>
      <c r="C4136" s="200">
        <v>5.5944136948122587</v>
      </c>
      <c r="D4136" s="200">
        <v>2.6864317974867964</v>
      </c>
      <c r="E4136" s="200"/>
      <c r="F4136" s="200"/>
    </row>
    <row r="4137" spans="2:6" x14ac:dyDescent="0.2">
      <c r="B4137" s="199">
        <v>38568</v>
      </c>
      <c r="C4137" s="200">
        <v>5.6629836603950947</v>
      </c>
      <c r="D4137" s="200">
        <v>2.6719666727372058</v>
      </c>
      <c r="E4137" s="200"/>
      <c r="F4137" s="200"/>
    </row>
    <row r="4138" spans="2:6" x14ac:dyDescent="0.2">
      <c r="B4138" s="199">
        <v>38569</v>
      </c>
      <c r="C4138" s="200">
        <v>5.6651561031464333</v>
      </c>
      <c r="D4138" s="200">
        <v>2.6489947186304859</v>
      </c>
      <c r="E4138" s="200"/>
      <c r="F4138" s="200"/>
    </row>
    <row r="4139" spans="2:6" x14ac:dyDescent="0.2">
      <c r="B4139" s="199">
        <v>38572</v>
      </c>
      <c r="C4139" s="200">
        <v>5.6565263766240346</v>
      </c>
      <c r="D4139" s="200">
        <v>2.6537370242214524</v>
      </c>
      <c r="E4139" s="200"/>
      <c r="F4139" s="200"/>
    </row>
    <row r="4140" spans="2:6" x14ac:dyDescent="0.2">
      <c r="B4140" s="199">
        <v>38573</v>
      </c>
      <c r="C4140" s="200">
        <v>5.7039857027414662</v>
      </c>
      <c r="D4140" s="200">
        <v>2.668120378801675</v>
      </c>
      <c r="E4140" s="200"/>
      <c r="F4140" s="200"/>
    </row>
    <row r="4141" spans="2:6" x14ac:dyDescent="0.2">
      <c r="B4141" s="199">
        <v>38574</v>
      </c>
      <c r="C4141" s="200">
        <v>5.7566430463902201</v>
      </c>
      <c r="D4141" s="200">
        <v>2.6857699872518661</v>
      </c>
      <c r="E4141" s="200"/>
      <c r="F4141" s="200"/>
    </row>
    <row r="4142" spans="2:6" x14ac:dyDescent="0.2">
      <c r="B4142" s="199">
        <v>38575</v>
      </c>
      <c r="C4142" s="200">
        <v>5.7940724420008012</v>
      </c>
      <c r="D4142" s="200">
        <v>2.7047180841376792</v>
      </c>
      <c r="E4142" s="200"/>
      <c r="F4142" s="200"/>
    </row>
    <row r="4143" spans="2:6" x14ac:dyDescent="0.2">
      <c r="B4143" s="199">
        <v>38576</v>
      </c>
      <c r="C4143" s="200">
        <v>5.7964033354710462</v>
      </c>
      <c r="D4143" s="200">
        <v>2.6964389000182112</v>
      </c>
      <c r="E4143" s="200"/>
      <c r="F4143" s="200"/>
    </row>
    <row r="4144" spans="2:6" x14ac:dyDescent="0.2">
      <c r="B4144" s="199">
        <v>38579</v>
      </c>
      <c r="C4144" s="200">
        <v>5.7537108741392764</v>
      </c>
      <c r="D4144" s="200">
        <v>2.6952613367328353</v>
      </c>
      <c r="E4144" s="200"/>
      <c r="F4144" s="200"/>
    </row>
    <row r="4145" spans="2:6" x14ac:dyDescent="0.2">
      <c r="B4145" s="199">
        <v>38580</v>
      </c>
      <c r="C4145" s="200">
        <v>5.7075375006984528</v>
      </c>
      <c r="D4145" s="200">
        <v>2.6751063558550356</v>
      </c>
      <c r="E4145" s="200"/>
      <c r="F4145" s="200"/>
    </row>
    <row r="4146" spans="2:6" x14ac:dyDescent="0.2">
      <c r="B4146" s="199">
        <v>38581</v>
      </c>
      <c r="C4146" s="200">
        <v>5.6785293438222331</v>
      </c>
      <c r="D4146" s="200">
        <v>2.6705343289018395</v>
      </c>
      <c r="E4146" s="200"/>
      <c r="F4146" s="200"/>
    </row>
    <row r="4147" spans="2:6" x14ac:dyDescent="0.2">
      <c r="B4147" s="199">
        <v>38582</v>
      </c>
      <c r="C4147" s="200">
        <v>5.8287364555908692</v>
      </c>
      <c r="D4147" s="200">
        <v>2.6527572391185577</v>
      </c>
      <c r="E4147" s="200"/>
      <c r="F4147" s="200"/>
    </row>
    <row r="4148" spans="2:6" x14ac:dyDescent="0.2">
      <c r="B4148" s="199">
        <v>38583</v>
      </c>
      <c r="C4148" s="200">
        <v>5.8933151309595377</v>
      </c>
      <c r="D4148" s="200">
        <v>2.6596048078674195</v>
      </c>
      <c r="E4148" s="200"/>
      <c r="F4148" s="200"/>
    </row>
    <row r="4149" spans="2:6" x14ac:dyDescent="0.2">
      <c r="B4149" s="199">
        <v>38586</v>
      </c>
      <c r="C4149" s="200">
        <v>5.8449634771093102</v>
      </c>
      <c r="D4149" s="200">
        <v>2.6768839919868879</v>
      </c>
      <c r="E4149" s="200"/>
      <c r="F4149" s="200"/>
    </row>
    <row r="4150" spans="2:6" x14ac:dyDescent="0.2">
      <c r="B4150" s="199">
        <v>38587</v>
      </c>
      <c r="C4150" s="200">
        <v>5.7613773870809482</v>
      </c>
      <c r="D4150" s="200">
        <v>2.6650923329083955</v>
      </c>
      <c r="E4150" s="200"/>
      <c r="F4150" s="200"/>
    </row>
    <row r="4151" spans="2:6" x14ac:dyDescent="0.2">
      <c r="B4151" s="199">
        <v>38588</v>
      </c>
      <c r="C4151" s="200">
        <v>5.7321482331494096</v>
      </c>
      <c r="D4151" s="200">
        <v>2.6557009652158077</v>
      </c>
      <c r="E4151" s="200"/>
      <c r="F4151" s="200"/>
    </row>
    <row r="4152" spans="2:6" x14ac:dyDescent="0.2">
      <c r="B4152" s="199">
        <v>38589</v>
      </c>
      <c r="C4152" s="200">
        <v>5.7668264239090643</v>
      </c>
      <c r="D4152" s="200">
        <v>2.6556579857949369</v>
      </c>
      <c r="E4152" s="200"/>
      <c r="F4152" s="200"/>
    </row>
    <row r="4153" spans="2:6" x14ac:dyDescent="0.2">
      <c r="B4153" s="199">
        <v>38590</v>
      </c>
      <c r="C4153" s="200">
        <v>5.749102460072522</v>
      </c>
      <c r="D4153" s="200">
        <v>2.6462096157348385</v>
      </c>
      <c r="E4153" s="200"/>
      <c r="F4153" s="200"/>
    </row>
    <row r="4154" spans="2:6" x14ac:dyDescent="0.2">
      <c r="B4154" s="199">
        <v>38593</v>
      </c>
      <c r="C4154" s="200">
        <v>5.6844854229508552</v>
      </c>
      <c r="D4154" s="200">
        <v>2.6468544891640864</v>
      </c>
      <c r="E4154" s="200"/>
      <c r="F4154" s="200"/>
    </row>
    <row r="4155" spans="2:6" x14ac:dyDescent="0.2">
      <c r="B4155" s="199">
        <v>38594</v>
      </c>
      <c r="C4155" s="200">
        <v>5.5958063932363409</v>
      </c>
      <c r="D4155" s="200">
        <v>2.6393066836641776</v>
      </c>
      <c r="E4155" s="200"/>
      <c r="F4155" s="200"/>
    </row>
    <row r="4156" spans="2:6" x14ac:dyDescent="0.2">
      <c r="B4156" s="199">
        <v>38595</v>
      </c>
      <c r="C4156" s="200">
        <v>5.7730635445759599</v>
      </c>
      <c r="D4156" s="200">
        <v>2.6697841923146961</v>
      </c>
      <c r="E4156" s="200"/>
      <c r="F4156" s="200"/>
    </row>
    <row r="4157" spans="2:6" x14ac:dyDescent="0.2">
      <c r="B4157" s="199">
        <v>38596</v>
      </c>
      <c r="C4157" s="200">
        <v>5.9750006463121634</v>
      </c>
      <c r="D4157" s="200">
        <v>2.6955576397741754</v>
      </c>
      <c r="E4157" s="200"/>
      <c r="F4157" s="200"/>
    </row>
    <row r="4158" spans="2:6" x14ac:dyDescent="0.2">
      <c r="B4158" s="199">
        <v>38597</v>
      </c>
      <c r="C4158" s="200">
        <v>6.0325374381521195</v>
      </c>
      <c r="D4158" s="200">
        <v>2.697993625933345</v>
      </c>
      <c r="E4158" s="200"/>
      <c r="F4158" s="200"/>
    </row>
    <row r="4159" spans="2:6" x14ac:dyDescent="0.2">
      <c r="B4159" s="199">
        <v>38600</v>
      </c>
      <c r="C4159" s="200">
        <v>6.2984069031140804</v>
      </c>
      <c r="D4159" s="200">
        <v>2.7037647058823522</v>
      </c>
      <c r="E4159" s="200"/>
      <c r="F4159" s="200"/>
    </row>
    <row r="4160" spans="2:6" x14ac:dyDescent="0.2">
      <c r="B4160" s="199">
        <v>38601</v>
      </c>
      <c r="C4160" s="200">
        <v>6.2468920725437656</v>
      </c>
      <c r="D4160" s="200">
        <v>2.7237920233108714</v>
      </c>
      <c r="E4160" s="200"/>
      <c r="F4160" s="200"/>
    </row>
    <row r="4161" spans="2:6" x14ac:dyDescent="0.2">
      <c r="B4161" s="199">
        <v>38602</v>
      </c>
      <c r="C4161" s="200">
        <v>6.2303740020732263</v>
      </c>
      <c r="D4161" s="200">
        <v>2.7282210890548164</v>
      </c>
      <c r="E4161" s="200"/>
      <c r="F4161" s="200"/>
    </row>
    <row r="4162" spans="2:6" x14ac:dyDescent="0.2">
      <c r="B4162" s="199">
        <v>38603</v>
      </c>
      <c r="C4162" s="200">
        <v>6.174581002092407</v>
      </c>
      <c r="D4162" s="200">
        <v>2.7171187397559637</v>
      </c>
      <c r="E4162" s="200"/>
      <c r="F4162" s="200"/>
    </row>
    <row r="4163" spans="2:6" x14ac:dyDescent="0.2">
      <c r="B4163" s="199">
        <v>38604</v>
      </c>
      <c r="C4163" s="200">
        <v>6.3353934706628738</v>
      </c>
      <c r="D4163" s="200">
        <v>2.7394685849572018</v>
      </c>
      <c r="E4163" s="200"/>
      <c r="F4163" s="200"/>
    </row>
    <row r="4164" spans="2:6" x14ac:dyDescent="0.2">
      <c r="B4164" s="199">
        <v>38607</v>
      </c>
      <c r="C4164" s="200">
        <v>6.1994602668143548</v>
      </c>
      <c r="D4164" s="200">
        <v>2.7332449462757236</v>
      </c>
      <c r="E4164" s="200"/>
      <c r="F4164" s="200"/>
    </row>
    <row r="4165" spans="2:6" x14ac:dyDescent="0.2">
      <c r="B4165" s="199">
        <v>38608</v>
      </c>
      <c r="C4165" s="200">
        <v>6.0829197630578218</v>
      </c>
      <c r="D4165" s="200">
        <v>2.715434164997268</v>
      </c>
      <c r="E4165" s="200"/>
      <c r="F4165" s="200"/>
    </row>
    <row r="4166" spans="2:6" x14ac:dyDescent="0.2">
      <c r="B4166" s="199">
        <v>38609</v>
      </c>
      <c r="C4166" s="200">
        <v>6.1482831864606595</v>
      </c>
      <c r="D4166" s="200">
        <v>2.7178060462575115</v>
      </c>
      <c r="E4166" s="200"/>
      <c r="F4166" s="200"/>
    </row>
    <row r="4167" spans="2:6" x14ac:dyDescent="0.2">
      <c r="B4167" s="199">
        <v>38610</v>
      </c>
      <c r="C4167" s="200">
        <v>6.087995189769777</v>
      </c>
      <c r="D4167" s="200">
        <v>2.7149012930249494</v>
      </c>
      <c r="E4167" s="200"/>
      <c r="F4167" s="200"/>
    </row>
    <row r="4168" spans="2:6" x14ac:dyDescent="0.2">
      <c r="B4168" s="199">
        <v>38611</v>
      </c>
      <c r="C4168" s="200">
        <v>6.2237866219224314</v>
      </c>
      <c r="D4168" s="200">
        <v>2.7299641231105438</v>
      </c>
      <c r="E4168" s="200"/>
      <c r="F4168" s="200"/>
    </row>
    <row r="4169" spans="2:6" x14ac:dyDescent="0.2">
      <c r="B4169" s="199">
        <v>38614</v>
      </c>
      <c r="C4169" s="200">
        <v>6.1266630028412949</v>
      </c>
      <c r="D4169" s="200">
        <v>2.7211799307958469</v>
      </c>
      <c r="E4169" s="200"/>
      <c r="F4169" s="200"/>
    </row>
    <row r="4170" spans="2:6" x14ac:dyDescent="0.2">
      <c r="B4170" s="199">
        <v>38615</v>
      </c>
      <c r="C4170" s="200">
        <v>6.2902333478719061</v>
      </c>
      <c r="D4170" s="200">
        <v>2.718092879256965</v>
      </c>
      <c r="E4170" s="200"/>
      <c r="F4170" s="200"/>
    </row>
    <row r="4171" spans="2:6" x14ac:dyDescent="0.2">
      <c r="B4171" s="199">
        <v>38616</v>
      </c>
      <c r="C4171" s="200">
        <v>6.1053830712920059</v>
      </c>
      <c r="D4171" s="200">
        <v>2.7026120925150239</v>
      </c>
      <c r="E4171" s="200"/>
      <c r="F4171" s="200"/>
    </row>
    <row r="4172" spans="2:6" x14ac:dyDescent="0.2">
      <c r="B4172" s="199">
        <v>38617</v>
      </c>
      <c r="C4172" s="200">
        <v>6.1256547558983518</v>
      </c>
      <c r="D4172" s="200">
        <v>2.6964569295210334</v>
      </c>
      <c r="E4172" s="200"/>
      <c r="F4172" s="200"/>
    </row>
    <row r="4173" spans="2:6" x14ac:dyDescent="0.2">
      <c r="B4173" s="199">
        <v>38618</v>
      </c>
      <c r="C4173" s="200">
        <v>6.1292624285825328</v>
      </c>
      <c r="D4173" s="200">
        <v>2.6937341103624104</v>
      </c>
      <c r="E4173" s="200"/>
      <c r="F4173" s="200"/>
    </row>
    <row r="4174" spans="2:6" x14ac:dyDescent="0.2">
      <c r="B4174" s="199">
        <v>38621</v>
      </c>
      <c r="C4174" s="200">
        <v>6.219307470284261</v>
      </c>
      <c r="D4174" s="200">
        <v>2.7095235840466212</v>
      </c>
      <c r="E4174" s="200"/>
      <c r="F4174" s="200"/>
    </row>
    <row r="4175" spans="2:6" x14ac:dyDescent="0.2">
      <c r="B4175" s="199">
        <v>38622</v>
      </c>
      <c r="C4175" s="200">
        <v>6.1393815918626622</v>
      </c>
      <c r="D4175" s="200">
        <v>2.7017759970861404</v>
      </c>
      <c r="E4175" s="200"/>
      <c r="F4175" s="200"/>
    </row>
    <row r="4176" spans="2:6" x14ac:dyDescent="0.2">
      <c r="B4176" s="199">
        <v>38623</v>
      </c>
      <c r="C4176" s="200">
        <v>6.1555218824612812</v>
      </c>
      <c r="D4176" s="200">
        <v>2.7159247860134759</v>
      </c>
      <c r="E4176" s="200"/>
      <c r="F4176" s="200"/>
    </row>
    <row r="4177" spans="2:6" x14ac:dyDescent="0.2">
      <c r="B4177" s="199">
        <v>38624</v>
      </c>
      <c r="C4177" s="200">
        <v>6.0232497241706806</v>
      </c>
      <c r="D4177" s="200">
        <v>2.7344352576944084</v>
      </c>
      <c r="E4177" s="200"/>
      <c r="F4177" s="200"/>
    </row>
    <row r="4178" spans="2:6" x14ac:dyDescent="0.2">
      <c r="B4178" s="199">
        <v>38625</v>
      </c>
      <c r="C4178" s="200">
        <v>5.9323115207850057</v>
      </c>
      <c r="D4178" s="200">
        <v>2.7400309597523216</v>
      </c>
      <c r="E4178" s="200"/>
      <c r="F4178" s="200"/>
    </row>
    <row r="4179" spans="2:6" x14ac:dyDescent="0.2">
      <c r="B4179" s="199">
        <v>38628</v>
      </c>
      <c r="C4179" s="200">
        <v>5.8890194485748433</v>
      </c>
      <c r="D4179" s="200">
        <v>2.7321205609178656</v>
      </c>
      <c r="E4179" s="200"/>
      <c r="F4179" s="200"/>
    </row>
    <row r="4180" spans="2:6" x14ac:dyDescent="0.2">
      <c r="B4180" s="199">
        <v>38629</v>
      </c>
      <c r="C4180" s="200">
        <v>5.9695858014812879</v>
      </c>
      <c r="D4180" s="200">
        <v>2.7226581679111272</v>
      </c>
      <c r="E4180" s="200"/>
      <c r="F4180" s="200"/>
    </row>
    <row r="4181" spans="2:6" x14ac:dyDescent="0.2">
      <c r="B4181" s="199">
        <v>38630</v>
      </c>
      <c r="C4181" s="200">
        <v>5.9425407656172187</v>
      </c>
      <c r="D4181" s="200">
        <v>2.688145328719723</v>
      </c>
      <c r="E4181" s="200"/>
      <c r="F4181" s="200"/>
    </row>
    <row r="4182" spans="2:6" x14ac:dyDescent="0.2">
      <c r="B4182" s="199">
        <v>38631</v>
      </c>
      <c r="C4182" s="200">
        <v>5.8945802348573464</v>
      </c>
      <c r="D4182" s="200">
        <v>2.6722150792205426</v>
      </c>
      <c r="E4182" s="200"/>
      <c r="F4182" s="200"/>
    </row>
    <row r="4183" spans="2:6" x14ac:dyDescent="0.2">
      <c r="B4183" s="199">
        <v>38632</v>
      </c>
      <c r="C4183" s="200">
        <v>5.8452453525987398</v>
      </c>
      <c r="D4183" s="200">
        <v>2.6729229648515753</v>
      </c>
      <c r="E4183" s="200"/>
      <c r="F4183" s="200"/>
    </row>
    <row r="4184" spans="2:6" x14ac:dyDescent="0.2">
      <c r="B4184" s="199">
        <v>38635</v>
      </c>
      <c r="C4184" s="200">
        <v>5.7902529457239797</v>
      </c>
      <c r="D4184" s="200">
        <v>2.6600662902932068</v>
      </c>
      <c r="E4184" s="200"/>
      <c r="F4184" s="200"/>
    </row>
    <row r="4185" spans="2:6" x14ac:dyDescent="0.2">
      <c r="B4185" s="199">
        <v>38636</v>
      </c>
      <c r="C4185" s="200">
        <v>5.79813711991636</v>
      </c>
      <c r="D4185" s="200">
        <v>2.6613707885631035</v>
      </c>
      <c r="E4185" s="200"/>
      <c r="F4185" s="200"/>
    </row>
    <row r="4186" spans="2:6" x14ac:dyDescent="0.2">
      <c r="B4186" s="199">
        <v>38637</v>
      </c>
      <c r="C4186" s="200">
        <v>5.7569949737764272</v>
      </c>
      <c r="D4186" s="200">
        <v>2.6477457657985797</v>
      </c>
      <c r="E4186" s="200"/>
      <c r="F4186" s="200"/>
    </row>
    <row r="4187" spans="2:6" x14ac:dyDescent="0.2">
      <c r="B4187" s="199">
        <v>38638</v>
      </c>
      <c r="C4187" s="200">
        <v>5.7217588696959885</v>
      </c>
      <c r="D4187" s="200">
        <v>2.6282972136222913</v>
      </c>
      <c r="E4187" s="200"/>
      <c r="F4187" s="200"/>
    </row>
    <row r="4188" spans="2:6" x14ac:dyDescent="0.2">
      <c r="B4188" s="199">
        <v>38639</v>
      </c>
      <c r="C4188" s="200">
        <v>5.7509905254809821</v>
      </c>
      <c r="D4188" s="200">
        <v>2.650738116918594</v>
      </c>
      <c r="E4188" s="200"/>
      <c r="F4188" s="200"/>
    </row>
    <row r="4189" spans="2:6" x14ac:dyDescent="0.2">
      <c r="B4189" s="199">
        <v>38642</v>
      </c>
      <c r="C4189" s="200">
        <v>5.7983280947302012</v>
      </c>
      <c r="D4189" s="200">
        <v>2.650327627026043</v>
      </c>
      <c r="E4189" s="200"/>
      <c r="F4189" s="200"/>
    </row>
    <row r="4190" spans="2:6" x14ac:dyDescent="0.2">
      <c r="B4190" s="199">
        <v>38643</v>
      </c>
      <c r="C4190" s="200">
        <v>5.66652628488941</v>
      </c>
      <c r="D4190" s="200">
        <v>2.6235082862866514</v>
      </c>
      <c r="E4190" s="200"/>
      <c r="F4190" s="200"/>
    </row>
    <row r="4191" spans="2:6" x14ac:dyDescent="0.2">
      <c r="B4191" s="199">
        <v>38644</v>
      </c>
      <c r="C4191" s="200">
        <v>5.5434225855654935</v>
      </c>
      <c r="D4191" s="200">
        <v>2.6317408486614462</v>
      </c>
      <c r="E4191" s="200"/>
      <c r="F4191" s="200"/>
    </row>
    <row r="4192" spans="2:6" x14ac:dyDescent="0.2">
      <c r="B4192" s="199">
        <v>38645</v>
      </c>
      <c r="C4192" s="200">
        <v>5.51517832794464</v>
      </c>
      <c r="D4192" s="200">
        <v>2.614015115643781</v>
      </c>
      <c r="E4192" s="200"/>
      <c r="F4192" s="200"/>
    </row>
    <row r="4193" spans="2:6" x14ac:dyDescent="0.2">
      <c r="B4193" s="199">
        <v>38646</v>
      </c>
      <c r="C4193" s="200">
        <v>5.488995597571888</v>
      </c>
      <c r="D4193" s="200">
        <v>2.6157382990347839</v>
      </c>
      <c r="E4193" s="200"/>
      <c r="F4193" s="200"/>
    </row>
    <row r="4194" spans="2:6" x14ac:dyDescent="0.2">
      <c r="B4194" s="199">
        <v>38649</v>
      </c>
      <c r="C4194" s="200">
        <v>5.5046029933842862</v>
      </c>
      <c r="D4194" s="200">
        <v>2.6443514842469495</v>
      </c>
      <c r="E4194" s="200"/>
      <c r="F4194" s="200"/>
    </row>
    <row r="4195" spans="2:6" x14ac:dyDescent="0.2">
      <c r="B4195" s="199">
        <v>38650</v>
      </c>
      <c r="C4195" s="200">
        <v>5.5280111682738502</v>
      </c>
      <c r="D4195" s="200">
        <v>2.6533554908031323</v>
      </c>
      <c r="E4195" s="200"/>
      <c r="F4195" s="200"/>
    </row>
    <row r="4196" spans="2:6" x14ac:dyDescent="0.2">
      <c r="B4196" s="199">
        <v>38651</v>
      </c>
      <c r="C4196" s="200">
        <v>5.4954295307106884</v>
      </c>
      <c r="D4196" s="200">
        <v>2.6492582407576033</v>
      </c>
      <c r="E4196" s="200"/>
      <c r="F4196" s="200"/>
    </row>
    <row r="4197" spans="2:6" x14ac:dyDescent="0.2">
      <c r="B4197" s="199">
        <v>38652</v>
      </c>
      <c r="C4197" s="200">
        <v>5.5696578548608295</v>
      </c>
      <c r="D4197" s="200">
        <v>2.6325366964123114</v>
      </c>
      <c r="E4197" s="200"/>
      <c r="F4197" s="200"/>
    </row>
    <row r="4198" spans="2:6" x14ac:dyDescent="0.2">
      <c r="B4198" s="199">
        <v>38653</v>
      </c>
      <c r="C4198" s="200">
        <v>5.4949741933816174</v>
      </c>
      <c r="D4198" s="200">
        <v>2.6489287925696594</v>
      </c>
      <c r="E4198" s="200"/>
      <c r="F4198" s="200"/>
    </row>
    <row r="4199" spans="2:6" x14ac:dyDescent="0.2">
      <c r="B4199" s="199">
        <v>38656</v>
      </c>
      <c r="C4199" s="200">
        <v>5.6106332107703336</v>
      </c>
      <c r="D4199" s="200">
        <v>2.6740486250227637</v>
      </c>
      <c r="E4199" s="200"/>
      <c r="F4199" s="200"/>
    </row>
    <row r="4200" spans="2:6" x14ac:dyDescent="0.2">
      <c r="B4200" s="199">
        <v>38657</v>
      </c>
      <c r="C4200" s="200">
        <v>5.6138580998756789</v>
      </c>
      <c r="D4200" s="200">
        <v>2.6761291203788011</v>
      </c>
      <c r="E4200" s="200"/>
      <c r="F4200" s="200"/>
    </row>
    <row r="4201" spans="2:6" x14ac:dyDescent="0.2">
      <c r="B4201" s="199">
        <v>38658</v>
      </c>
      <c r="C4201" s="200">
        <v>5.626303986870294</v>
      </c>
      <c r="D4201" s="200">
        <v>2.701455836823893</v>
      </c>
      <c r="E4201" s="200"/>
      <c r="F4201" s="200"/>
    </row>
    <row r="4202" spans="2:6" x14ac:dyDescent="0.2">
      <c r="B4202" s="199">
        <v>38659</v>
      </c>
      <c r="C4202" s="200">
        <v>5.6341739838930884</v>
      </c>
      <c r="D4202" s="200">
        <v>2.7176084501912214</v>
      </c>
      <c r="E4202" s="200"/>
      <c r="F4202" s="200"/>
    </row>
    <row r="4203" spans="2:6" x14ac:dyDescent="0.2">
      <c r="B4203" s="199">
        <v>38660</v>
      </c>
      <c r="C4203" s="200">
        <v>5.4943829220147462</v>
      </c>
      <c r="D4203" s="200">
        <v>2.7050054634857035</v>
      </c>
      <c r="E4203" s="200"/>
      <c r="F4203" s="200"/>
    </row>
    <row r="4204" spans="2:6" x14ac:dyDescent="0.2">
      <c r="B4204" s="199">
        <v>38663</v>
      </c>
      <c r="C4204" s="200">
        <v>5.4906151307093536</v>
      </c>
      <c r="D4204" s="200">
        <v>2.7103314514660344</v>
      </c>
      <c r="E4204" s="200"/>
      <c r="F4204" s="200"/>
    </row>
    <row r="4205" spans="2:6" x14ac:dyDescent="0.2">
      <c r="B4205" s="199">
        <v>38664</v>
      </c>
      <c r="C4205" s="200">
        <v>5.4355251515497924</v>
      </c>
      <c r="D4205" s="200">
        <v>2.7054747769076664</v>
      </c>
      <c r="E4205" s="200"/>
      <c r="F4205" s="200"/>
    </row>
    <row r="4206" spans="2:6" x14ac:dyDescent="0.2">
      <c r="B4206" s="199">
        <v>38665</v>
      </c>
      <c r="C4206" s="200">
        <v>5.4179846569667225</v>
      </c>
      <c r="D4206" s="200">
        <v>2.7036672737206331</v>
      </c>
      <c r="E4206" s="200"/>
      <c r="F4206" s="200"/>
    </row>
    <row r="4207" spans="2:6" x14ac:dyDescent="0.2">
      <c r="B4207" s="199">
        <v>38666</v>
      </c>
      <c r="C4207" s="200">
        <v>5.4793359413765899</v>
      </c>
      <c r="D4207" s="200">
        <v>2.7141265707521391</v>
      </c>
      <c r="E4207" s="200"/>
      <c r="F4207" s="200"/>
    </row>
    <row r="4208" spans="2:6" x14ac:dyDescent="0.2">
      <c r="B4208" s="199">
        <v>38667</v>
      </c>
      <c r="C4208" s="200">
        <v>5.5039099799768527</v>
      </c>
      <c r="D4208" s="200">
        <v>2.7274538335458014</v>
      </c>
      <c r="E4208" s="200"/>
      <c r="F4208" s="200"/>
    </row>
    <row r="4209" spans="2:6" x14ac:dyDescent="0.2">
      <c r="B4209" s="199">
        <v>38670</v>
      </c>
      <c r="C4209" s="200">
        <v>5.4477050081268734</v>
      </c>
      <c r="D4209" s="200">
        <v>2.7213915498087773</v>
      </c>
      <c r="E4209" s="200"/>
      <c r="F4209" s="200"/>
    </row>
    <row r="4210" spans="2:6" x14ac:dyDescent="0.2">
      <c r="B4210" s="199">
        <v>38671</v>
      </c>
      <c r="C4210" s="200">
        <v>5.4389943883427172</v>
      </c>
      <c r="D4210" s="200">
        <v>2.7094013840830442</v>
      </c>
      <c r="E4210" s="200"/>
      <c r="F4210" s="200"/>
    </row>
    <row r="4211" spans="2:6" x14ac:dyDescent="0.2">
      <c r="B4211" s="199">
        <v>38672</v>
      </c>
      <c r="C4211" s="200">
        <v>5.3710290373451866</v>
      </c>
      <c r="D4211" s="200">
        <v>2.709462939355308</v>
      </c>
      <c r="E4211" s="200"/>
      <c r="F4211" s="200"/>
    </row>
    <row r="4212" spans="2:6" x14ac:dyDescent="0.2">
      <c r="B4212" s="199">
        <v>38673</v>
      </c>
      <c r="C4212" s="200">
        <v>5.3954045955712386</v>
      </c>
      <c r="D4212" s="200">
        <v>2.7395277727189939</v>
      </c>
      <c r="E4212" s="200"/>
      <c r="F4212" s="200"/>
    </row>
    <row r="4213" spans="2:6" x14ac:dyDescent="0.2">
      <c r="B4213" s="199">
        <v>38674</v>
      </c>
      <c r="C4213" s="200">
        <v>5.4429189624647121</v>
      </c>
      <c r="D4213" s="200">
        <v>2.7527450373338183</v>
      </c>
      <c r="E4213" s="200"/>
      <c r="F4213" s="200"/>
    </row>
    <row r="4214" spans="2:6" x14ac:dyDescent="0.2">
      <c r="B4214" s="199">
        <v>38677</v>
      </c>
      <c r="C4214" s="200">
        <v>5.4516220766884986</v>
      </c>
      <c r="D4214" s="200">
        <v>2.7687208158805308</v>
      </c>
      <c r="E4214" s="200"/>
      <c r="F4214" s="200"/>
    </row>
    <row r="4215" spans="2:6" x14ac:dyDescent="0.2">
      <c r="B4215" s="199">
        <v>38678</v>
      </c>
      <c r="C4215" s="200">
        <v>5.4299785424368734</v>
      </c>
      <c r="D4215" s="200">
        <v>2.7741404115825889</v>
      </c>
      <c r="E4215" s="200"/>
      <c r="F4215" s="200"/>
    </row>
    <row r="4216" spans="2:6" x14ac:dyDescent="0.2">
      <c r="B4216" s="199">
        <v>38679</v>
      </c>
      <c r="C4216" s="200">
        <v>5.4915783442900805</v>
      </c>
      <c r="D4216" s="200">
        <v>2.791248588599526</v>
      </c>
      <c r="E4216" s="200"/>
      <c r="F4216" s="200"/>
    </row>
    <row r="4217" spans="2:6" x14ac:dyDescent="0.2">
      <c r="B4217" s="199">
        <v>38680</v>
      </c>
      <c r="C4217" s="200">
        <v>5.4864428730951698</v>
      </c>
      <c r="D4217" s="200">
        <v>2.7897073392824612</v>
      </c>
      <c r="E4217" s="200"/>
      <c r="F4217" s="200"/>
    </row>
    <row r="4218" spans="2:6" x14ac:dyDescent="0.2">
      <c r="B4218" s="199">
        <v>38681</v>
      </c>
      <c r="C4218" s="200">
        <v>5.4547802497016722</v>
      </c>
      <c r="D4218" s="200">
        <v>2.7906397741759239</v>
      </c>
      <c r="E4218" s="200"/>
      <c r="F4218" s="200"/>
    </row>
    <row r="4219" spans="2:6" x14ac:dyDescent="0.2">
      <c r="B4219" s="199">
        <v>38684</v>
      </c>
      <c r="C4219" s="200">
        <v>5.5412401354003284</v>
      </c>
      <c r="D4219" s="200">
        <v>2.7805556364960844</v>
      </c>
      <c r="E4219" s="200"/>
      <c r="F4219" s="200"/>
    </row>
    <row r="4220" spans="2:6" x14ac:dyDescent="0.2">
      <c r="B4220" s="199">
        <v>38685</v>
      </c>
      <c r="C4220" s="200">
        <v>5.6337069712478849</v>
      </c>
      <c r="D4220" s="200">
        <v>2.7787874704061188</v>
      </c>
      <c r="E4220" s="200"/>
      <c r="F4220" s="200"/>
    </row>
    <row r="4221" spans="2:6" x14ac:dyDescent="0.2">
      <c r="B4221" s="199">
        <v>38686</v>
      </c>
      <c r="C4221" s="200">
        <v>5.6601190381874762</v>
      </c>
      <c r="D4221" s="200">
        <v>2.7648615916955013</v>
      </c>
      <c r="E4221" s="200"/>
      <c r="F4221" s="200"/>
    </row>
    <row r="4222" spans="2:6" x14ac:dyDescent="0.2">
      <c r="B4222" s="199">
        <v>38687</v>
      </c>
      <c r="C4222" s="200">
        <v>5.6079979251295526</v>
      </c>
      <c r="D4222" s="200">
        <v>2.7941764705882353</v>
      </c>
      <c r="E4222" s="200"/>
      <c r="F4222" s="200"/>
    </row>
    <row r="4223" spans="2:6" x14ac:dyDescent="0.2">
      <c r="B4223" s="199">
        <v>38688</v>
      </c>
      <c r="C4223" s="200">
        <v>5.6273247430805169</v>
      </c>
      <c r="D4223" s="200">
        <v>2.8059766891276636</v>
      </c>
      <c r="E4223" s="200"/>
      <c r="F4223" s="200"/>
    </row>
    <row r="4224" spans="2:6" x14ac:dyDescent="0.2">
      <c r="B4224" s="199">
        <v>38691</v>
      </c>
      <c r="C4224" s="200">
        <v>5.7885850434196851</v>
      </c>
      <c r="D4224" s="200">
        <v>2.8060695683846291</v>
      </c>
      <c r="E4224" s="200"/>
      <c r="F4224" s="200"/>
    </row>
    <row r="4225" spans="2:6" x14ac:dyDescent="0.2">
      <c r="B4225" s="199">
        <v>38692</v>
      </c>
      <c r="C4225" s="200">
        <v>5.7877219039772161</v>
      </c>
      <c r="D4225" s="200">
        <v>2.8127528683299947</v>
      </c>
      <c r="E4225" s="200"/>
      <c r="F4225" s="200"/>
    </row>
    <row r="4226" spans="2:6" x14ac:dyDescent="0.2">
      <c r="B4226" s="199">
        <v>38693</v>
      </c>
      <c r="C4226" s="200">
        <v>5.6729051772521659</v>
      </c>
      <c r="D4226" s="200">
        <v>2.8030905117464942</v>
      </c>
      <c r="E4226" s="200"/>
      <c r="F4226" s="200"/>
    </row>
    <row r="4227" spans="2:6" x14ac:dyDescent="0.2">
      <c r="B4227" s="199">
        <v>38694</v>
      </c>
      <c r="C4227" s="200">
        <v>5.7896032977764555</v>
      </c>
      <c r="D4227" s="200">
        <v>2.8043301766527047</v>
      </c>
      <c r="E4227" s="200"/>
      <c r="F4227" s="200"/>
    </row>
    <row r="4228" spans="2:6" x14ac:dyDescent="0.2">
      <c r="B4228" s="199">
        <v>38695</v>
      </c>
      <c r="C4228" s="200">
        <v>5.815259804972202</v>
      </c>
      <c r="D4228" s="200">
        <v>2.8131258422873797</v>
      </c>
      <c r="E4228" s="200"/>
      <c r="F4228" s="200"/>
    </row>
    <row r="4229" spans="2:6" x14ac:dyDescent="0.2">
      <c r="B4229" s="199">
        <v>38698</v>
      </c>
      <c r="C4229" s="200">
        <v>5.861885179937488</v>
      </c>
      <c r="D4229" s="200">
        <v>2.8310628300855947</v>
      </c>
      <c r="E4229" s="200"/>
      <c r="F4229" s="200"/>
    </row>
    <row r="4230" spans="2:6" x14ac:dyDescent="0.2">
      <c r="B4230" s="199">
        <v>38699</v>
      </c>
      <c r="C4230" s="200">
        <v>5.8756170196087112</v>
      </c>
      <c r="D4230" s="200">
        <v>2.8409537424877072</v>
      </c>
      <c r="E4230" s="200"/>
      <c r="F4230" s="200"/>
    </row>
    <row r="4231" spans="2:6" x14ac:dyDescent="0.2">
      <c r="B4231" s="199">
        <v>38700</v>
      </c>
      <c r="C4231" s="200">
        <v>5.8574702425380316</v>
      </c>
      <c r="D4231" s="200">
        <v>2.8547075213986521</v>
      </c>
      <c r="E4231" s="200"/>
      <c r="F4231" s="200"/>
    </row>
    <row r="4232" spans="2:6" x14ac:dyDescent="0.2">
      <c r="B4232" s="199">
        <v>38701</v>
      </c>
      <c r="C4232" s="200">
        <v>5.8239654210494445</v>
      </c>
      <c r="D4232" s="200">
        <v>2.8406772901110906</v>
      </c>
      <c r="E4232" s="200"/>
      <c r="F4232" s="200"/>
    </row>
    <row r="4233" spans="2:6" x14ac:dyDescent="0.2">
      <c r="B4233" s="199">
        <v>38702</v>
      </c>
      <c r="C4233" s="200">
        <v>5.947387689713481</v>
      </c>
      <c r="D4233" s="200">
        <v>2.8478592241850298</v>
      </c>
      <c r="E4233" s="200"/>
      <c r="F4233" s="200"/>
    </row>
    <row r="4234" spans="2:6" x14ac:dyDescent="0.2">
      <c r="B4234" s="199">
        <v>38705</v>
      </c>
      <c r="C4234" s="200">
        <v>5.8764442991516397</v>
      </c>
      <c r="D4234" s="200">
        <v>2.8382646148242578</v>
      </c>
      <c r="E4234" s="200"/>
      <c r="F4234" s="200"/>
    </row>
    <row r="4235" spans="2:6" x14ac:dyDescent="0.2">
      <c r="B4235" s="199">
        <v>38706</v>
      </c>
      <c r="C4235" s="200">
        <v>5.7258602414622333</v>
      </c>
      <c r="D4235" s="200">
        <v>2.8352139865234021</v>
      </c>
      <c r="E4235" s="200"/>
      <c r="F4235" s="200"/>
    </row>
    <row r="4236" spans="2:6" x14ac:dyDescent="0.2">
      <c r="B4236" s="199">
        <v>38707</v>
      </c>
      <c r="C4236" s="200">
        <v>5.774297792281132</v>
      </c>
      <c r="D4236" s="200">
        <v>2.8420165725733022</v>
      </c>
      <c r="E4236" s="200"/>
      <c r="F4236" s="200"/>
    </row>
    <row r="4237" spans="2:6" x14ac:dyDescent="0.2">
      <c r="B4237" s="199">
        <v>38708</v>
      </c>
      <c r="C4237" s="200">
        <v>5.7806158062097852</v>
      </c>
      <c r="D4237" s="200">
        <v>2.8534268803496636</v>
      </c>
      <c r="E4237" s="200"/>
      <c r="F4237" s="200"/>
    </row>
    <row r="4238" spans="2:6" x14ac:dyDescent="0.2">
      <c r="B4238" s="199">
        <v>38709</v>
      </c>
      <c r="C4238" s="200">
        <v>5.8289090834793615</v>
      </c>
      <c r="D4238" s="200">
        <v>2.8558242578765256</v>
      </c>
      <c r="E4238" s="200"/>
      <c r="F4238" s="200"/>
    </row>
    <row r="4239" spans="2:6" x14ac:dyDescent="0.2">
      <c r="B4239" s="199">
        <v>38712</v>
      </c>
      <c r="C4239" s="200">
        <v>5.8289090834793615</v>
      </c>
      <c r="D4239" s="200">
        <v>2.8577566927699873</v>
      </c>
      <c r="E4239" s="200"/>
      <c r="F4239" s="200"/>
    </row>
    <row r="4240" spans="2:6" x14ac:dyDescent="0.2">
      <c r="B4240" s="199">
        <v>38713</v>
      </c>
      <c r="C4240" s="200">
        <v>5.8314959999533151</v>
      </c>
      <c r="D4240" s="200">
        <v>2.840480422509561</v>
      </c>
      <c r="E4240" s="200"/>
      <c r="F4240" s="200"/>
    </row>
    <row r="4241" spans="2:6" x14ac:dyDescent="0.2">
      <c r="B4241" s="199">
        <v>38714</v>
      </c>
      <c r="C4241" s="200">
        <v>5.8301341577218624</v>
      </c>
      <c r="D4241" s="200">
        <v>2.8498890912402115</v>
      </c>
      <c r="E4241" s="200"/>
      <c r="F4241" s="200"/>
    </row>
    <row r="4242" spans="2:6" x14ac:dyDescent="0.2">
      <c r="B4242" s="199">
        <v>38715</v>
      </c>
      <c r="C4242" s="200">
        <v>5.8396036730544711</v>
      </c>
      <c r="D4242" s="200">
        <v>2.8465279548351847</v>
      </c>
      <c r="E4242" s="200"/>
      <c r="F4242" s="200"/>
    </row>
    <row r="4243" spans="2:6" x14ac:dyDescent="0.2">
      <c r="B4243" s="199">
        <v>38716</v>
      </c>
      <c r="C4243" s="200">
        <v>5.7440420444813034</v>
      </c>
      <c r="D4243" s="200">
        <v>2.8268657803678745</v>
      </c>
      <c r="E4243" s="200"/>
      <c r="F4243" s="200"/>
    </row>
    <row r="4244" spans="2:6" x14ac:dyDescent="0.2">
      <c r="B4244" s="199">
        <v>38719</v>
      </c>
      <c r="C4244" s="200">
        <v>5.7897450694723167</v>
      </c>
      <c r="D4244" s="200">
        <v>2.829952285558186</v>
      </c>
      <c r="E4244" s="200"/>
      <c r="F4244" s="200"/>
    </row>
    <row r="4245" spans="2:6" x14ac:dyDescent="0.2">
      <c r="B4245" s="199">
        <v>38720</v>
      </c>
      <c r="C4245" s="200">
        <v>5.8351687208273626</v>
      </c>
      <c r="D4245" s="200">
        <v>2.8798275359679475</v>
      </c>
      <c r="E4245" s="200"/>
      <c r="F4245" s="200"/>
    </row>
    <row r="4246" spans="2:6" x14ac:dyDescent="0.2">
      <c r="B4246" s="199">
        <v>38721</v>
      </c>
      <c r="C4246" s="200">
        <v>5.8900919097564932</v>
      </c>
      <c r="D4246" s="200">
        <v>2.9112176288472043</v>
      </c>
      <c r="E4246" s="200"/>
      <c r="F4246" s="200"/>
    </row>
    <row r="4247" spans="2:6" x14ac:dyDescent="0.2">
      <c r="B4247" s="199">
        <v>38722</v>
      </c>
      <c r="C4247" s="200">
        <v>5.8189617141365728</v>
      </c>
      <c r="D4247" s="200">
        <v>2.9118592241850294</v>
      </c>
      <c r="E4247" s="200"/>
      <c r="F4247" s="200"/>
    </row>
    <row r="4248" spans="2:6" x14ac:dyDescent="0.2">
      <c r="B4248" s="199">
        <v>38723</v>
      </c>
      <c r="C4248" s="200">
        <v>5.8998633154061784</v>
      </c>
      <c r="D4248" s="200">
        <v>2.9408712438535773</v>
      </c>
      <c r="E4248" s="200"/>
      <c r="F4248" s="200"/>
    </row>
    <row r="4249" spans="2:6" x14ac:dyDescent="0.2">
      <c r="B4249" s="199">
        <v>38726</v>
      </c>
      <c r="C4249" s="200">
        <v>5.8245558584651613</v>
      </c>
      <c r="D4249" s="200">
        <v>2.94373411036241</v>
      </c>
      <c r="E4249" s="200"/>
      <c r="F4249" s="200"/>
    </row>
    <row r="4250" spans="2:6" x14ac:dyDescent="0.2">
      <c r="B4250" s="199">
        <v>38727</v>
      </c>
      <c r="C4250" s="200">
        <v>5.8035686437702747</v>
      </c>
      <c r="D4250" s="200">
        <v>2.9321240211254769</v>
      </c>
      <c r="E4250" s="200"/>
      <c r="F4250" s="200"/>
    </row>
    <row r="4251" spans="2:6" x14ac:dyDescent="0.2">
      <c r="B4251" s="199">
        <v>38728</v>
      </c>
      <c r="C4251" s="200">
        <v>5.876806233951668</v>
      </c>
      <c r="D4251" s="200">
        <v>2.9490937898379155</v>
      </c>
      <c r="E4251" s="200"/>
      <c r="F4251" s="200"/>
    </row>
    <row r="4252" spans="2:6" x14ac:dyDescent="0.2">
      <c r="B4252" s="199">
        <v>38729</v>
      </c>
      <c r="C4252" s="200">
        <v>5.813685305196949</v>
      </c>
      <c r="D4252" s="200">
        <v>2.940204516481514</v>
      </c>
      <c r="E4252" s="200"/>
      <c r="F4252" s="200"/>
    </row>
    <row r="4253" spans="2:6" x14ac:dyDescent="0.2">
      <c r="B4253" s="199">
        <v>38730</v>
      </c>
      <c r="C4253" s="200">
        <v>5.8148369917380602</v>
      </c>
      <c r="D4253" s="200">
        <v>2.9382351120014558</v>
      </c>
      <c r="E4253" s="200"/>
      <c r="F4253" s="200"/>
    </row>
    <row r="4254" spans="2:6" x14ac:dyDescent="0.2">
      <c r="B4254" s="199">
        <v>38733</v>
      </c>
      <c r="C4254" s="200">
        <v>5.8228779487470455</v>
      </c>
      <c r="D4254" s="200">
        <v>2.9397399380804945</v>
      </c>
      <c r="E4254" s="200"/>
      <c r="F4254" s="200"/>
    </row>
    <row r="4255" spans="2:6" x14ac:dyDescent="0.2">
      <c r="B4255" s="199">
        <v>38734</v>
      </c>
      <c r="C4255" s="200">
        <v>5.782290380123289</v>
      </c>
      <c r="D4255" s="200">
        <v>2.9128031323984698</v>
      </c>
      <c r="E4255" s="200"/>
      <c r="F4255" s="200"/>
    </row>
    <row r="4256" spans="2:6" x14ac:dyDescent="0.2">
      <c r="B4256" s="199">
        <v>38735</v>
      </c>
      <c r="C4256" s="200">
        <v>5.780430669054005</v>
      </c>
      <c r="D4256" s="200">
        <v>2.8899154980877793</v>
      </c>
      <c r="E4256" s="200"/>
      <c r="F4256" s="200"/>
    </row>
    <row r="4257" spans="2:6" x14ac:dyDescent="0.2">
      <c r="B4257" s="199">
        <v>38736</v>
      </c>
      <c r="C4257" s="200">
        <v>5.7933444026449754</v>
      </c>
      <c r="D4257" s="200">
        <v>2.9154327080677467</v>
      </c>
      <c r="E4257" s="200"/>
      <c r="F4257" s="200"/>
    </row>
    <row r="4258" spans="2:6" x14ac:dyDescent="0.2">
      <c r="B4258" s="199">
        <v>38737</v>
      </c>
      <c r="C4258" s="200">
        <v>5.7476672301396778</v>
      </c>
      <c r="D4258" s="200">
        <v>2.8821420506283002</v>
      </c>
      <c r="E4258" s="200"/>
      <c r="F4258" s="200"/>
    </row>
    <row r="4259" spans="2:6" x14ac:dyDescent="0.2">
      <c r="B4259" s="199">
        <v>38740</v>
      </c>
      <c r="C4259" s="200">
        <v>5.8325751327441901</v>
      </c>
      <c r="D4259" s="200">
        <v>2.8931830267710792</v>
      </c>
      <c r="E4259" s="200"/>
      <c r="F4259" s="200"/>
    </row>
    <row r="4260" spans="2:6" x14ac:dyDescent="0.2">
      <c r="B4260" s="199">
        <v>38741</v>
      </c>
      <c r="C4260" s="200">
        <v>5.8147227404302182</v>
      </c>
      <c r="D4260" s="200">
        <v>2.8986703696958656</v>
      </c>
      <c r="E4260" s="200"/>
      <c r="F4260" s="200"/>
    </row>
    <row r="4261" spans="2:6" x14ac:dyDescent="0.2">
      <c r="B4261" s="199">
        <v>38742</v>
      </c>
      <c r="C4261" s="200">
        <v>5.8650583640713991</v>
      </c>
      <c r="D4261" s="200">
        <v>2.9033283554908027</v>
      </c>
      <c r="E4261" s="200"/>
      <c r="F4261" s="200"/>
    </row>
    <row r="4262" spans="2:6" x14ac:dyDescent="0.2">
      <c r="B4262" s="199">
        <v>38743</v>
      </c>
      <c r="C4262" s="200">
        <v>5.9233015125372219</v>
      </c>
      <c r="D4262" s="200">
        <v>2.926561464214168</v>
      </c>
      <c r="E4262" s="200"/>
      <c r="F4262" s="200"/>
    </row>
    <row r="4263" spans="2:6" x14ac:dyDescent="0.2">
      <c r="B4263" s="199">
        <v>38744</v>
      </c>
      <c r="C4263" s="200">
        <v>6.0235032453209252</v>
      </c>
      <c r="D4263" s="200">
        <v>2.9500404297942078</v>
      </c>
      <c r="E4263" s="200"/>
      <c r="F4263" s="200"/>
    </row>
    <row r="4264" spans="2:6" x14ac:dyDescent="0.2">
      <c r="B4264" s="199">
        <v>38747</v>
      </c>
      <c r="C4264" s="200">
        <v>5.9248326468525603</v>
      </c>
      <c r="D4264" s="200">
        <v>2.9500679293389171</v>
      </c>
      <c r="E4264" s="200"/>
      <c r="F4264" s="200"/>
    </row>
    <row r="4265" spans="2:6" x14ac:dyDescent="0.2">
      <c r="B4265" s="199">
        <v>38748</v>
      </c>
      <c r="C4265" s="200">
        <v>6.0061762422328044</v>
      </c>
      <c r="D4265" s="200">
        <v>2.9536151884902555</v>
      </c>
      <c r="E4265" s="200"/>
      <c r="F4265" s="200"/>
    </row>
    <row r="4266" spans="2:6" x14ac:dyDescent="0.2">
      <c r="B4266" s="199">
        <v>38749</v>
      </c>
      <c r="C4266" s="200">
        <v>6.0837203561638757</v>
      </c>
      <c r="D4266" s="200">
        <v>2.9569754143143312</v>
      </c>
      <c r="E4266" s="200"/>
      <c r="F4266" s="200"/>
    </row>
    <row r="4267" spans="2:6" x14ac:dyDescent="0.2">
      <c r="B4267" s="199">
        <v>38750</v>
      </c>
      <c r="C4267" s="200">
        <v>6.0377129390023292</v>
      </c>
      <c r="D4267" s="200">
        <v>2.9347528683299933</v>
      </c>
      <c r="E4267" s="200"/>
      <c r="F4267" s="200"/>
    </row>
    <row r="4268" spans="2:6" x14ac:dyDescent="0.2">
      <c r="B4268" s="199">
        <v>38751</v>
      </c>
      <c r="C4268" s="200">
        <v>5.9389639491256618</v>
      </c>
      <c r="D4268" s="200">
        <v>2.915990712074302</v>
      </c>
      <c r="E4268" s="200"/>
      <c r="F4268" s="200"/>
    </row>
    <row r="4269" spans="2:6" x14ac:dyDescent="0.2">
      <c r="B4269" s="199">
        <v>38754</v>
      </c>
      <c r="C4269" s="200">
        <v>5.8926913354977319</v>
      </c>
      <c r="D4269" s="200">
        <v>2.9198969222363855</v>
      </c>
      <c r="E4269" s="200"/>
      <c r="F4269" s="200"/>
    </row>
    <row r="4270" spans="2:6" x14ac:dyDescent="0.2">
      <c r="B4270" s="199">
        <v>38755</v>
      </c>
      <c r="C4270" s="200">
        <v>5.85249405601318</v>
      </c>
      <c r="D4270" s="200">
        <v>2.901414314332543</v>
      </c>
      <c r="E4270" s="200"/>
      <c r="F4270" s="200"/>
    </row>
    <row r="4271" spans="2:6" x14ac:dyDescent="0.2">
      <c r="B4271" s="199">
        <v>38756</v>
      </c>
      <c r="C4271" s="200">
        <v>5.817634063902358</v>
      </c>
      <c r="D4271" s="200">
        <v>2.9002944818794378</v>
      </c>
      <c r="E4271" s="200"/>
      <c r="F4271" s="200"/>
    </row>
    <row r="4272" spans="2:6" x14ac:dyDescent="0.2">
      <c r="B4272" s="199">
        <v>38757</v>
      </c>
      <c r="C4272" s="200">
        <v>5.9211624278319697</v>
      </c>
      <c r="D4272" s="200">
        <v>2.9120999817883795</v>
      </c>
      <c r="E4272" s="200"/>
      <c r="F4272" s="200"/>
    </row>
    <row r="4273" spans="2:6" x14ac:dyDescent="0.2">
      <c r="B4273" s="199">
        <v>38758</v>
      </c>
      <c r="C4273" s="200">
        <v>5.8349593990881754</v>
      </c>
      <c r="D4273" s="200">
        <v>2.9063121471498801</v>
      </c>
      <c r="E4273" s="200"/>
      <c r="F4273" s="200"/>
    </row>
    <row r="4274" spans="2:6" x14ac:dyDescent="0.2">
      <c r="B4274" s="199">
        <v>38761</v>
      </c>
      <c r="C4274" s="200">
        <v>5.8921050678377744</v>
      </c>
      <c r="D4274" s="200">
        <v>2.8949601165543601</v>
      </c>
      <c r="E4274" s="200"/>
      <c r="F4274" s="200"/>
    </row>
    <row r="4275" spans="2:6" x14ac:dyDescent="0.2">
      <c r="B4275" s="199">
        <v>38762</v>
      </c>
      <c r="C4275" s="200">
        <v>5.9419820183452767</v>
      </c>
      <c r="D4275" s="200">
        <v>2.9121287561464198</v>
      </c>
      <c r="E4275" s="200"/>
      <c r="F4275" s="200"/>
    </row>
    <row r="4276" spans="2:6" x14ac:dyDescent="0.2">
      <c r="B4276" s="199">
        <v>38763</v>
      </c>
      <c r="C4276" s="200">
        <v>6.0172002425130149</v>
      </c>
      <c r="D4276" s="200">
        <v>2.9176496084501897</v>
      </c>
      <c r="E4276" s="200"/>
      <c r="F4276" s="200"/>
    </row>
    <row r="4277" spans="2:6" x14ac:dyDescent="0.2">
      <c r="B4277" s="199">
        <v>38764</v>
      </c>
      <c r="C4277" s="200">
        <v>6.0941038819592377</v>
      </c>
      <c r="D4277" s="200">
        <v>2.934275177563284</v>
      </c>
      <c r="E4277" s="200"/>
      <c r="F4277" s="200"/>
    </row>
    <row r="4278" spans="2:6" x14ac:dyDescent="0.2">
      <c r="B4278" s="199">
        <v>38765</v>
      </c>
      <c r="C4278" s="200">
        <v>6.1543201588510357</v>
      </c>
      <c r="D4278" s="200">
        <v>2.9313948279001991</v>
      </c>
      <c r="E4278" s="200"/>
      <c r="F4278" s="200"/>
    </row>
    <row r="4279" spans="2:6" x14ac:dyDescent="0.2">
      <c r="B4279" s="199">
        <v>38768</v>
      </c>
      <c r="C4279" s="200">
        <v>6.1871011107395599</v>
      </c>
      <c r="D4279" s="200">
        <v>2.9328319067565096</v>
      </c>
      <c r="E4279" s="200"/>
      <c r="F4279" s="200"/>
    </row>
    <row r="4280" spans="2:6" x14ac:dyDescent="0.2">
      <c r="B4280" s="199">
        <v>38769</v>
      </c>
      <c r="C4280" s="200">
        <v>6.1732875438554267</v>
      </c>
      <c r="D4280" s="200">
        <v>2.9335183026771072</v>
      </c>
      <c r="E4280" s="200"/>
      <c r="F4280" s="200"/>
    </row>
    <row r="4281" spans="2:6" x14ac:dyDescent="0.2">
      <c r="B4281" s="199">
        <v>38770</v>
      </c>
      <c r="C4281" s="200">
        <v>6.2863888330605135</v>
      </c>
      <c r="D4281" s="200">
        <v>2.947529593880895</v>
      </c>
      <c r="E4281" s="200"/>
      <c r="F4281" s="200"/>
    </row>
    <row r="4282" spans="2:6" x14ac:dyDescent="0.2">
      <c r="B4282" s="199">
        <v>38771</v>
      </c>
      <c r="C4282" s="200">
        <v>6.2304173675331356</v>
      </c>
      <c r="D4282" s="200">
        <v>2.9549247860134753</v>
      </c>
      <c r="E4282" s="200"/>
      <c r="F4282" s="200"/>
    </row>
    <row r="4283" spans="2:6" x14ac:dyDescent="0.2">
      <c r="B4283" s="199">
        <v>38772</v>
      </c>
      <c r="C4283" s="200">
        <v>6.3506414335286943</v>
      </c>
      <c r="D4283" s="200">
        <v>2.9584174103077752</v>
      </c>
      <c r="E4283" s="200"/>
      <c r="F4283" s="200"/>
    </row>
    <row r="4284" spans="2:6" x14ac:dyDescent="0.2">
      <c r="B4284" s="199">
        <v>38775</v>
      </c>
      <c r="C4284" s="200">
        <v>6.366614099945731</v>
      </c>
      <c r="D4284" s="200">
        <v>2.9722509561099972</v>
      </c>
      <c r="E4284" s="200"/>
      <c r="F4284" s="200"/>
    </row>
    <row r="4285" spans="2:6" x14ac:dyDescent="0.2">
      <c r="B4285" s="199">
        <v>38776</v>
      </c>
      <c r="C4285" s="200">
        <v>6.3615845405471427</v>
      </c>
      <c r="D4285" s="200">
        <v>2.9506820251320329</v>
      </c>
      <c r="E4285" s="200"/>
      <c r="F4285" s="200"/>
    </row>
    <row r="4286" spans="2:6" x14ac:dyDescent="0.2">
      <c r="B4286" s="199">
        <v>38777</v>
      </c>
      <c r="C4286" s="200">
        <v>6.3431433787197555</v>
      </c>
      <c r="D4286" s="200">
        <v>2.9670580950646501</v>
      </c>
      <c r="E4286" s="200"/>
      <c r="F4286" s="200"/>
    </row>
    <row r="4287" spans="2:6" x14ac:dyDescent="0.2">
      <c r="B4287" s="199">
        <v>38778</v>
      </c>
      <c r="C4287" s="200">
        <v>6.3529089467113771</v>
      </c>
      <c r="D4287" s="200">
        <v>2.9624582043343639</v>
      </c>
      <c r="E4287" s="200"/>
      <c r="F4287" s="200"/>
    </row>
    <row r="4288" spans="2:6" x14ac:dyDescent="0.2">
      <c r="B4288" s="199">
        <v>38779</v>
      </c>
      <c r="C4288" s="200">
        <v>6.3399410062955184</v>
      </c>
      <c r="D4288" s="200">
        <v>2.957207430340556</v>
      </c>
      <c r="E4288" s="200"/>
      <c r="F4288" s="200"/>
    </row>
    <row r="4289" spans="2:6" x14ac:dyDescent="0.2">
      <c r="B4289" s="199">
        <v>38782</v>
      </c>
      <c r="C4289" s="200">
        <v>6.3180531243563145</v>
      </c>
      <c r="D4289" s="200">
        <v>2.9505785831360396</v>
      </c>
      <c r="E4289" s="200"/>
      <c r="F4289" s="200"/>
    </row>
    <row r="4290" spans="2:6" x14ac:dyDescent="0.2">
      <c r="B4290" s="199">
        <v>38783</v>
      </c>
      <c r="C4290" s="200">
        <v>6.2715078087016343</v>
      </c>
      <c r="D4290" s="200">
        <v>2.9278340921507908</v>
      </c>
      <c r="E4290" s="200"/>
      <c r="F4290" s="200"/>
    </row>
    <row r="4291" spans="2:6" x14ac:dyDescent="0.2">
      <c r="B4291" s="199">
        <v>38784</v>
      </c>
      <c r="C4291" s="200">
        <v>6.3582237174039982</v>
      </c>
      <c r="D4291" s="200">
        <v>2.9229684938991061</v>
      </c>
      <c r="E4291" s="200"/>
      <c r="F4291" s="200"/>
    </row>
    <row r="4292" spans="2:6" x14ac:dyDescent="0.2">
      <c r="B4292" s="199">
        <v>38785</v>
      </c>
      <c r="C4292" s="200">
        <v>6.5118767153332975</v>
      </c>
      <c r="D4292" s="200">
        <v>2.9305940630122005</v>
      </c>
      <c r="E4292" s="200"/>
      <c r="F4292" s="200"/>
    </row>
    <row r="4293" spans="2:6" x14ac:dyDescent="0.2">
      <c r="B4293" s="199">
        <v>38786</v>
      </c>
      <c r="C4293" s="200">
        <v>6.5685520356330853</v>
      </c>
      <c r="D4293" s="200">
        <v>2.9414161354944439</v>
      </c>
      <c r="E4293" s="200"/>
      <c r="F4293" s="200"/>
    </row>
    <row r="4294" spans="2:6" x14ac:dyDescent="0.2">
      <c r="B4294" s="199">
        <v>38789</v>
      </c>
      <c r="C4294" s="200">
        <v>6.5578207522072809</v>
      </c>
      <c r="D4294" s="200">
        <v>2.962169914405389</v>
      </c>
      <c r="E4294" s="200"/>
      <c r="F4294" s="200"/>
    </row>
    <row r="4295" spans="2:6" x14ac:dyDescent="0.2">
      <c r="B4295" s="199">
        <v>38790</v>
      </c>
      <c r="C4295" s="200">
        <v>6.5533090764741759</v>
      </c>
      <c r="D4295" s="200">
        <v>2.9905019122199947</v>
      </c>
      <c r="E4295" s="200"/>
      <c r="F4295" s="200"/>
    </row>
    <row r="4296" spans="2:6" x14ac:dyDescent="0.2">
      <c r="B4296" s="199">
        <v>38791</v>
      </c>
      <c r="C4296" s="200">
        <v>6.6083073210070005</v>
      </c>
      <c r="D4296" s="200">
        <v>3.0023299945365127</v>
      </c>
      <c r="E4296" s="200"/>
      <c r="F4296" s="200"/>
    </row>
    <row r="4297" spans="2:6" x14ac:dyDescent="0.2">
      <c r="B4297" s="199">
        <v>38792</v>
      </c>
      <c r="C4297" s="200">
        <v>6.6495236887994738</v>
      </c>
      <c r="D4297" s="200">
        <v>3.0116383172464016</v>
      </c>
      <c r="E4297" s="200"/>
      <c r="F4297" s="200"/>
    </row>
    <row r="4298" spans="2:6" x14ac:dyDescent="0.2">
      <c r="B4298" s="199">
        <v>38793</v>
      </c>
      <c r="C4298" s="200">
        <v>6.6370586209283591</v>
      </c>
      <c r="D4298" s="200">
        <v>3.0210050992533222</v>
      </c>
      <c r="E4298" s="200"/>
      <c r="F4298" s="200"/>
    </row>
    <row r="4299" spans="2:6" x14ac:dyDescent="0.2">
      <c r="B4299" s="199">
        <v>38796</v>
      </c>
      <c r="C4299" s="200">
        <v>6.6140340635687824</v>
      </c>
      <c r="D4299" s="200">
        <v>3.0245647423055897</v>
      </c>
      <c r="E4299" s="200"/>
      <c r="F4299" s="200"/>
    </row>
    <row r="4300" spans="2:6" x14ac:dyDescent="0.2">
      <c r="B4300" s="199">
        <v>38797</v>
      </c>
      <c r="C4300" s="200">
        <v>6.5294105383071503</v>
      </c>
      <c r="D4300" s="200">
        <v>3.0068009470041872</v>
      </c>
      <c r="E4300" s="200"/>
      <c r="F4300" s="200"/>
    </row>
    <row r="4301" spans="2:6" x14ac:dyDescent="0.2">
      <c r="B4301" s="199">
        <v>38798</v>
      </c>
      <c r="C4301" s="200">
        <v>6.5532948993045892</v>
      </c>
      <c r="D4301" s="200">
        <v>3.018839737752685</v>
      </c>
      <c r="E4301" s="200"/>
      <c r="F4301" s="200"/>
    </row>
    <row r="4302" spans="2:6" x14ac:dyDescent="0.2">
      <c r="B4302" s="199">
        <v>38799</v>
      </c>
      <c r="C4302" s="200">
        <v>6.5051075338313344</v>
      </c>
      <c r="D4302" s="200">
        <v>3.0028078674194121</v>
      </c>
      <c r="E4302" s="200"/>
      <c r="F4302" s="200"/>
    </row>
    <row r="4303" spans="2:6" x14ac:dyDescent="0.2">
      <c r="B4303" s="199">
        <v>38800</v>
      </c>
      <c r="C4303" s="200">
        <v>6.5592309636055584</v>
      </c>
      <c r="D4303" s="200">
        <v>3.014944090329629</v>
      </c>
      <c r="E4303" s="200"/>
      <c r="F4303" s="200"/>
    </row>
    <row r="4304" spans="2:6" x14ac:dyDescent="0.2">
      <c r="B4304" s="199">
        <v>38803</v>
      </c>
      <c r="C4304" s="200">
        <v>6.5125680608384258</v>
      </c>
      <c r="D4304" s="200">
        <v>3.0113502094336178</v>
      </c>
      <c r="E4304" s="200"/>
      <c r="F4304" s="200"/>
    </row>
    <row r="4305" spans="2:6" x14ac:dyDescent="0.2">
      <c r="B4305" s="199">
        <v>38804</v>
      </c>
      <c r="C4305" s="200">
        <v>6.5832562623477102</v>
      </c>
      <c r="D4305" s="200">
        <v>3.0020220360590049</v>
      </c>
      <c r="E4305" s="200"/>
      <c r="F4305" s="200"/>
    </row>
    <row r="4306" spans="2:6" x14ac:dyDescent="0.2">
      <c r="B4306" s="199">
        <v>38805</v>
      </c>
      <c r="C4306" s="200">
        <v>6.5708704198360488</v>
      </c>
      <c r="D4306" s="200">
        <v>3.0103667820069195</v>
      </c>
      <c r="E4306" s="200"/>
      <c r="F4306" s="200"/>
    </row>
    <row r="4307" spans="2:6" x14ac:dyDescent="0.2">
      <c r="B4307" s="199">
        <v>38806</v>
      </c>
      <c r="C4307" s="200">
        <v>6.67996957746199</v>
      </c>
      <c r="D4307" s="200">
        <v>3.034505918776178</v>
      </c>
      <c r="E4307" s="200"/>
      <c r="F4307" s="200"/>
    </row>
    <row r="4308" spans="2:6" x14ac:dyDescent="0.2">
      <c r="B4308" s="199">
        <v>38807</v>
      </c>
      <c r="C4308" s="200">
        <v>6.7505952326348631</v>
      </c>
      <c r="D4308" s="200">
        <v>3.0172099799672178</v>
      </c>
      <c r="E4308" s="200"/>
      <c r="F4308" s="200"/>
    </row>
    <row r="4309" spans="2:6" x14ac:dyDescent="0.2">
      <c r="B4309" s="199">
        <v>38810</v>
      </c>
      <c r="C4309" s="200">
        <v>6.7900561332520706</v>
      </c>
      <c r="D4309" s="200">
        <v>3.0359446366781997</v>
      </c>
      <c r="E4309" s="200"/>
      <c r="F4309" s="200"/>
    </row>
    <row r="4310" spans="2:6" x14ac:dyDescent="0.2">
      <c r="B4310" s="199">
        <v>38811</v>
      </c>
      <c r="C4310" s="200">
        <v>6.8280284310627</v>
      </c>
      <c r="D4310" s="200">
        <v>3.0525064651247487</v>
      </c>
      <c r="E4310" s="200"/>
      <c r="F4310" s="200"/>
    </row>
    <row r="4311" spans="2:6" x14ac:dyDescent="0.2">
      <c r="B4311" s="199">
        <v>38812</v>
      </c>
      <c r="C4311" s="200">
        <v>6.759105704142506</v>
      </c>
      <c r="D4311" s="200">
        <v>3.0657169914405382</v>
      </c>
      <c r="E4311" s="200"/>
      <c r="F4311" s="200"/>
    </row>
    <row r="4312" spans="2:6" x14ac:dyDescent="0.2">
      <c r="B4312" s="199">
        <v>38813</v>
      </c>
      <c r="C4312" s="200">
        <v>6.7110025677356164</v>
      </c>
      <c r="D4312" s="200">
        <v>3.0715221271171003</v>
      </c>
      <c r="E4312" s="200"/>
      <c r="F4312" s="200"/>
    </row>
    <row r="4313" spans="2:6" x14ac:dyDescent="0.2">
      <c r="B4313" s="199">
        <v>38814</v>
      </c>
      <c r="C4313" s="200">
        <v>6.5690232180340455</v>
      </c>
      <c r="D4313" s="200">
        <v>3.0438788927335638</v>
      </c>
      <c r="E4313" s="200"/>
      <c r="F4313" s="200"/>
    </row>
    <row r="4314" spans="2:6" x14ac:dyDescent="0.2">
      <c r="B4314" s="199">
        <v>38817</v>
      </c>
      <c r="C4314" s="200">
        <v>6.5488874674654989</v>
      </c>
      <c r="D4314" s="200">
        <v>3.0461613549444544</v>
      </c>
      <c r="E4314" s="200"/>
      <c r="F4314" s="200"/>
    </row>
    <row r="4315" spans="2:6" x14ac:dyDescent="0.2">
      <c r="B4315" s="199">
        <v>38818</v>
      </c>
      <c r="C4315" s="200">
        <v>6.5198109265948041</v>
      </c>
      <c r="D4315" s="200">
        <v>3.0239704971771983</v>
      </c>
      <c r="E4315" s="200"/>
      <c r="F4315" s="200"/>
    </row>
    <row r="4316" spans="2:6" x14ac:dyDescent="0.2">
      <c r="B4316" s="199">
        <v>38819</v>
      </c>
      <c r="C4316" s="200">
        <v>6.4464399042290674</v>
      </c>
      <c r="D4316" s="200">
        <v>3.0159561099981782</v>
      </c>
      <c r="E4316" s="200"/>
      <c r="F4316" s="200"/>
    </row>
    <row r="4317" spans="2:6" x14ac:dyDescent="0.2">
      <c r="B4317" s="199">
        <v>38820</v>
      </c>
      <c r="C4317" s="200">
        <v>6.4914474139591922</v>
      </c>
      <c r="D4317" s="200">
        <v>3.0194886177381157</v>
      </c>
      <c r="E4317" s="200"/>
      <c r="F4317" s="200"/>
    </row>
    <row r="4318" spans="2:6" x14ac:dyDescent="0.2">
      <c r="B4318" s="199">
        <v>38821</v>
      </c>
      <c r="C4318" s="200">
        <v>6.4914474139591922</v>
      </c>
      <c r="D4318" s="200">
        <v>3.0196694591149145</v>
      </c>
      <c r="E4318" s="200"/>
      <c r="F4318" s="200"/>
    </row>
    <row r="4319" spans="2:6" x14ac:dyDescent="0.2">
      <c r="B4319" s="199">
        <v>38824</v>
      </c>
      <c r="C4319" s="200">
        <v>6.4914474139591922</v>
      </c>
      <c r="D4319" s="200">
        <v>3.0295090147514108</v>
      </c>
      <c r="E4319" s="200"/>
      <c r="F4319" s="200"/>
    </row>
    <row r="4320" spans="2:6" x14ac:dyDescent="0.2">
      <c r="B4320" s="199">
        <v>38825</v>
      </c>
      <c r="C4320" s="200">
        <v>6.6442005785953269</v>
      </c>
      <c r="D4320" s="200">
        <v>3.0626022582407564</v>
      </c>
      <c r="E4320" s="200"/>
      <c r="F4320" s="200"/>
    </row>
    <row r="4321" spans="2:6" x14ac:dyDescent="0.2">
      <c r="B4321" s="199">
        <v>38826</v>
      </c>
      <c r="C4321" s="200">
        <v>6.7677587812971618</v>
      </c>
      <c r="D4321" s="200">
        <v>3.0845895101074476</v>
      </c>
      <c r="E4321" s="200"/>
      <c r="F4321" s="200"/>
    </row>
    <row r="4322" spans="2:6" x14ac:dyDescent="0.2">
      <c r="B4322" s="199">
        <v>38827</v>
      </c>
      <c r="C4322" s="200">
        <v>6.8230363994659555</v>
      </c>
      <c r="D4322" s="200">
        <v>3.0859608450191209</v>
      </c>
      <c r="E4322" s="200"/>
      <c r="F4322" s="200"/>
    </row>
    <row r="4323" spans="2:6" x14ac:dyDescent="0.2">
      <c r="B4323" s="199">
        <v>38828</v>
      </c>
      <c r="C4323" s="200">
        <v>6.8465780065398638</v>
      </c>
      <c r="D4323" s="200">
        <v>3.1002210890548159</v>
      </c>
      <c r="E4323" s="200"/>
      <c r="F4323" s="200"/>
    </row>
    <row r="4324" spans="2:6" x14ac:dyDescent="0.2">
      <c r="B4324" s="199">
        <v>38831</v>
      </c>
      <c r="C4324" s="200">
        <v>6.8174113989447358</v>
      </c>
      <c r="D4324" s="200">
        <v>3.0905958841741019</v>
      </c>
      <c r="E4324" s="200"/>
      <c r="F4324" s="200"/>
    </row>
    <row r="4325" spans="2:6" x14ac:dyDescent="0.2">
      <c r="B4325" s="199">
        <v>38832</v>
      </c>
      <c r="C4325" s="200">
        <v>6.8195004465808609</v>
      </c>
      <c r="D4325" s="200">
        <v>3.0883642323802576</v>
      </c>
      <c r="E4325" s="200"/>
      <c r="F4325" s="200"/>
    </row>
    <row r="4326" spans="2:6" x14ac:dyDescent="0.2">
      <c r="B4326" s="199">
        <v>38833</v>
      </c>
      <c r="C4326" s="200">
        <v>6.8627716700122186</v>
      </c>
      <c r="D4326" s="200">
        <v>3.100558732471316</v>
      </c>
      <c r="E4326" s="200"/>
      <c r="F4326" s="200"/>
    </row>
    <row r="4327" spans="2:6" x14ac:dyDescent="0.2">
      <c r="B4327" s="199">
        <v>38834</v>
      </c>
      <c r="C4327" s="200">
        <v>6.8797684284440912</v>
      </c>
      <c r="D4327" s="200">
        <v>3.11259278819887</v>
      </c>
      <c r="E4327" s="200"/>
      <c r="F4327" s="200"/>
    </row>
    <row r="4328" spans="2:6" x14ac:dyDescent="0.2">
      <c r="B4328" s="199">
        <v>38835</v>
      </c>
      <c r="C4328" s="200">
        <v>6.8702613853096359</v>
      </c>
      <c r="D4328" s="200">
        <v>3.1103533054088497</v>
      </c>
      <c r="E4328" s="200"/>
      <c r="F4328" s="200"/>
    </row>
    <row r="4329" spans="2:6" x14ac:dyDescent="0.2">
      <c r="B4329" s="199">
        <v>38838</v>
      </c>
      <c r="C4329" s="200">
        <v>6.8702613853096359</v>
      </c>
      <c r="D4329" s="200">
        <v>3.1145019122199953</v>
      </c>
      <c r="E4329" s="200"/>
      <c r="F4329" s="200"/>
    </row>
    <row r="4330" spans="2:6" x14ac:dyDescent="0.2">
      <c r="B4330" s="199">
        <v>38839</v>
      </c>
      <c r="C4330" s="200">
        <v>6.9229003820330419</v>
      </c>
      <c r="D4330" s="200">
        <v>3.1382760881442344</v>
      </c>
      <c r="E4330" s="200"/>
      <c r="F4330" s="200"/>
    </row>
    <row r="4331" spans="2:6" x14ac:dyDescent="0.2">
      <c r="B4331" s="199">
        <v>38840</v>
      </c>
      <c r="C4331" s="200">
        <v>6.8791779910283717</v>
      </c>
      <c r="D4331" s="200">
        <v>3.1212105263157879</v>
      </c>
      <c r="E4331" s="200"/>
      <c r="F4331" s="200"/>
    </row>
    <row r="4332" spans="2:6" x14ac:dyDescent="0.2">
      <c r="B4332" s="199">
        <v>38841</v>
      </c>
      <c r="C4332" s="200">
        <v>6.9071587200851488</v>
      </c>
      <c r="D4332" s="200">
        <v>3.1367572391185563</v>
      </c>
      <c r="E4332" s="200"/>
      <c r="F4332" s="200"/>
    </row>
    <row r="4333" spans="2:6" x14ac:dyDescent="0.2">
      <c r="B4333" s="199">
        <v>38842</v>
      </c>
      <c r="C4333" s="200">
        <v>7.0104819320313325</v>
      </c>
      <c r="D4333" s="200">
        <v>3.1733354580222164</v>
      </c>
      <c r="E4333" s="200"/>
      <c r="F4333" s="200"/>
    </row>
    <row r="4334" spans="2:6" x14ac:dyDescent="0.2">
      <c r="B4334" s="199">
        <v>38845</v>
      </c>
      <c r="C4334" s="200">
        <v>6.9689528325568038</v>
      </c>
      <c r="D4334" s="200">
        <v>3.1795814969950809</v>
      </c>
      <c r="E4334" s="200"/>
      <c r="F4334" s="200"/>
    </row>
    <row r="4335" spans="2:6" x14ac:dyDescent="0.2">
      <c r="B4335" s="199">
        <v>38846</v>
      </c>
      <c r="C4335" s="200">
        <v>6.9814495905716996</v>
      </c>
      <c r="D4335" s="200">
        <v>3.1891178291750117</v>
      </c>
      <c r="E4335" s="200"/>
      <c r="F4335" s="200"/>
    </row>
    <row r="4336" spans="2:6" x14ac:dyDescent="0.2">
      <c r="B4336" s="199">
        <v>38847</v>
      </c>
      <c r="C4336" s="200">
        <v>6.9691913425863179</v>
      </c>
      <c r="D4336" s="200">
        <v>3.1827423055909647</v>
      </c>
      <c r="E4336" s="200"/>
      <c r="F4336" s="200"/>
    </row>
    <row r="4337" spans="2:6" x14ac:dyDescent="0.2">
      <c r="B4337" s="199">
        <v>38848</v>
      </c>
      <c r="C4337" s="200">
        <v>7.0405058414108641</v>
      </c>
      <c r="D4337" s="200">
        <v>3.1573837188125999</v>
      </c>
      <c r="E4337" s="200"/>
      <c r="F4337" s="200"/>
    </row>
    <row r="4338" spans="2:6" x14ac:dyDescent="0.2">
      <c r="B4338" s="199">
        <v>38849</v>
      </c>
      <c r="C4338" s="200">
        <v>6.9131481572598554</v>
      </c>
      <c r="D4338" s="200">
        <v>3.1170559096703672</v>
      </c>
      <c r="E4338" s="200"/>
      <c r="F4338" s="200"/>
    </row>
    <row r="4339" spans="2:6" x14ac:dyDescent="0.2">
      <c r="B4339" s="199">
        <v>38852</v>
      </c>
      <c r="C4339" s="200">
        <v>6.7725514985685402</v>
      </c>
      <c r="D4339" s="200">
        <v>3.0961134583864482</v>
      </c>
      <c r="E4339" s="200"/>
      <c r="F4339" s="200"/>
    </row>
    <row r="4340" spans="2:6" x14ac:dyDescent="0.2">
      <c r="B4340" s="199">
        <v>38853</v>
      </c>
      <c r="C4340" s="200">
        <v>6.807966902146692</v>
      </c>
      <c r="D4340" s="200">
        <v>3.0892600619195023</v>
      </c>
      <c r="E4340" s="200"/>
      <c r="F4340" s="200"/>
    </row>
    <row r="4341" spans="2:6" x14ac:dyDescent="0.2">
      <c r="B4341" s="199">
        <v>38854</v>
      </c>
      <c r="C4341" s="200">
        <v>6.6784351073420405</v>
      </c>
      <c r="D4341" s="200">
        <v>3.0346166454197756</v>
      </c>
      <c r="E4341" s="200"/>
      <c r="F4341" s="200"/>
    </row>
    <row r="4342" spans="2:6" x14ac:dyDescent="0.2">
      <c r="B4342" s="199">
        <v>38855</v>
      </c>
      <c r="C4342" s="200">
        <v>6.6618644979489154</v>
      </c>
      <c r="D4342" s="200">
        <v>3.0099812420324148</v>
      </c>
      <c r="E4342" s="200"/>
      <c r="F4342" s="200"/>
    </row>
    <row r="4343" spans="2:6" x14ac:dyDescent="0.2">
      <c r="B4343" s="199">
        <v>38856</v>
      </c>
      <c r="C4343" s="200">
        <v>6.5546275532457141</v>
      </c>
      <c r="D4343" s="200">
        <v>3.0030152977599687</v>
      </c>
      <c r="E4343" s="200"/>
      <c r="F4343" s="200"/>
    </row>
    <row r="4344" spans="2:6" x14ac:dyDescent="0.2">
      <c r="B4344" s="199">
        <v>38859</v>
      </c>
      <c r="C4344" s="200">
        <v>6.4802657969112287</v>
      </c>
      <c r="D4344" s="200">
        <v>2.9726295756692749</v>
      </c>
      <c r="E4344" s="200"/>
      <c r="F4344" s="200"/>
    </row>
    <row r="4345" spans="2:6" x14ac:dyDescent="0.2">
      <c r="B4345" s="199">
        <v>38860</v>
      </c>
      <c r="C4345" s="200">
        <v>6.6609813436787926</v>
      </c>
      <c r="D4345" s="200">
        <v>2.9864818794390797</v>
      </c>
      <c r="E4345" s="200"/>
      <c r="F4345" s="200"/>
    </row>
    <row r="4346" spans="2:6" x14ac:dyDescent="0.2">
      <c r="B4346" s="199">
        <v>38861</v>
      </c>
      <c r="C4346" s="200">
        <v>6.5459477896541856</v>
      </c>
      <c r="D4346" s="200">
        <v>2.9693034055727532</v>
      </c>
      <c r="E4346" s="200"/>
      <c r="F4346" s="200"/>
    </row>
    <row r="4347" spans="2:6" x14ac:dyDescent="0.2">
      <c r="B4347" s="199">
        <v>38862</v>
      </c>
      <c r="C4347" s="200">
        <v>6.8338043767424548</v>
      </c>
      <c r="D4347" s="200">
        <v>2.9993106902203577</v>
      </c>
      <c r="E4347" s="200"/>
      <c r="F4347" s="200"/>
    </row>
    <row r="4348" spans="2:6" x14ac:dyDescent="0.2">
      <c r="B4348" s="199">
        <v>38863</v>
      </c>
      <c r="C4348" s="200">
        <v>6.9611403781635071</v>
      </c>
      <c r="D4348" s="200">
        <v>3.0283726097250017</v>
      </c>
      <c r="E4348" s="200"/>
      <c r="F4348" s="200"/>
    </row>
    <row r="4349" spans="2:6" x14ac:dyDescent="0.2">
      <c r="B4349" s="199">
        <v>38866</v>
      </c>
      <c r="C4349" s="200">
        <v>6.9149770121365091</v>
      </c>
      <c r="D4349" s="200">
        <v>3.0336126388635916</v>
      </c>
      <c r="E4349" s="200"/>
      <c r="F4349" s="200"/>
    </row>
    <row r="4350" spans="2:6" x14ac:dyDescent="0.2">
      <c r="B4350" s="199">
        <v>38867</v>
      </c>
      <c r="C4350" s="200">
        <v>6.8326059889368222</v>
      </c>
      <c r="D4350" s="200">
        <v>3.0001458750682906</v>
      </c>
      <c r="E4350" s="200"/>
      <c r="F4350" s="200"/>
    </row>
    <row r="4351" spans="2:6" x14ac:dyDescent="0.2">
      <c r="B4351" s="199">
        <v>38868</v>
      </c>
      <c r="C4351" s="200">
        <v>6.7598312416448696</v>
      </c>
      <c r="D4351" s="200">
        <v>3.0069266071753749</v>
      </c>
      <c r="E4351" s="200"/>
      <c r="F4351" s="200"/>
    </row>
    <row r="4352" spans="2:6" x14ac:dyDescent="0.2">
      <c r="B4352" s="199">
        <v>38869</v>
      </c>
      <c r="C4352" s="200">
        <v>6.7621571314082018</v>
      </c>
      <c r="D4352" s="200">
        <v>3.0293988344563805</v>
      </c>
      <c r="E4352" s="200"/>
      <c r="F4352" s="200"/>
    </row>
    <row r="4353" spans="2:6" x14ac:dyDescent="0.2">
      <c r="B4353" s="199">
        <v>38870</v>
      </c>
      <c r="C4353" s="200">
        <v>6.8477313609832793</v>
      </c>
      <c r="D4353" s="200">
        <v>3.0543542159897989</v>
      </c>
      <c r="E4353" s="200"/>
      <c r="F4353" s="200"/>
    </row>
    <row r="4354" spans="2:6" x14ac:dyDescent="0.2">
      <c r="B4354" s="199">
        <v>38873</v>
      </c>
      <c r="C4354" s="200">
        <v>6.8014187177000469</v>
      </c>
      <c r="D4354" s="200">
        <v>3.016734656710979</v>
      </c>
      <c r="E4354" s="200"/>
      <c r="F4354" s="200"/>
    </row>
    <row r="4355" spans="2:6" x14ac:dyDescent="0.2">
      <c r="B4355" s="199">
        <v>38874</v>
      </c>
      <c r="C4355" s="200">
        <v>6.6341839913069096</v>
      </c>
      <c r="D4355" s="200">
        <v>2.9712649790566354</v>
      </c>
      <c r="E4355" s="200"/>
      <c r="F4355" s="200"/>
    </row>
    <row r="4356" spans="2:6" x14ac:dyDescent="0.2">
      <c r="B4356" s="199">
        <v>38875</v>
      </c>
      <c r="C4356" s="200">
        <v>6.6626892756383844</v>
      </c>
      <c r="D4356" s="200">
        <v>2.9546086323074094</v>
      </c>
      <c r="E4356" s="200"/>
      <c r="F4356" s="200"/>
    </row>
    <row r="4357" spans="2:6" x14ac:dyDescent="0.2">
      <c r="B4357" s="199">
        <v>38876</v>
      </c>
      <c r="C4357" s="200">
        <v>6.44099920691247</v>
      </c>
      <c r="D4357" s="200">
        <v>2.9045561828446522</v>
      </c>
      <c r="E4357" s="200"/>
      <c r="F4357" s="200"/>
    </row>
    <row r="4358" spans="2:6" x14ac:dyDescent="0.2">
      <c r="B4358" s="199">
        <v>38877</v>
      </c>
      <c r="C4358" s="200">
        <v>6.5142634835307307</v>
      </c>
      <c r="D4358" s="200">
        <v>2.9222941176470556</v>
      </c>
      <c r="E4358" s="200"/>
      <c r="F4358" s="200"/>
    </row>
    <row r="4359" spans="2:6" x14ac:dyDescent="0.2">
      <c r="B4359" s="199">
        <v>38880</v>
      </c>
      <c r="C4359" s="200">
        <v>6.4361497809627455</v>
      </c>
      <c r="D4359" s="200">
        <v>2.8898938262611513</v>
      </c>
      <c r="E4359" s="200"/>
      <c r="F4359" s="200"/>
    </row>
    <row r="4360" spans="2:6" x14ac:dyDescent="0.2">
      <c r="B4360" s="199">
        <v>38881</v>
      </c>
      <c r="C4360" s="200">
        <v>6.3093024749168496</v>
      </c>
      <c r="D4360" s="200">
        <v>2.8318901839373489</v>
      </c>
      <c r="E4360" s="200"/>
      <c r="F4360" s="200"/>
    </row>
    <row r="4361" spans="2:6" x14ac:dyDescent="0.2">
      <c r="B4361" s="199">
        <v>38882</v>
      </c>
      <c r="C4361" s="200">
        <v>6.3182207485378905</v>
      </c>
      <c r="D4361" s="200">
        <v>2.8477996721908543</v>
      </c>
      <c r="E4361" s="200"/>
      <c r="F4361" s="200"/>
    </row>
    <row r="4362" spans="2:6" x14ac:dyDescent="0.2">
      <c r="B4362" s="199">
        <v>38883</v>
      </c>
      <c r="C4362" s="200">
        <v>6.4075352490303388</v>
      </c>
      <c r="D4362" s="200">
        <v>2.907465306865777</v>
      </c>
      <c r="E4362" s="200"/>
      <c r="F4362" s="200"/>
    </row>
    <row r="4363" spans="2:6" x14ac:dyDescent="0.2">
      <c r="B4363" s="199">
        <v>38884</v>
      </c>
      <c r="C4363" s="200">
        <v>6.3909095988611719</v>
      </c>
      <c r="D4363" s="200">
        <v>2.9098508468402811</v>
      </c>
      <c r="E4363" s="200"/>
      <c r="F4363" s="200"/>
    </row>
    <row r="4364" spans="2:6" x14ac:dyDescent="0.2">
      <c r="B4364" s="199">
        <v>38887</v>
      </c>
      <c r="C4364" s="200">
        <v>6.4243977413267137</v>
      </c>
      <c r="D4364" s="200">
        <v>2.8899510107448525</v>
      </c>
      <c r="E4364" s="200"/>
      <c r="F4364" s="200"/>
    </row>
    <row r="4365" spans="2:6" x14ac:dyDescent="0.2">
      <c r="B4365" s="199">
        <v>38888</v>
      </c>
      <c r="C4365" s="200">
        <v>6.4391069717482514</v>
      </c>
      <c r="D4365" s="200">
        <v>2.8928583136040764</v>
      </c>
      <c r="E4365" s="200"/>
      <c r="F4365" s="200"/>
    </row>
    <row r="4366" spans="2:6" x14ac:dyDescent="0.2">
      <c r="B4366" s="199">
        <v>38889</v>
      </c>
      <c r="C4366" s="200">
        <v>6.54073726285558</v>
      </c>
      <c r="D4366" s="200">
        <v>2.9152983063194284</v>
      </c>
      <c r="E4366" s="200"/>
      <c r="F4366" s="200"/>
    </row>
    <row r="4367" spans="2:6" x14ac:dyDescent="0.2">
      <c r="B4367" s="199">
        <v>38890</v>
      </c>
      <c r="C4367" s="200">
        <v>6.638485511349673</v>
      </c>
      <c r="D4367" s="200">
        <v>2.9143848115097399</v>
      </c>
      <c r="E4367" s="200"/>
      <c r="F4367" s="200"/>
    </row>
    <row r="4368" spans="2:6" x14ac:dyDescent="0.2">
      <c r="B4368" s="199">
        <v>38891</v>
      </c>
      <c r="C4368" s="200">
        <v>6.6918425400150765</v>
      </c>
      <c r="D4368" s="200">
        <v>2.9095162993990127</v>
      </c>
      <c r="E4368" s="200"/>
      <c r="F4368" s="200"/>
    </row>
    <row r="4369" spans="2:6" x14ac:dyDescent="0.2">
      <c r="B4369" s="199">
        <v>38894</v>
      </c>
      <c r="C4369" s="200">
        <v>6.7186390584358069</v>
      </c>
      <c r="D4369" s="200">
        <v>2.9183090511746461</v>
      </c>
      <c r="E4369" s="200"/>
      <c r="F4369" s="200"/>
    </row>
    <row r="4370" spans="2:6" x14ac:dyDescent="0.2">
      <c r="B4370" s="199">
        <v>38895</v>
      </c>
      <c r="C4370" s="200">
        <v>6.7159945993323547</v>
      </c>
      <c r="D4370" s="200">
        <v>2.9027523219814206</v>
      </c>
      <c r="E4370" s="200"/>
      <c r="F4370" s="200"/>
    </row>
    <row r="4371" spans="2:6" x14ac:dyDescent="0.2">
      <c r="B4371" s="199">
        <v>38896</v>
      </c>
      <c r="C4371" s="200">
        <v>6.669651099856492</v>
      </c>
      <c r="D4371" s="200">
        <v>2.9011819340739358</v>
      </c>
      <c r="E4371" s="200"/>
      <c r="F4371" s="200"/>
    </row>
    <row r="4372" spans="2:6" x14ac:dyDescent="0.2">
      <c r="B4372" s="199">
        <v>38897</v>
      </c>
      <c r="C4372" s="200">
        <v>6.8180952388894926</v>
      </c>
      <c r="D4372" s="200">
        <v>2.9600606446913096</v>
      </c>
      <c r="E4372" s="200"/>
      <c r="F4372" s="200"/>
    </row>
    <row r="4373" spans="2:6" x14ac:dyDescent="0.2">
      <c r="B4373" s="199">
        <v>38898</v>
      </c>
      <c r="C4373" s="200">
        <v>7.1087188759005793</v>
      </c>
      <c r="D4373" s="200">
        <v>3.0073975596430489</v>
      </c>
      <c r="E4373" s="200"/>
      <c r="F4373" s="200"/>
    </row>
    <row r="4374" spans="2:6" x14ac:dyDescent="0.2">
      <c r="B4374" s="199">
        <v>38901</v>
      </c>
      <c r="C4374" s="200">
        <v>7.1148350736504131</v>
      </c>
      <c r="D4374" s="200">
        <v>3.0262800947004149</v>
      </c>
      <c r="E4374" s="200"/>
      <c r="F4374" s="200"/>
    </row>
    <row r="4375" spans="2:6" x14ac:dyDescent="0.2">
      <c r="B4375" s="199">
        <v>38902</v>
      </c>
      <c r="C4375" s="200">
        <v>7.0944591451500498</v>
      </c>
      <c r="D4375" s="200">
        <v>3.0325995264979015</v>
      </c>
      <c r="E4375" s="200"/>
      <c r="F4375" s="200"/>
    </row>
    <row r="4376" spans="2:6" x14ac:dyDescent="0.2">
      <c r="B4376" s="199">
        <v>38903</v>
      </c>
      <c r="C4376" s="200">
        <v>6.9857878044651578</v>
      </c>
      <c r="D4376" s="200">
        <v>2.9948828992897427</v>
      </c>
      <c r="E4376" s="200"/>
      <c r="F4376" s="200"/>
    </row>
    <row r="4377" spans="2:6" x14ac:dyDescent="0.2">
      <c r="B4377" s="199">
        <v>38904</v>
      </c>
      <c r="C4377" s="200">
        <v>7.0942623326781424</v>
      </c>
      <c r="D4377" s="200">
        <v>3.0090486250227606</v>
      </c>
      <c r="E4377" s="200"/>
      <c r="F4377" s="200"/>
    </row>
    <row r="4378" spans="2:6" x14ac:dyDescent="0.2">
      <c r="B4378" s="199">
        <v>38905</v>
      </c>
      <c r="C4378" s="200">
        <v>7.1626997000277877</v>
      </c>
      <c r="D4378" s="200">
        <v>3.0069969040247639</v>
      </c>
      <c r="E4378" s="200"/>
      <c r="F4378" s="200"/>
    </row>
    <row r="4379" spans="2:6" x14ac:dyDescent="0.2">
      <c r="B4379" s="199">
        <v>38908</v>
      </c>
      <c r="C4379" s="200">
        <v>7.1283642631916644</v>
      </c>
      <c r="D4379" s="200">
        <v>3.0087566927699831</v>
      </c>
      <c r="E4379" s="200"/>
      <c r="F4379" s="200"/>
    </row>
    <row r="4380" spans="2:6" x14ac:dyDescent="0.2">
      <c r="B4380" s="199">
        <v>38909</v>
      </c>
      <c r="C4380" s="200">
        <v>7.008016772425588</v>
      </c>
      <c r="D4380" s="200">
        <v>3.0046924057548674</v>
      </c>
      <c r="E4380" s="200"/>
      <c r="F4380" s="200"/>
    </row>
    <row r="4381" spans="2:6" x14ac:dyDescent="0.2">
      <c r="B4381" s="199">
        <v>38910</v>
      </c>
      <c r="C4381" s="200">
        <v>7.0431327875401202</v>
      </c>
      <c r="D4381" s="200">
        <v>2.9771895829539199</v>
      </c>
      <c r="E4381" s="200"/>
      <c r="F4381" s="200"/>
    </row>
    <row r="4382" spans="2:6" x14ac:dyDescent="0.2">
      <c r="B4382" s="199">
        <v>38911</v>
      </c>
      <c r="C4382" s="200">
        <v>6.9231463976229222</v>
      </c>
      <c r="D4382" s="200">
        <v>2.9408770715716588</v>
      </c>
      <c r="E4382" s="200"/>
      <c r="F4382" s="200"/>
    </row>
    <row r="4383" spans="2:6" x14ac:dyDescent="0.2">
      <c r="B4383" s="199">
        <v>38912</v>
      </c>
      <c r="C4383" s="200">
        <v>6.8275647542221023</v>
      </c>
      <c r="D4383" s="200">
        <v>2.9061994172281875</v>
      </c>
      <c r="E4383" s="200"/>
      <c r="F4383" s="200"/>
    </row>
    <row r="4384" spans="2:6" x14ac:dyDescent="0.2">
      <c r="B4384" s="199">
        <v>38915</v>
      </c>
      <c r="C4384" s="200">
        <v>6.8449884956438716</v>
      </c>
      <c r="D4384" s="200">
        <v>2.8866230194864282</v>
      </c>
      <c r="E4384" s="200"/>
      <c r="F4384" s="200"/>
    </row>
    <row r="4385" spans="2:6" x14ac:dyDescent="0.2">
      <c r="B4385" s="199">
        <v>38916</v>
      </c>
      <c r="C4385" s="200">
        <v>6.7202027168460789</v>
      </c>
      <c r="D4385" s="200">
        <v>2.8749805135676523</v>
      </c>
      <c r="E4385" s="200"/>
      <c r="F4385" s="200"/>
    </row>
    <row r="4386" spans="2:6" x14ac:dyDescent="0.2">
      <c r="B4386" s="199">
        <v>38917</v>
      </c>
      <c r="C4386" s="200">
        <v>6.9960253888088912</v>
      </c>
      <c r="D4386" s="200">
        <v>2.9302052449462712</v>
      </c>
      <c r="E4386" s="200"/>
      <c r="F4386" s="200"/>
    </row>
    <row r="4387" spans="2:6" x14ac:dyDescent="0.2">
      <c r="B4387" s="199">
        <v>38918</v>
      </c>
      <c r="C4387" s="200">
        <v>7.0113775955687334</v>
      </c>
      <c r="D4387" s="200">
        <v>2.9373248952831865</v>
      </c>
      <c r="E4387" s="200"/>
      <c r="F4387" s="200"/>
    </row>
    <row r="4388" spans="2:6" x14ac:dyDescent="0.2">
      <c r="B4388" s="199">
        <v>38919</v>
      </c>
      <c r="C4388" s="200">
        <v>7.0869360718065462</v>
      </c>
      <c r="D4388" s="200">
        <v>2.9182453105080999</v>
      </c>
      <c r="E4388" s="200"/>
      <c r="F4388" s="200"/>
    </row>
    <row r="4389" spans="2:6" x14ac:dyDescent="0.2">
      <c r="B4389" s="199">
        <v>38922</v>
      </c>
      <c r="C4389" s="200">
        <v>7.224558860689311</v>
      </c>
      <c r="D4389" s="200">
        <v>2.9546221089054776</v>
      </c>
      <c r="E4389" s="200"/>
      <c r="F4389" s="200"/>
    </row>
    <row r="4390" spans="2:6" x14ac:dyDescent="0.2">
      <c r="B4390" s="199">
        <v>38923</v>
      </c>
      <c r="C4390" s="200">
        <v>7.2071768168251475</v>
      </c>
      <c r="D4390" s="200">
        <v>2.9732527772718953</v>
      </c>
      <c r="E4390" s="200"/>
      <c r="F4390" s="200"/>
    </row>
    <row r="4391" spans="2:6" x14ac:dyDescent="0.2">
      <c r="B4391" s="199">
        <v>38924</v>
      </c>
      <c r="C4391" s="200">
        <v>7.2618281376786804</v>
      </c>
      <c r="D4391" s="200">
        <v>2.9734551083591287</v>
      </c>
      <c r="E4391" s="200"/>
      <c r="F4391" s="200"/>
    </row>
    <row r="4392" spans="2:6" x14ac:dyDescent="0.2">
      <c r="B4392" s="199">
        <v>38925</v>
      </c>
      <c r="C4392" s="200">
        <v>7.3341442118369518</v>
      </c>
      <c r="D4392" s="200">
        <v>2.9956237479511882</v>
      </c>
      <c r="E4392" s="200"/>
      <c r="F4392" s="200"/>
    </row>
    <row r="4393" spans="2:6" x14ac:dyDescent="0.2">
      <c r="B4393" s="199">
        <v>38926</v>
      </c>
      <c r="C4393" s="200">
        <v>7.4127666246077464</v>
      </c>
      <c r="D4393" s="200">
        <v>3.0288431979602941</v>
      </c>
      <c r="E4393" s="200"/>
      <c r="F4393" s="200"/>
    </row>
    <row r="4394" spans="2:6" x14ac:dyDescent="0.2">
      <c r="B4394" s="199">
        <v>38929</v>
      </c>
      <c r="C4394" s="200">
        <v>7.3946548734854574</v>
      </c>
      <c r="D4394" s="200">
        <v>3.0267681660899606</v>
      </c>
      <c r="E4394" s="200"/>
      <c r="F4394" s="200"/>
    </row>
    <row r="4395" spans="2:6" x14ac:dyDescent="0.2">
      <c r="B4395" s="199">
        <v>38930</v>
      </c>
      <c r="C4395" s="200">
        <v>7.2233487975675486</v>
      </c>
      <c r="D4395" s="200">
        <v>3.0075088326352164</v>
      </c>
      <c r="E4395" s="200"/>
      <c r="F4395" s="200"/>
    </row>
    <row r="4396" spans="2:6" x14ac:dyDescent="0.2">
      <c r="B4396" s="199">
        <v>38931</v>
      </c>
      <c r="C4396" s="200">
        <v>7.5272022356562669</v>
      </c>
      <c r="D4396" s="200">
        <v>3.0357366599890678</v>
      </c>
      <c r="E4396" s="200"/>
      <c r="F4396" s="200"/>
    </row>
    <row r="4397" spans="2:6" x14ac:dyDescent="0.2">
      <c r="B4397" s="199">
        <v>38932</v>
      </c>
      <c r="C4397" s="200">
        <v>7.5080630567145334</v>
      </c>
      <c r="D4397" s="200">
        <v>3.0280617373884486</v>
      </c>
      <c r="E4397" s="200"/>
      <c r="F4397" s="200"/>
    </row>
    <row r="4398" spans="2:6" x14ac:dyDescent="0.2">
      <c r="B4398" s="199">
        <v>38933</v>
      </c>
      <c r="C4398" s="200">
        <v>7.6997175407447864</v>
      </c>
      <c r="D4398" s="200">
        <v>3.0477004188672319</v>
      </c>
      <c r="E4398" s="200"/>
      <c r="F4398" s="200"/>
    </row>
    <row r="4399" spans="2:6" x14ac:dyDescent="0.2">
      <c r="B4399" s="199">
        <v>38936</v>
      </c>
      <c r="C4399" s="200">
        <v>7.4948190784673159</v>
      </c>
      <c r="D4399" s="200">
        <v>3.0220049171371284</v>
      </c>
      <c r="E4399" s="200"/>
      <c r="F4399" s="200"/>
    </row>
    <row r="4400" spans="2:6" x14ac:dyDescent="0.2">
      <c r="B4400" s="199">
        <v>38937</v>
      </c>
      <c r="C4400" s="200">
        <v>7.4938400198146971</v>
      </c>
      <c r="D4400" s="200">
        <v>3.021790566381346</v>
      </c>
      <c r="E4400" s="200"/>
      <c r="F4400" s="200"/>
    </row>
    <row r="4401" spans="2:6" x14ac:dyDescent="0.2">
      <c r="B4401" s="199">
        <v>38938</v>
      </c>
      <c r="C4401" s="200">
        <v>7.587352630407044</v>
      </c>
      <c r="D4401" s="200">
        <v>3.0293072300127424</v>
      </c>
      <c r="E4401" s="200"/>
      <c r="F4401" s="200"/>
    </row>
    <row r="4402" spans="2:6" x14ac:dyDescent="0.2">
      <c r="B4402" s="199">
        <v>38939</v>
      </c>
      <c r="C4402" s="200">
        <v>7.3844122854348111</v>
      </c>
      <c r="D4402" s="200">
        <v>3.0189198688763379</v>
      </c>
      <c r="E4402" s="200"/>
      <c r="F4402" s="200"/>
    </row>
    <row r="4403" spans="2:6" x14ac:dyDescent="0.2">
      <c r="B4403" s="199">
        <v>38940</v>
      </c>
      <c r="C4403" s="200">
        <v>7.3607088918373869</v>
      </c>
      <c r="D4403" s="200">
        <v>3.0107816426880296</v>
      </c>
      <c r="E4403" s="200"/>
      <c r="F4403" s="200"/>
    </row>
    <row r="4404" spans="2:6" x14ac:dyDescent="0.2">
      <c r="B4404" s="199">
        <v>38943</v>
      </c>
      <c r="C4404" s="200">
        <v>7.4699389797942146</v>
      </c>
      <c r="D4404" s="200">
        <v>3.0217958477508597</v>
      </c>
      <c r="E4404" s="200"/>
      <c r="F4404" s="200"/>
    </row>
    <row r="4405" spans="2:6" x14ac:dyDescent="0.2">
      <c r="B4405" s="199">
        <v>38944</v>
      </c>
      <c r="C4405" s="200">
        <v>7.6417829542052571</v>
      </c>
      <c r="D4405" s="200">
        <v>3.0577758149699457</v>
      </c>
      <c r="E4405" s="200"/>
      <c r="F4405" s="200"/>
    </row>
    <row r="4406" spans="2:6" x14ac:dyDescent="0.2">
      <c r="B4406" s="199">
        <v>38945</v>
      </c>
      <c r="C4406" s="200">
        <v>7.6182805428355014</v>
      </c>
      <c r="D4406" s="200">
        <v>3.0886457840101937</v>
      </c>
      <c r="E4406" s="200"/>
      <c r="F4406" s="200"/>
    </row>
    <row r="4407" spans="2:6" x14ac:dyDescent="0.2">
      <c r="B4407" s="199">
        <v>38946</v>
      </c>
      <c r="C4407" s="200">
        <v>7.6255425894683819</v>
      </c>
      <c r="D4407" s="200">
        <v>3.0954733199781415</v>
      </c>
      <c r="E4407" s="200"/>
      <c r="F4407" s="200"/>
    </row>
    <row r="4408" spans="2:6" x14ac:dyDescent="0.2">
      <c r="B4408" s="199">
        <v>38947</v>
      </c>
      <c r="C4408" s="200">
        <v>7.6131158833502655</v>
      </c>
      <c r="D4408" s="200">
        <v>3.0958528501183706</v>
      </c>
      <c r="E4408" s="200"/>
      <c r="F4408" s="200"/>
    </row>
    <row r="4409" spans="2:6" x14ac:dyDescent="0.2">
      <c r="B4409" s="199">
        <v>38950</v>
      </c>
      <c r="C4409" s="200">
        <v>7.5840935493044599</v>
      </c>
      <c r="D4409" s="200">
        <v>3.0947348388271667</v>
      </c>
      <c r="E4409" s="200"/>
      <c r="F4409" s="200"/>
    </row>
    <row r="4410" spans="2:6" x14ac:dyDescent="0.2">
      <c r="B4410" s="199">
        <v>38951</v>
      </c>
      <c r="C4410" s="200">
        <v>7.5384855947447909</v>
      </c>
      <c r="D4410" s="200">
        <v>3.0943687852850066</v>
      </c>
      <c r="E4410" s="200"/>
      <c r="F4410" s="200"/>
    </row>
    <row r="4411" spans="2:6" x14ac:dyDescent="0.2">
      <c r="B4411" s="199">
        <v>38952</v>
      </c>
      <c r="C4411" s="200">
        <v>7.4688890352936639</v>
      </c>
      <c r="D4411" s="200">
        <v>3.081842287379343</v>
      </c>
      <c r="E4411" s="200"/>
      <c r="F4411" s="200"/>
    </row>
    <row r="4412" spans="2:6" x14ac:dyDescent="0.2">
      <c r="B4412" s="199">
        <v>38953</v>
      </c>
      <c r="C4412" s="200">
        <v>7.539908315410349</v>
      </c>
      <c r="D4412" s="200">
        <v>3.081963212529589</v>
      </c>
      <c r="E4412" s="200"/>
      <c r="F4412" s="200"/>
    </row>
    <row r="4413" spans="2:6" x14ac:dyDescent="0.2">
      <c r="B4413" s="199">
        <v>38954</v>
      </c>
      <c r="C4413" s="200">
        <v>7.5822096536517636</v>
      </c>
      <c r="D4413" s="200">
        <v>3.0742376616281142</v>
      </c>
      <c r="E4413" s="200"/>
      <c r="F4413" s="200"/>
    </row>
    <row r="4414" spans="2:6" x14ac:dyDescent="0.2">
      <c r="B4414" s="199">
        <v>38957</v>
      </c>
      <c r="C4414" s="200">
        <v>7.6668448542295247</v>
      </c>
      <c r="D4414" s="200">
        <v>3.0868681478783411</v>
      </c>
      <c r="E4414" s="200"/>
      <c r="F4414" s="200"/>
    </row>
    <row r="4415" spans="2:6" x14ac:dyDescent="0.2">
      <c r="B4415" s="199">
        <v>38958</v>
      </c>
      <c r="C4415" s="200">
        <v>7.6137505201770468</v>
      </c>
      <c r="D4415" s="200">
        <v>3.0942176288471996</v>
      </c>
      <c r="E4415" s="200"/>
      <c r="F4415" s="200"/>
    </row>
    <row r="4416" spans="2:6" x14ac:dyDescent="0.2">
      <c r="B4416" s="199">
        <v>38959</v>
      </c>
      <c r="C4416" s="200">
        <v>7.6991779743493467</v>
      </c>
      <c r="D4416" s="200">
        <v>3.10665434347113</v>
      </c>
      <c r="E4416" s="200"/>
      <c r="F4416" s="200"/>
    </row>
    <row r="4417" spans="2:6" x14ac:dyDescent="0.2">
      <c r="B4417" s="199">
        <v>38960</v>
      </c>
      <c r="C4417" s="200">
        <v>7.6907250454712033</v>
      </c>
      <c r="D4417" s="200">
        <v>3.1071180112911994</v>
      </c>
      <c r="E4417" s="200"/>
      <c r="F4417" s="200"/>
    </row>
    <row r="4418" spans="2:6" x14ac:dyDescent="0.2">
      <c r="B4418" s="199">
        <v>38961</v>
      </c>
      <c r="C4418" s="200">
        <v>7.7309406718811022</v>
      </c>
      <c r="D4418" s="200">
        <v>3.1215924239664861</v>
      </c>
      <c r="E4418" s="200"/>
      <c r="F4418" s="200"/>
    </row>
    <row r="4419" spans="2:6" x14ac:dyDescent="0.2">
      <c r="B4419" s="199">
        <v>38964</v>
      </c>
      <c r="C4419" s="200">
        <v>7.8006306338612683</v>
      </c>
      <c r="D4419" s="200">
        <v>3.1397967583318116</v>
      </c>
      <c r="E4419" s="200"/>
      <c r="F4419" s="200"/>
    </row>
    <row r="4420" spans="2:6" x14ac:dyDescent="0.2">
      <c r="B4420" s="199">
        <v>38965</v>
      </c>
      <c r="C4420" s="200">
        <v>7.6866028249261493</v>
      </c>
      <c r="D4420" s="200">
        <v>3.1348652340193</v>
      </c>
      <c r="E4420" s="200"/>
      <c r="F4420" s="200"/>
    </row>
    <row r="4421" spans="2:6" x14ac:dyDescent="0.2">
      <c r="B4421" s="199">
        <v>38966</v>
      </c>
      <c r="C4421" s="200">
        <v>7.5923138058111554</v>
      </c>
      <c r="D4421" s="200">
        <v>3.1010746676379486</v>
      </c>
      <c r="E4421" s="200"/>
      <c r="F4421" s="200"/>
    </row>
    <row r="4422" spans="2:6" x14ac:dyDescent="0.2">
      <c r="B4422" s="199">
        <v>38967</v>
      </c>
      <c r="C4422" s="200">
        <v>7.5417797017957628</v>
      </c>
      <c r="D4422" s="200">
        <v>3.0718013112365647</v>
      </c>
      <c r="E4422" s="200"/>
      <c r="F4422" s="200"/>
    </row>
    <row r="4423" spans="2:6" x14ac:dyDescent="0.2">
      <c r="B4423" s="199">
        <v>38968</v>
      </c>
      <c r="C4423" s="200">
        <v>7.547064450246908</v>
      </c>
      <c r="D4423" s="200">
        <v>3.0751690038244357</v>
      </c>
      <c r="E4423" s="200"/>
      <c r="F4423" s="200"/>
    </row>
    <row r="4424" spans="2:6" x14ac:dyDescent="0.2">
      <c r="B4424" s="199">
        <v>38971</v>
      </c>
      <c r="C4424" s="200">
        <v>7.6407305078512504</v>
      </c>
      <c r="D4424" s="200">
        <v>3.0598377344745904</v>
      </c>
      <c r="E4424" s="200"/>
      <c r="F4424" s="200"/>
    </row>
    <row r="4425" spans="2:6" x14ac:dyDescent="0.2">
      <c r="B4425" s="199">
        <v>38972</v>
      </c>
      <c r="C4425" s="200">
        <v>7.7511714928809932</v>
      </c>
      <c r="D4425" s="200">
        <v>3.0864103077763572</v>
      </c>
      <c r="E4425" s="200"/>
      <c r="F4425" s="200"/>
    </row>
    <row r="4426" spans="2:6" x14ac:dyDescent="0.2">
      <c r="B4426" s="199">
        <v>38973</v>
      </c>
      <c r="C4426" s="200">
        <v>7.7260228619369027</v>
      </c>
      <c r="D4426" s="200">
        <v>3.0966867601529731</v>
      </c>
      <c r="E4426" s="200"/>
      <c r="F4426" s="200"/>
    </row>
    <row r="4427" spans="2:6" x14ac:dyDescent="0.2">
      <c r="B4427" s="199">
        <v>38974</v>
      </c>
      <c r="C4427" s="200">
        <v>7.7758239228895576</v>
      </c>
      <c r="D4427" s="200">
        <v>3.1037794572937494</v>
      </c>
      <c r="E4427" s="200"/>
      <c r="F4427" s="200"/>
    </row>
    <row r="4428" spans="2:6" x14ac:dyDescent="0.2">
      <c r="B4428" s="199">
        <v>38975</v>
      </c>
      <c r="C4428" s="200">
        <v>7.7208707117189501</v>
      </c>
      <c r="D4428" s="200">
        <v>3.1003961027135274</v>
      </c>
      <c r="E4428" s="200"/>
      <c r="F4428" s="200"/>
    </row>
    <row r="4429" spans="2:6" x14ac:dyDescent="0.2">
      <c r="B4429" s="199">
        <v>38978</v>
      </c>
      <c r="C4429" s="200">
        <v>7.7708777586061855</v>
      </c>
      <c r="D4429" s="200">
        <v>3.1062762702604223</v>
      </c>
      <c r="E4429" s="200"/>
      <c r="F4429" s="200"/>
    </row>
    <row r="4430" spans="2:6" x14ac:dyDescent="0.2">
      <c r="B4430" s="199">
        <v>38979</v>
      </c>
      <c r="C4430" s="200">
        <v>7.7537350587226888</v>
      </c>
      <c r="D4430" s="200">
        <v>3.0999535603715134</v>
      </c>
      <c r="E4430" s="200"/>
      <c r="F4430" s="200"/>
    </row>
    <row r="4431" spans="2:6" x14ac:dyDescent="0.2">
      <c r="B4431" s="199">
        <v>38980</v>
      </c>
      <c r="C4431" s="200">
        <v>7.9108214335453706</v>
      </c>
      <c r="D4431" s="200">
        <v>3.1107016936805643</v>
      </c>
      <c r="E4431" s="200"/>
      <c r="F4431" s="200"/>
    </row>
    <row r="4432" spans="2:6" x14ac:dyDescent="0.2">
      <c r="B4432" s="199">
        <v>38981</v>
      </c>
      <c r="C4432" s="200">
        <v>7.9665593927501472</v>
      </c>
      <c r="D4432" s="200">
        <v>3.112595884174099</v>
      </c>
      <c r="E4432" s="200"/>
      <c r="F4432" s="200"/>
    </row>
    <row r="4433" spans="2:6" x14ac:dyDescent="0.2">
      <c r="B4433" s="199">
        <v>38982</v>
      </c>
      <c r="C4433" s="200">
        <v>7.9158026237771324</v>
      </c>
      <c r="D4433" s="200">
        <v>3.0996663631396788</v>
      </c>
      <c r="E4433" s="200"/>
      <c r="F4433" s="200"/>
    </row>
    <row r="4434" spans="2:6" x14ac:dyDescent="0.2">
      <c r="B4434" s="199">
        <v>38985</v>
      </c>
      <c r="C4434" s="200">
        <v>7.887355716026307</v>
      </c>
      <c r="D4434" s="200">
        <v>3.1062021489710392</v>
      </c>
      <c r="E4434" s="200"/>
      <c r="F4434" s="200"/>
    </row>
    <row r="4435" spans="2:6" x14ac:dyDescent="0.2">
      <c r="B4435" s="199">
        <v>38986</v>
      </c>
      <c r="C4435" s="200">
        <v>7.8412924241375661</v>
      </c>
      <c r="D4435" s="200">
        <v>3.1250369695865916</v>
      </c>
      <c r="E4435" s="200"/>
      <c r="F4435" s="200"/>
    </row>
    <row r="4436" spans="2:6" x14ac:dyDescent="0.2">
      <c r="B4436" s="199">
        <v>38987</v>
      </c>
      <c r="C4436" s="200">
        <v>7.7800620626447596</v>
      </c>
      <c r="D4436" s="200">
        <v>3.1463050446184622</v>
      </c>
      <c r="E4436" s="200"/>
      <c r="F4436" s="200"/>
    </row>
    <row r="4437" spans="2:6" x14ac:dyDescent="0.2">
      <c r="B4437" s="199">
        <v>38988</v>
      </c>
      <c r="C4437" s="200">
        <v>7.8487062498801361</v>
      </c>
      <c r="D4437" s="200">
        <v>3.1508858131487845</v>
      </c>
      <c r="E4437" s="200"/>
      <c r="F4437" s="200"/>
    </row>
    <row r="4438" spans="2:6" x14ac:dyDescent="0.2">
      <c r="B4438" s="199">
        <v>38989</v>
      </c>
      <c r="C4438" s="200">
        <v>7.8595025814958079</v>
      </c>
      <c r="D4438" s="200">
        <v>3.145335822254594</v>
      </c>
      <c r="E4438" s="200"/>
      <c r="F4438" s="200"/>
    </row>
    <row r="4439" spans="2:6" x14ac:dyDescent="0.2">
      <c r="B4439" s="199">
        <v>38992</v>
      </c>
      <c r="C4439" s="200">
        <v>7.8284103806903786</v>
      </c>
      <c r="D4439" s="200">
        <v>3.1504181387725323</v>
      </c>
      <c r="E4439" s="200"/>
      <c r="F4439" s="200"/>
    </row>
    <row r="4440" spans="2:6" x14ac:dyDescent="0.2">
      <c r="B4440" s="199">
        <v>38993</v>
      </c>
      <c r="C4440" s="200">
        <v>7.7923078013628597</v>
      </c>
      <c r="D4440" s="200">
        <v>3.1451850300491664</v>
      </c>
      <c r="E4440" s="200"/>
      <c r="F4440" s="200"/>
    </row>
    <row r="4441" spans="2:6" x14ac:dyDescent="0.2">
      <c r="B4441" s="199">
        <v>38994</v>
      </c>
      <c r="C4441" s="200">
        <v>7.9104478234292088</v>
      </c>
      <c r="D4441" s="200">
        <v>3.1638739755964256</v>
      </c>
      <c r="E4441" s="200"/>
      <c r="F4441" s="200"/>
    </row>
    <row r="4442" spans="2:6" x14ac:dyDescent="0.2">
      <c r="B4442" s="199">
        <v>38995</v>
      </c>
      <c r="C4442" s="200">
        <v>7.997549851515017</v>
      </c>
      <c r="D4442" s="200">
        <v>3.1857259151338502</v>
      </c>
      <c r="E4442" s="200"/>
      <c r="F4442" s="200"/>
    </row>
    <row r="4443" spans="2:6" x14ac:dyDescent="0.2">
      <c r="B4443" s="199">
        <v>38996</v>
      </c>
      <c r="C4443" s="200">
        <v>7.9247050523262841</v>
      </c>
      <c r="D4443" s="200">
        <v>3.1702076124567427</v>
      </c>
      <c r="E4443" s="200"/>
      <c r="F4443" s="200"/>
    </row>
    <row r="4444" spans="2:6" x14ac:dyDescent="0.2">
      <c r="B4444" s="199">
        <v>38999</v>
      </c>
      <c r="C4444" s="200">
        <v>7.9177915972750004</v>
      </c>
      <c r="D4444" s="200">
        <v>3.1741251138226141</v>
      </c>
      <c r="E4444" s="200"/>
      <c r="F4444" s="200"/>
    </row>
    <row r="4445" spans="2:6" x14ac:dyDescent="0.2">
      <c r="B4445" s="199">
        <v>39000</v>
      </c>
      <c r="C4445" s="200">
        <v>7.8870988590714468</v>
      </c>
      <c r="D4445" s="200">
        <v>3.1793350937898328</v>
      </c>
      <c r="E4445" s="200"/>
      <c r="F4445" s="200"/>
    </row>
    <row r="4446" spans="2:6" x14ac:dyDescent="0.2">
      <c r="B4446" s="199">
        <v>39001</v>
      </c>
      <c r="C4446" s="200">
        <v>7.944446343999866</v>
      </c>
      <c r="D4446" s="200">
        <v>3.1737330176652656</v>
      </c>
      <c r="E4446" s="200"/>
      <c r="F4446" s="200"/>
    </row>
    <row r="4447" spans="2:6" x14ac:dyDescent="0.2">
      <c r="B4447" s="199">
        <v>39002</v>
      </c>
      <c r="C4447" s="200">
        <v>7.8819675576322989</v>
      </c>
      <c r="D4447" s="200">
        <v>3.196160080131119</v>
      </c>
      <c r="E4447" s="200"/>
      <c r="F4447" s="200"/>
    </row>
    <row r="4448" spans="2:6" x14ac:dyDescent="0.2">
      <c r="B4448" s="199">
        <v>39003</v>
      </c>
      <c r="C4448" s="200">
        <v>7.7963549663042215</v>
      </c>
      <c r="D4448" s="200">
        <v>3.2034758696048033</v>
      </c>
      <c r="E4448" s="200"/>
      <c r="F4448" s="200"/>
    </row>
    <row r="4449" spans="2:6" x14ac:dyDescent="0.2">
      <c r="B4449" s="199">
        <v>39006</v>
      </c>
      <c r="C4449" s="200">
        <v>7.8127137521047025</v>
      </c>
      <c r="D4449" s="200">
        <v>3.2197370242214487</v>
      </c>
      <c r="E4449" s="200"/>
      <c r="F4449" s="200"/>
    </row>
    <row r="4450" spans="2:6" x14ac:dyDescent="0.2">
      <c r="B4450" s="199">
        <v>39007</v>
      </c>
      <c r="C4450" s="200">
        <v>7.9642018128430321</v>
      </c>
      <c r="D4450" s="200">
        <v>3.2032163540338687</v>
      </c>
      <c r="E4450" s="200"/>
      <c r="F4450" s="200"/>
    </row>
    <row r="4451" spans="2:6" x14ac:dyDescent="0.2">
      <c r="B4451" s="199">
        <v>39008</v>
      </c>
      <c r="C4451" s="200">
        <v>8.1917412149500954</v>
      </c>
      <c r="D4451" s="200">
        <v>3.2124232380258557</v>
      </c>
      <c r="E4451" s="200"/>
      <c r="F4451" s="200"/>
    </row>
    <row r="4452" spans="2:6" x14ac:dyDescent="0.2">
      <c r="B4452" s="199">
        <v>39009</v>
      </c>
      <c r="C4452" s="200">
        <v>8.1158808483952054</v>
      </c>
      <c r="D4452" s="200">
        <v>3.2228220724822383</v>
      </c>
      <c r="E4452" s="200"/>
      <c r="F4452" s="200"/>
    </row>
    <row r="4453" spans="2:6" x14ac:dyDescent="0.2">
      <c r="B4453" s="199">
        <v>39010</v>
      </c>
      <c r="C4453" s="200">
        <v>8.1845850801135356</v>
      </c>
      <c r="D4453" s="200">
        <v>3.2301668184301531</v>
      </c>
      <c r="E4453" s="200"/>
      <c r="F4453" s="200"/>
    </row>
    <row r="4454" spans="2:6" x14ac:dyDescent="0.2">
      <c r="B4454" s="199">
        <v>39013</v>
      </c>
      <c r="C4454" s="200">
        <v>8.1659687885441983</v>
      </c>
      <c r="D4454" s="200">
        <v>3.2415975232198084</v>
      </c>
      <c r="E4454" s="200"/>
      <c r="F4454" s="200"/>
    </row>
    <row r="4455" spans="2:6" x14ac:dyDescent="0.2">
      <c r="B4455" s="199">
        <v>39014</v>
      </c>
      <c r="C4455" s="200">
        <v>8.1470631159250662</v>
      </c>
      <c r="D4455" s="200">
        <v>3.2427138954653012</v>
      </c>
      <c r="E4455" s="200"/>
      <c r="F4455" s="200"/>
    </row>
    <row r="4456" spans="2:6" x14ac:dyDescent="0.2">
      <c r="B4456" s="199">
        <v>39015</v>
      </c>
      <c r="C4456" s="200">
        <v>8.1222105376399867</v>
      </c>
      <c r="D4456" s="200">
        <v>3.257240939719535</v>
      </c>
      <c r="E4456" s="200"/>
      <c r="F4456" s="200"/>
    </row>
    <row r="4457" spans="2:6" x14ac:dyDescent="0.2">
      <c r="B4457" s="199">
        <v>39016</v>
      </c>
      <c r="C4457" s="200">
        <v>8.2500402381431091</v>
      </c>
      <c r="D4457" s="200">
        <v>3.2774800582771748</v>
      </c>
      <c r="E4457" s="200"/>
      <c r="F4457" s="200"/>
    </row>
    <row r="4458" spans="2:6" x14ac:dyDescent="0.2">
      <c r="B4458" s="199">
        <v>39017</v>
      </c>
      <c r="C4458" s="200">
        <v>8.2656559734670285</v>
      </c>
      <c r="D4458" s="200">
        <v>3.2658284465488925</v>
      </c>
      <c r="E4458" s="200"/>
      <c r="F4458" s="200"/>
    </row>
    <row r="4459" spans="2:6" x14ac:dyDescent="0.2">
      <c r="B4459" s="199">
        <v>39020</v>
      </c>
      <c r="C4459" s="200">
        <v>8.2157982038360267</v>
      </c>
      <c r="D4459" s="200">
        <v>3.2565310508104113</v>
      </c>
      <c r="E4459" s="200"/>
      <c r="F4459" s="200"/>
    </row>
    <row r="4460" spans="2:6" x14ac:dyDescent="0.2">
      <c r="B4460" s="199">
        <v>39021</v>
      </c>
      <c r="C4460" s="200">
        <v>8.2045640478654782</v>
      </c>
      <c r="D4460" s="200">
        <v>3.2614370788563045</v>
      </c>
      <c r="E4460" s="200"/>
      <c r="F4460" s="200"/>
    </row>
    <row r="4461" spans="2:6" x14ac:dyDescent="0.2">
      <c r="B4461" s="199">
        <v>39022</v>
      </c>
      <c r="C4461" s="200">
        <v>8.2650004878614443</v>
      </c>
      <c r="D4461" s="200">
        <v>3.2539657621562501</v>
      </c>
      <c r="E4461" s="200"/>
      <c r="F4461" s="200"/>
    </row>
    <row r="4462" spans="2:6" x14ac:dyDescent="0.2">
      <c r="B4462" s="199">
        <v>39023</v>
      </c>
      <c r="C4462" s="200">
        <v>8.2188571366620966</v>
      </c>
      <c r="D4462" s="200">
        <v>3.2486199235111943</v>
      </c>
      <c r="E4462" s="200"/>
      <c r="F4462" s="200"/>
    </row>
    <row r="4463" spans="2:6" x14ac:dyDescent="0.2">
      <c r="B4463" s="199">
        <v>39024</v>
      </c>
      <c r="C4463" s="200">
        <v>8.1711984962193025</v>
      </c>
      <c r="D4463" s="200">
        <v>3.2422984884356159</v>
      </c>
      <c r="E4463" s="200"/>
      <c r="F4463" s="200"/>
    </row>
    <row r="4464" spans="2:6" x14ac:dyDescent="0.2">
      <c r="B4464" s="199">
        <v>39027</v>
      </c>
      <c r="C4464" s="200">
        <v>8.2818254523559744</v>
      </c>
      <c r="D4464" s="200">
        <v>3.2727566927699812</v>
      </c>
      <c r="E4464" s="200"/>
      <c r="F4464" s="200"/>
    </row>
    <row r="4465" spans="2:6" x14ac:dyDescent="0.2">
      <c r="B4465" s="199">
        <v>39028</v>
      </c>
      <c r="C4465" s="200">
        <v>8.3514878939481196</v>
      </c>
      <c r="D4465" s="200">
        <v>3.2930628300855891</v>
      </c>
      <c r="E4465" s="200"/>
      <c r="F4465" s="200"/>
    </row>
    <row r="4466" spans="2:6" x14ac:dyDescent="0.2">
      <c r="B4466" s="199">
        <v>39029</v>
      </c>
      <c r="C4466" s="200">
        <v>8.3098136869731185</v>
      </c>
      <c r="D4466" s="200">
        <v>3.2876561646330305</v>
      </c>
      <c r="E4466" s="200"/>
      <c r="F4466" s="200"/>
    </row>
    <row r="4467" spans="2:6" x14ac:dyDescent="0.2">
      <c r="B4467" s="199">
        <v>39030</v>
      </c>
      <c r="C4467" s="200">
        <v>8.4396148479999127</v>
      </c>
      <c r="D4467" s="200">
        <v>3.2772924786013427</v>
      </c>
      <c r="E4467" s="200"/>
      <c r="F4467" s="200"/>
    </row>
    <row r="4468" spans="2:6" x14ac:dyDescent="0.2">
      <c r="B4468" s="199">
        <v>39031</v>
      </c>
      <c r="C4468" s="200">
        <v>8.5397573702518148</v>
      </c>
      <c r="D4468" s="200">
        <v>3.2853509378983743</v>
      </c>
      <c r="E4468" s="200"/>
      <c r="F4468" s="200"/>
    </row>
    <row r="4469" spans="2:6" x14ac:dyDescent="0.2">
      <c r="B4469" s="199">
        <v>39034</v>
      </c>
      <c r="C4469" s="200">
        <v>8.6276966852943762</v>
      </c>
      <c r="D4469" s="200">
        <v>3.2819480968858081</v>
      </c>
      <c r="E4469" s="200"/>
      <c r="F4469" s="200"/>
    </row>
    <row r="4470" spans="2:6" x14ac:dyDescent="0.2">
      <c r="B4470" s="199">
        <v>39035</v>
      </c>
      <c r="C4470" s="200">
        <v>8.5366984374257484</v>
      </c>
      <c r="D4470" s="200">
        <v>3.2971342196321207</v>
      </c>
      <c r="E4470" s="200"/>
      <c r="F4470" s="200"/>
    </row>
    <row r="4471" spans="2:6" x14ac:dyDescent="0.2">
      <c r="B4471" s="199">
        <v>39036</v>
      </c>
      <c r="C4471" s="200">
        <v>8.5999194403187253</v>
      </c>
      <c r="D4471" s="200">
        <v>3.3070773993808005</v>
      </c>
      <c r="E4471" s="200"/>
      <c r="F4471" s="200"/>
    </row>
    <row r="4472" spans="2:6" x14ac:dyDescent="0.2">
      <c r="B4472" s="199">
        <v>39037</v>
      </c>
      <c r="C4472" s="200">
        <v>8.4497723730330438</v>
      </c>
      <c r="D4472" s="200">
        <v>3.3098736113640461</v>
      </c>
      <c r="E4472" s="200"/>
      <c r="F4472" s="200"/>
    </row>
    <row r="4473" spans="2:6" x14ac:dyDescent="0.2">
      <c r="B4473" s="199">
        <v>39038</v>
      </c>
      <c r="C4473" s="200">
        <v>8.4115073583680129</v>
      </c>
      <c r="D4473" s="200">
        <v>3.3050112912037837</v>
      </c>
      <c r="E4473" s="200"/>
      <c r="F4473" s="200"/>
    </row>
    <row r="4474" spans="2:6" x14ac:dyDescent="0.2">
      <c r="B4474" s="199">
        <v>39041</v>
      </c>
      <c r="C4474" s="200">
        <v>8.3762620808248993</v>
      </c>
      <c r="D4474" s="200">
        <v>3.2958452012383854</v>
      </c>
      <c r="E4474" s="200"/>
      <c r="F4474" s="200"/>
    </row>
    <row r="4475" spans="2:6" x14ac:dyDescent="0.2">
      <c r="B4475" s="199">
        <v>39042</v>
      </c>
      <c r="C4475" s="200">
        <v>8.5393620774057002</v>
      </c>
      <c r="D4475" s="200">
        <v>3.3046040794026545</v>
      </c>
      <c r="E4475" s="200"/>
      <c r="F4475" s="200"/>
    </row>
    <row r="4476" spans="2:6" x14ac:dyDescent="0.2">
      <c r="B4476" s="199">
        <v>39043</v>
      </c>
      <c r="C4476" s="200">
        <v>8.6592650722076829</v>
      </c>
      <c r="D4476" s="200">
        <v>3.3276270260426108</v>
      </c>
      <c r="E4476" s="200"/>
      <c r="F4476" s="200"/>
    </row>
    <row r="4477" spans="2:6" x14ac:dyDescent="0.2">
      <c r="B4477" s="199">
        <v>39044</v>
      </c>
      <c r="C4477" s="200">
        <v>8.6259412181191131</v>
      </c>
      <c r="D4477" s="200">
        <v>3.3288934620287698</v>
      </c>
      <c r="E4477" s="200"/>
      <c r="F4477" s="200"/>
    </row>
    <row r="4478" spans="2:6" x14ac:dyDescent="0.2">
      <c r="B4478" s="199">
        <v>39045</v>
      </c>
      <c r="C4478" s="200">
        <v>8.5773452165813069</v>
      </c>
      <c r="D4478" s="200">
        <v>3.3251416863959156</v>
      </c>
      <c r="E4478" s="200"/>
      <c r="F4478" s="200"/>
    </row>
    <row r="4479" spans="2:6" x14ac:dyDescent="0.2">
      <c r="B4479" s="199">
        <v>39048</v>
      </c>
      <c r="C4479" s="200">
        <v>8.5695994782801836</v>
      </c>
      <c r="D4479" s="200">
        <v>3.2903904571116325</v>
      </c>
      <c r="E4479" s="200"/>
      <c r="F4479" s="200"/>
    </row>
    <row r="4480" spans="2:6" x14ac:dyDescent="0.2">
      <c r="B4480" s="199">
        <v>39049</v>
      </c>
      <c r="C4480" s="200">
        <v>8.6968604240975438</v>
      </c>
      <c r="D4480" s="200">
        <v>3.2929122199963525</v>
      </c>
      <c r="E4480" s="200"/>
      <c r="F4480" s="200"/>
    </row>
    <row r="4481" spans="2:6" x14ac:dyDescent="0.2">
      <c r="B4481" s="199">
        <v>39050</v>
      </c>
      <c r="C4481" s="200">
        <v>8.7243266052934469</v>
      </c>
      <c r="D4481" s="200">
        <v>3.3319530140229414</v>
      </c>
      <c r="E4481" s="200"/>
      <c r="F4481" s="200"/>
    </row>
    <row r="4482" spans="2:6" x14ac:dyDescent="0.2">
      <c r="B4482" s="199">
        <v>39051</v>
      </c>
      <c r="C4482" s="200">
        <v>8.6200260025969495</v>
      </c>
      <c r="D4482" s="200">
        <v>3.3431161901292974</v>
      </c>
      <c r="E4482" s="200"/>
      <c r="F4482" s="200"/>
    </row>
    <row r="4483" spans="2:6" x14ac:dyDescent="0.2">
      <c r="B4483" s="199">
        <v>39052</v>
      </c>
      <c r="C4483" s="200">
        <v>8.4492828437067384</v>
      </c>
      <c r="D4483" s="200">
        <v>3.3381773811691806</v>
      </c>
      <c r="E4483" s="200"/>
      <c r="F4483" s="200"/>
    </row>
    <row r="4484" spans="2:6" x14ac:dyDescent="0.2">
      <c r="B4484" s="199">
        <v>39055</v>
      </c>
      <c r="C4484" s="200">
        <v>8.643824466625718</v>
      </c>
      <c r="D4484" s="200">
        <v>3.3590107448552127</v>
      </c>
      <c r="E4484" s="200"/>
      <c r="F4484" s="200"/>
    </row>
    <row r="4485" spans="2:6" x14ac:dyDescent="0.2">
      <c r="B4485" s="199">
        <v>39056</v>
      </c>
      <c r="C4485" s="200">
        <v>8.6730060853415836</v>
      </c>
      <c r="D4485" s="200">
        <v>3.371772718994714</v>
      </c>
      <c r="E4485" s="200"/>
      <c r="F4485" s="200"/>
    </row>
    <row r="4486" spans="2:6" x14ac:dyDescent="0.2">
      <c r="B4486" s="199">
        <v>39057</v>
      </c>
      <c r="C4486" s="200">
        <v>8.6201644384882066</v>
      </c>
      <c r="D4486" s="200">
        <v>3.3761822983063148</v>
      </c>
      <c r="E4486" s="200"/>
      <c r="F4486" s="200"/>
    </row>
    <row r="4487" spans="2:6" x14ac:dyDescent="0.2">
      <c r="B4487" s="199">
        <v>39058</v>
      </c>
      <c r="C4487" s="200">
        <v>8.623068256399975</v>
      </c>
      <c r="D4487" s="200">
        <v>3.3750081952285513</v>
      </c>
      <c r="E4487" s="200"/>
      <c r="F4487" s="200"/>
    </row>
    <row r="4488" spans="2:6" x14ac:dyDescent="0.2">
      <c r="B4488" s="199">
        <v>39059</v>
      </c>
      <c r="C4488" s="200">
        <v>8.6159704981440672</v>
      </c>
      <c r="D4488" s="200">
        <v>3.3768482972136176</v>
      </c>
      <c r="E4488" s="200"/>
      <c r="F4488" s="200"/>
    </row>
    <row r="4489" spans="2:6" x14ac:dyDescent="0.2">
      <c r="B4489" s="199">
        <v>39062</v>
      </c>
      <c r="C4489" s="200">
        <v>8.6071372875405459</v>
      </c>
      <c r="D4489" s="200">
        <v>3.3759491895829492</v>
      </c>
      <c r="E4489" s="200"/>
      <c r="F4489" s="200"/>
    </row>
    <row r="4490" spans="2:6" x14ac:dyDescent="0.2">
      <c r="B4490" s="199">
        <v>39063</v>
      </c>
      <c r="C4490" s="200">
        <v>8.6911228401707863</v>
      </c>
      <c r="D4490" s="200">
        <v>3.3814419959934394</v>
      </c>
      <c r="E4490" s="200"/>
      <c r="F4490" s="200"/>
    </row>
    <row r="4491" spans="2:6" x14ac:dyDescent="0.2">
      <c r="B4491" s="199">
        <v>39064</v>
      </c>
      <c r="C4491" s="200">
        <v>8.7877127305145493</v>
      </c>
      <c r="D4491" s="200">
        <v>3.3893897286468726</v>
      </c>
      <c r="E4491" s="200"/>
      <c r="F4491" s="200"/>
    </row>
    <row r="4492" spans="2:6" x14ac:dyDescent="0.2">
      <c r="B4492" s="199">
        <v>39065</v>
      </c>
      <c r="C4492" s="200">
        <v>8.7979494809071319</v>
      </c>
      <c r="D4492" s="200">
        <v>3.4102536878528462</v>
      </c>
      <c r="E4492" s="200"/>
      <c r="F4492" s="200"/>
    </row>
    <row r="4493" spans="2:6" x14ac:dyDescent="0.2">
      <c r="B4493" s="199">
        <v>39066</v>
      </c>
      <c r="C4493" s="200">
        <v>8.6938882221912994</v>
      </c>
      <c r="D4493" s="200">
        <v>3.4103329083955525</v>
      </c>
      <c r="E4493" s="200"/>
      <c r="F4493" s="200"/>
    </row>
    <row r="4494" spans="2:6" x14ac:dyDescent="0.2">
      <c r="B4494" s="199">
        <v>39069</v>
      </c>
      <c r="C4494" s="200">
        <v>8.6546499865317141</v>
      </c>
      <c r="D4494" s="200">
        <v>3.4016191950464352</v>
      </c>
      <c r="E4494" s="200"/>
      <c r="F4494" s="200"/>
    </row>
    <row r="4495" spans="2:6" x14ac:dyDescent="0.2">
      <c r="B4495" s="199">
        <v>39070</v>
      </c>
      <c r="C4495" s="200">
        <v>8.6568215953319019</v>
      </c>
      <c r="D4495" s="200">
        <v>3.4016197413950056</v>
      </c>
      <c r="E4495" s="200"/>
      <c r="F4495" s="200"/>
    </row>
    <row r="4496" spans="2:6" x14ac:dyDescent="0.2">
      <c r="B4496" s="199">
        <v>39071</v>
      </c>
      <c r="C4496" s="200">
        <v>8.6579374219734735</v>
      </c>
      <c r="D4496" s="200">
        <v>3.410517574212343</v>
      </c>
      <c r="E4496" s="200"/>
      <c r="F4496" s="200"/>
    </row>
    <row r="4497" spans="2:6" x14ac:dyDescent="0.2">
      <c r="B4497" s="199">
        <v>39072</v>
      </c>
      <c r="C4497" s="200">
        <v>8.6232208694608197</v>
      </c>
      <c r="D4497" s="200">
        <v>3.4011171007102488</v>
      </c>
      <c r="E4497" s="200"/>
      <c r="F4497" s="200"/>
    </row>
    <row r="4498" spans="2:6" x14ac:dyDescent="0.2">
      <c r="B4498" s="199">
        <v>39073</v>
      </c>
      <c r="C4498" s="200">
        <v>8.4721989874165384</v>
      </c>
      <c r="D4498" s="200">
        <v>3.3866523401930384</v>
      </c>
      <c r="E4498" s="200"/>
      <c r="F4498" s="200"/>
    </row>
    <row r="4499" spans="2:6" x14ac:dyDescent="0.2">
      <c r="B4499" s="199">
        <v>39076</v>
      </c>
      <c r="C4499" s="200">
        <v>8.4721989874165384</v>
      </c>
      <c r="D4499" s="200">
        <v>3.385341832088868</v>
      </c>
      <c r="E4499" s="200"/>
      <c r="F4499" s="200"/>
    </row>
    <row r="4500" spans="2:6" x14ac:dyDescent="0.2">
      <c r="B4500" s="199">
        <v>39077</v>
      </c>
      <c r="C4500" s="200">
        <v>8.4721989874165384</v>
      </c>
      <c r="D4500" s="200">
        <v>3.3910723001274765</v>
      </c>
      <c r="E4500" s="200"/>
      <c r="F4500" s="200"/>
    </row>
    <row r="4501" spans="2:6" x14ac:dyDescent="0.2">
      <c r="B4501" s="199">
        <v>39078</v>
      </c>
      <c r="C4501" s="200">
        <v>8.56551895529274</v>
      </c>
      <c r="D4501" s="200">
        <v>3.4181764705882305</v>
      </c>
      <c r="E4501" s="200"/>
      <c r="F4501" s="200"/>
    </row>
    <row r="4502" spans="2:6" x14ac:dyDescent="0.2">
      <c r="B4502" s="199">
        <v>39079</v>
      </c>
      <c r="C4502" s="200">
        <v>8.4737259519761157</v>
      </c>
      <c r="D4502" s="200">
        <v>3.4190407940265839</v>
      </c>
      <c r="E4502" s="200"/>
      <c r="F4502" s="200"/>
    </row>
    <row r="4503" spans="2:6" x14ac:dyDescent="0.2">
      <c r="B4503" s="199">
        <v>39080</v>
      </c>
      <c r="C4503" s="200">
        <v>8.4737659816314181</v>
      </c>
      <c r="D4503" s="200">
        <v>3.4120227645237611</v>
      </c>
      <c r="E4503" s="200"/>
      <c r="F4503" s="200"/>
    </row>
    <row r="4504" spans="2:6" x14ac:dyDescent="0.2">
      <c r="B4504" s="199">
        <v>39083</v>
      </c>
      <c r="C4504" s="200">
        <v>8.4737659816314181</v>
      </c>
      <c r="D4504" s="200">
        <v>3.4120227645237611</v>
      </c>
      <c r="E4504" s="200"/>
      <c r="F4504" s="200"/>
    </row>
    <row r="4505" spans="2:6" x14ac:dyDescent="0.2">
      <c r="B4505" s="199">
        <v>39084</v>
      </c>
      <c r="C4505" s="200">
        <v>8.6563604203447646</v>
      </c>
      <c r="D4505" s="200">
        <v>3.4368513931888494</v>
      </c>
      <c r="E4505" s="200"/>
      <c r="F4505" s="200"/>
    </row>
    <row r="4506" spans="2:6" x14ac:dyDescent="0.2">
      <c r="B4506" s="199">
        <v>39085</v>
      </c>
      <c r="C4506" s="200">
        <v>8.6098009275204976</v>
      </c>
      <c r="D4506" s="200">
        <v>3.4240839555636446</v>
      </c>
      <c r="E4506" s="200"/>
      <c r="F4506" s="200"/>
    </row>
    <row r="4507" spans="2:6" x14ac:dyDescent="0.2">
      <c r="B4507" s="199">
        <v>39086</v>
      </c>
      <c r="C4507" s="200">
        <v>8.5086459885698922</v>
      </c>
      <c r="D4507" s="200">
        <v>3.4142434893461977</v>
      </c>
      <c r="E4507" s="200"/>
      <c r="F4507" s="200"/>
    </row>
    <row r="4508" spans="2:6" x14ac:dyDescent="0.2">
      <c r="B4508" s="199">
        <v>39087</v>
      </c>
      <c r="C4508" s="200">
        <v>8.4336646065293639</v>
      </c>
      <c r="D4508" s="200">
        <v>3.3807759970861357</v>
      </c>
      <c r="E4508" s="200"/>
      <c r="F4508" s="200"/>
    </row>
    <row r="4509" spans="2:6" x14ac:dyDescent="0.2">
      <c r="B4509" s="199">
        <v>39090</v>
      </c>
      <c r="C4509" s="200">
        <v>8.3683979214601738</v>
      </c>
      <c r="D4509" s="200">
        <v>3.3849256965944221</v>
      </c>
      <c r="E4509" s="200"/>
      <c r="F4509" s="200"/>
    </row>
    <row r="4510" spans="2:6" x14ac:dyDescent="0.2">
      <c r="B4510" s="199">
        <v>39091</v>
      </c>
      <c r="C4510" s="200">
        <v>8.3356361504481491</v>
      </c>
      <c r="D4510" s="200">
        <v>3.3880424330722949</v>
      </c>
      <c r="E4510" s="200"/>
      <c r="F4510" s="200"/>
    </row>
    <row r="4511" spans="2:6" x14ac:dyDescent="0.2">
      <c r="B4511" s="199">
        <v>39092</v>
      </c>
      <c r="C4511" s="200">
        <v>8.2466969279741669</v>
      </c>
      <c r="D4511" s="200">
        <v>3.3713238025860446</v>
      </c>
      <c r="E4511" s="200"/>
      <c r="F4511" s="200"/>
    </row>
    <row r="4512" spans="2:6" x14ac:dyDescent="0.2">
      <c r="B4512" s="199">
        <v>39093</v>
      </c>
      <c r="C4512" s="200">
        <v>8.3352800533061835</v>
      </c>
      <c r="D4512" s="200">
        <v>3.3947410307776309</v>
      </c>
      <c r="E4512" s="200"/>
      <c r="F4512" s="200"/>
    </row>
    <row r="4513" spans="2:6" x14ac:dyDescent="0.2">
      <c r="B4513" s="199">
        <v>39094</v>
      </c>
      <c r="C4513" s="200">
        <v>8.410700093652741</v>
      </c>
      <c r="D4513" s="200">
        <v>3.4225399745037279</v>
      </c>
      <c r="E4513" s="200"/>
      <c r="F4513" s="200"/>
    </row>
    <row r="4514" spans="2:6" x14ac:dyDescent="0.2">
      <c r="B4514" s="199">
        <v>39097</v>
      </c>
      <c r="C4514" s="200">
        <v>8.417860398245061</v>
      </c>
      <c r="D4514" s="200">
        <v>3.4358211619012873</v>
      </c>
      <c r="E4514" s="200"/>
      <c r="F4514" s="200"/>
    </row>
    <row r="4515" spans="2:6" x14ac:dyDescent="0.2">
      <c r="B4515" s="199">
        <v>39098</v>
      </c>
      <c r="C4515" s="200">
        <v>8.3292155605277856</v>
      </c>
      <c r="D4515" s="200">
        <v>3.4286445091968618</v>
      </c>
      <c r="E4515" s="200"/>
      <c r="F4515" s="200"/>
    </row>
    <row r="4516" spans="2:6" x14ac:dyDescent="0.2">
      <c r="B4516" s="199">
        <v>39099</v>
      </c>
      <c r="C4516" s="200">
        <v>8.3031512512186385</v>
      </c>
      <c r="D4516" s="200">
        <v>3.4298903660535367</v>
      </c>
      <c r="E4516" s="200"/>
      <c r="F4516" s="200"/>
    </row>
    <row r="4517" spans="2:6" x14ac:dyDescent="0.2">
      <c r="B4517" s="199">
        <v>39100</v>
      </c>
      <c r="C4517" s="200">
        <v>8.2549830666218842</v>
      </c>
      <c r="D4517" s="200">
        <v>3.4234447277362903</v>
      </c>
      <c r="E4517" s="200"/>
      <c r="F4517" s="200"/>
    </row>
    <row r="4518" spans="2:6" x14ac:dyDescent="0.2">
      <c r="B4518" s="199">
        <v>39101</v>
      </c>
      <c r="C4518" s="200">
        <v>8.3159782538897851</v>
      </c>
      <c r="D4518" s="200">
        <v>3.4366925878710566</v>
      </c>
      <c r="E4518" s="200"/>
      <c r="F4518" s="200"/>
    </row>
    <row r="4519" spans="2:6" x14ac:dyDescent="0.2">
      <c r="B4519" s="199">
        <v>39104</v>
      </c>
      <c r="C4519" s="200">
        <v>8.2767258410606139</v>
      </c>
      <c r="D4519" s="200">
        <v>3.4288473866326661</v>
      </c>
      <c r="E4519" s="200"/>
      <c r="F4519" s="200"/>
    </row>
    <row r="4520" spans="2:6" x14ac:dyDescent="0.2">
      <c r="B4520" s="199">
        <v>39105</v>
      </c>
      <c r="C4520" s="200">
        <v>8.3446069629917776</v>
      </c>
      <c r="D4520" s="200">
        <v>3.4436822072482189</v>
      </c>
      <c r="E4520" s="200"/>
      <c r="F4520" s="200"/>
    </row>
    <row r="4521" spans="2:6" x14ac:dyDescent="0.2">
      <c r="B4521" s="199">
        <v>39106</v>
      </c>
      <c r="C4521" s="200">
        <v>8.4334811372758942</v>
      </c>
      <c r="D4521" s="200">
        <v>3.4654791476962248</v>
      </c>
      <c r="E4521" s="200"/>
      <c r="F4521" s="200"/>
    </row>
    <row r="4522" spans="2:6" x14ac:dyDescent="0.2">
      <c r="B4522" s="199">
        <v>39107</v>
      </c>
      <c r="C4522" s="200">
        <v>8.4068080436256807</v>
      </c>
      <c r="D4522" s="200">
        <v>3.4412631578947313</v>
      </c>
      <c r="E4522" s="200"/>
      <c r="F4522" s="200"/>
    </row>
    <row r="4523" spans="2:6" x14ac:dyDescent="0.2">
      <c r="B4523" s="199">
        <v>39108</v>
      </c>
      <c r="C4523" s="200">
        <v>8.3759351719732642</v>
      </c>
      <c r="D4523" s="200">
        <v>3.4227193589510052</v>
      </c>
      <c r="E4523" s="200"/>
      <c r="F4523" s="200"/>
    </row>
    <row r="4524" spans="2:6" x14ac:dyDescent="0.2">
      <c r="B4524" s="199">
        <v>39111</v>
      </c>
      <c r="C4524" s="200">
        <v>8.6411057858697262</v>
      </c>
      <c r="D4524" s="200">
        <v>3.4267840101985012</v>
      </c>
      <c r="E4524" s="200"/>
      <c r="F4524" s="200"/>
    </row>
    <row r="4525" spans="2:6" x14ac:dyDescent="0.2">
      <c r="B4525" s="199">
        <v>39112</v>
      </c>
      <c r="C4525" s="200">
        <v>8.6312693320301737</v>
      </c>
      <c r="D4525" s="200">
        <v>3.4447517756328483</v>
      </c>
      <c r="E4525" s="200"/>
      <c r="F4525" s="200"/>
    </row>
    <row r="4526" spans="2:6" x14ac:dyDescent="0.2">
      <c r="B4526" s="199">
        <v>39113</v>
      </c>
      <c r="C4526" s="200">
        <v>8.6056586921477933</v>
      </c>
      <c r="D4526" s="200">
        <v>3.4529754143143268</v>
      </c>
      <c r="E4526" s="200"/>
      <c r="F4526" s="200"/>
    </row>
    <row r="4527" spans="2:6" x14ac:dyDescent="0.2">
      <c r="B4527" s="199">
        <v>39114</v>
      </c>
      <c r="C4527" s="200">
        <v>8.6208841383325083</v>
      </c>
      <c r="D4527" s="200">
        <v>3.4854050264068421</v>
      </c>
      <c r="E4527" s="200"/>
      <c r="F4527" s="200"/>
    </row>
    <row r="4528" spans="2:6" x14ac:dyDescent="0.2">
      <c r="B4528" s="199">
        <v>39115</v>
      </c>
      <c r="C4528" s="200">
        <v>8.6121093043096355</v>
      </c>
      <c r="D4528" s="200">
        <v>3.4891713713349062</v>
      </c>
      <c r="E4528" s="200"/>
      <c r="F4528" s="200"/>
    </row>
    <row r="4529" spans="2:6" x14ac:dyDescent="0.2">
      <c r="B4529" s="199">
        <v>39118</v>
      </c>
      <c r="C4529" s="200">
        <v>8.5619588178242303</v>
      </c>
      <c r="D4529" s="200">
        <v>3.4817104352576886</v>
      </c>
      <c r="E4529" s="200"/>
      <c r="F4529" s="200"/>
    </row>
    <row r="4530" spans="2:6" x14ac:dyDescent="0.2">
      <c r="B4530" s="199">
        <v>39119</v>
      </c>
      <c r="C4530" s="200">
        <v>8.5989829131748685</v>
      </c>
      <c r="D4530" s="200">
        <v>3.4935325077399324</v>
      </c>
      <c r="E4530" s="200"/>
      <c r="F4530" s="200"/>
    </row>
    <row r="4531" spans="2:6" x14ac:dyDescent="0.2">
      <c r="B4531" s="199">
        <v>39120</v>
      </c>
      <c r="C4531" s="200">
        <v>8.6692307884758204</v>
      </c>
      <c r="D4531" s="200">
        <v>3.5057133491167312</v>
      </c>
      <c r="E4531" s="200"/>
      <c r="F4531" s="200"/>
    </row>
    <row r="4532" spans="2:6" x14ac:dyDescent="0.2">
      <c r="B4532" s="199">
        <v>39121</v>
      </c>
      <c r="C4532" s="200">
        <v>8.5578582800091301</v>
      </c>
      <c r="D4532" s="200">
        <v>3.4931935895101018</v>
      </c>
      <c r="E4532" s="200"/>
      <c r="F4532" s="200"/>
    </row>
    <row r="4533" spans="2:6" x14ac:dyDescent="0.2">
      <c r="B4533" s="199">
        <v>39122</v>
      </c>
      <c r="C4533" s="200">
        <v>8.5666206047647204</v>
      </c>
      <c r="D4533" s="200">
        <v>3.4862740848661393</v>
      </c>
      <c r="E4533" s="200"/>
      <c r="F4533" s="200"/>
    </row>
    <row r="4534" spans="2:6" x14ac:dyDescent="0.2">
      <c r="B4534" s="199">
        <v>39125</v>
      </c>
      <c r="C4534" s="200">
        <v>8.4314321192950672</v>
      </c>
      <c r="D4534" s="200">
        <v>3.4690906938626789</v>
      </c>
      <c r="E4534" s="200"/>
      <c r="F4534" s="200"/>
    </row>
    <row r="4535" spans="2:6" x14ac:dyDescent="0.2">
      <c r="B4535" s="199">
        <v>39126</v>
      </c>
      <c r="C4535" s="200">
        <v>8.626180562099778</v>
      </c>
      <c r="D4535" s="200">
        <v>3.4947763613185159</v>
      </c>
      <c r="E4535" s="200"/>
      <c r="F4535" s="200"/>
    </row>
    <row r="4536" spans="2:6" x14ac:dyDescent="0.2">
      <c r="B4536" s="199">
        <v>39127</v>
      </c>
      <c r="C4536" s="200">
        <v>8.8313225381136764</v>
      </c>
      <c r="D4536" s="200">
        <v>3.5336104534693078</v>
      </c>
      <c r="E4536" s="200"/>
      <c r="F4536" s="200"/>
    </row>
    <row r="4537" spans="2:6" x14ac:dyDescent="0.2">
      <c r="B4537" s="199">
        <v>39128</v>
      </c>
      <c r="C4537" s="200">
        <v>9.2424529505608977</v>
      </c>
      <c r="D4537" s="200">
        <v>3.5455042797304621</v>
      </c>
      <c r="E4537" s="200"/>
      <c r="F4537" s="200"/>
    </row>
    <row r="4538" spans="2:6" x14ac:dyDescent="0.2">
      <c r="B4538" s="199">
        <v>39129</v>
      </c>
      <c r="C4538" s="200">
        <v>9.0933199678762247</v>
      </c>
      <c r="D4538" s="200">
        <v>3.5404611181934014</v>
      </c>
      <c r="E4538" s="200"/>
      <c r="F4538" s="200"/>
    </row>
    <row r="4539" spans="2:6" x14ac:dyDescent="0.2">
      <c r="B4539" s="199">
        <v>39132</v>
      </c>
      <c r="C4539" s="200">
        <v>9.2654558251905197</v>
      </c>
      <c r="D4539" s="200">
        <v>3.5467603350937842</v>
      </c>
      <c r="E4539" s="200"/>
      <c r="F4539" s="200"/>
    </row>
    <row r="4540" spans="2:6" x14ac:dyDescent="0.2">
      <c r="B4540" s="199">
        <v>39133</v>
      </c>
      <c r="C4540" s="200">
        <v>9.2312921822917389</v>
      </c>
      <c r="D4540" s="200">
        <v>3.5490340557275482</v>
      </c>
      <c r="E4540" s="200"/>
      <c r="F4540" s="200"/>
    </row>
    <row r="4541" spans="2:6" x14ac:dyDescent="0.2">
      <c r="B4541" s="199">
        <v>39134</v>
      </c>
      <c r="C4541" s="200">
        <v>9.1677876360070343</v>
      </c>
      <c r="D4541" s="200">
        <v>3.5357189947186245</v>
      </c>
      <c r="E4541" s="200"/>
      <c r="F4541" s="200"/>
    </row>
    <row r="4542" spans="2:6" x14ac:dyDescent="0.2">
      <c r="B4542" s="199">
        <v>39135</v>
      </c>
      <c r="C4542" s="200">
        <v>9.2332452958900628</v>
      </c>
      <c r="D4542" s="200">
        <v>3.5397515935166579</v>
      </c>
      <c r="E4542" s="200"/>
      <c r="F4542" s="200"/>
    </row>
    <row r="4543" spans="2:6" x14ac:dyDescent="0.2">
      <c r="B4543" s="199">
        <v>39136</v>
      </c>
      <c r="C4543" s="200">
        <v>9.20743534168232</v>
      </c>
      <c r="D4543" s="200">
        <v>3.54690930613731</v>
      </c>
      <c r="E4543" s="200"/>
      <c r="F4543" s="200"/>
    </row>
    <row r="4544" spans="2:6" x14ac:dyDescent="0.2">
      <c r="B4544" s="199">
        <v>39139</v>
      </c>
      <c r="C4544" s="200">
        <v>9.2319760222364966</v>
      </c>
      <c r="D4544" s="200">
        <v>3.5538696048078617</v>
      </c>
      <c r="E4544" s="200"/>
      <c r="F4544" s="200"/>
    </row>
    <row r="4545" spans="2:6" x14ac:dyDescent="0.2">
      <c r="B4545" s="199">
        <v>39140</v>
      </c>
      <c r="C4545" s="200">
        <v>8.9397461953063786</v>
      </c>
      <c r="D4545" s="200">
        <v>3.4658594063012149</v>
      </c>
      <c r="E4545" s="200"/>
      <c r="F4545" s="200"/>
    </row>
    <row r="4546" spans="2:6" x14ac:dyDescent="0.2">
      <c r="B4546" s="199">
        <v>39141</v>
      </c>
      <c r="C4546" s="200">
        <v>8.8637982638805131</v>
      </c>
      <c r="D4546" s="200">
        <v>3.4366312147149829</v>
      </c>
      <c r="E4546" s="200"/>
      <c r="F4546" s="200"/>
    </row>
    <row r="4547" spans="2:6" x14ac:dyDescent="0.2">
      <c r="B4547" s="199">
        <v>39142</v>
      </c>
      <c r="C4547" s="200">
        <v>8.7384020328393515</v>
      </c>
      <c r="D4547" s="200">
        <v>3.4162422145328666</v>
      </c>
      <c r="E4547" s="200"/>
      <c r="F4547" s="200"/>
    </row>
    <row r="4548" spans="2:6" x14ac:dyDescent="0.2">
      <c r="B4548" s="199">
        <v>39143</v>
      </c>
      <c r="C4548" s="200">
        <v>8.7304069431437359</v>
      </c>
      <c r="D4548" s="200">
        <v>3.3897657985794885</v>
      </c>
      <c r="E4548" s="200"/>
      <c r="F4548" s="200"/>
    </row>
    <row r="4549" spans="2:6" x14ac:dyDescent="0.2">
      <c r="B4549" s="199">
        <v>39146</v>
      </c>
      <c r="C4549" s="200">
        <v>8.5420265513368054</v>
      </c>
      <c r="D4549" s="200">
        <v>3.3380799490074615</v>
      </c>
      <c r="E4549" s="200"/>
      <c r="F4549" s="200"/>
    </row>
    <row r="4550" spans="2:6" x14ac:dyDescent="0.2">
      <c r="B4550" s="199">
        <v>39147</v>
      </c>
      <c r="C4550" s="200">
        <v>8.7078977675961848</v>
      </c>
      <c r="D4550" s="200">
        <v>3.3848778000364184</v>
      </c>
      <c r="E4550" s="200"/>
      <c r="F4550" s="200"/>
    </row>
    <row r="4551" spans="2:6" x14ac:dyDescent="0.2">
      <c r="B4551" s="199">
        <v>39148</v>
      </c>
      <c r="C4551" s="200">
        <v>8.7925996842661185</v>
      </c>
      <c r="D4551" s="200">
        <v>3.3931018029502775</v>
      </c>
      <c r="E4551" s="200"/>
      <c r="F4551" s="200"/>
    </row>
    <row r="4552" spans="2:6" x14ac:dyDescent="0.2">
      <c r="B4552" s="199">
        <v>39149</v>
      </c>
      <c r="C4552" s="200">
        <v>8.8105596562787198</v>
      </c>
      <c r="D4552" s="200">
        <v>3.4237963940994307</v>
      </c>
      <c r="E4552" s="200"/>
      <c r="F4552" s="200"/>
    </row>
    <row r="4553" spans="2:6" x14ac:dyDescent="0.2">
      <c r="B4553" s="199">
        <v>39150</v>
      </c>
      <c r="C4553" s="200">
        <v>8.8329737613949266</v>
      </c>
      <c r="D4553" s="200">
        <v>3.428223092332904</v>
      </c>
      <c r="E4553" s="200"/>
      <c r="F4553" s="200"/>
    </row>
    <row r="4554" spans="2:6" x14ac:dyDescent="0.2">
      <c r="B4554" s="199">
        <v>39153</v>
      </c>
      <c r="C4554" s="200">
        <v>8.8010417717792873</v>
      </c>
      <c r="D4554" s="200">
        <v>3.4403411036241076</v>
      </c>
      <c r="E4554" s="200"/>
      <c r="F4554" s="200"/>
    </row>
    <row r="4555" spans="2:6" x14ac:dyDescent="0.2">
      <c r="B4555" s="199">
        <v>39154</v>
      </c>
      <c r="C4555" s="200">
        <v>8.71356613357732</v>
      </c>
      <c r="D4555" s="200">
        <v>3.3926088144235975</v>
      </c>
      <c r="E4555" s="200"/>
      <c r="F4555" s="200"/>
    </row>
    <row r="4556" spans="2:6" x14ac:dyDescent="0.2">
      <c r="B4556" s="199">
        <v>39155</v>
      </c>
      <c r="C4556" s="200">
        <v>8.6086575804909078</v>
      </c>
      <c r="D4556" s="200">
        <v>3.3624758696048032</v>
      </c>
      <c r="E4556" s="200"/>
      <c r="F4556" s="200"/>
    </row>
    <row r="4557" spans="2:6" x14ac:dyDescent="0.2">
      <c r="B4557" s="199">
        <v>39156</v>
      </c>
      <c r="C4557" s="200">
        <v>8.7518536649234573</v>
      </c>
      <c r="D4557" s="200">
        <v>3.3974531050810377</v>
      </c>
      <c r="E4557" s="200"/>
      <c r="F4557" s="200"/>
    </row>
    <row r="4558" spans="2:6" x14ac:dyDescent="0.2">
      <c r="B4558" s="199">
        <v>39157</v>
      </c>
      <c r="C4558" s="200">
        <v>8.7786176592492531</v>
      </c>
      <c r="D4558" s="200">
        <v>3.3937548716080821</v>
      </c>
      <c r="E4558" s="200"/>
      <c r="F4558" s="200"/>
    </row>
    <row r="4559" spans="2:6" x14ac:dyDescent="0.2">
      <c r="B4559" s="199">
        <v>39160</v>
      </c>
      <c r="C4559" s="200">
        <v>8.8606392569161923</v>
      </c>
      <c r="D4559" s="200">
        <v>3.4326313968311744</v>
      </c>
      <c r="E4559" s="200"/>
      <c r="F4559" s="200"/>
    </row>
    <row r="4560" spans="2:6" x14ac:dyDescent="0.2">
      <c r="B4560" s="199">
        <v>39161</v>
      </c>
      <c r="C4560" s="200">
        <v>8.9294727510631073</v>
      </c>
      <c r="D4560" s="200">
        <v>3.4567883809870654</v>
      </c>
      <c r="E4560" s="200"/>
      <c r="F4560" s="200"/>
    </row>
    <row r="4561" spans="2:6" x14ac:dyDescent="0.2">
      <c r="B4561" s="199">
        <v>39162</v>
      </c>
      <c r="C4561" s="200">
        <v>8.8650725412409965</v>
      </c>
      <c r="D4561" s="200">
        <v>3.4926914951739167</v>
      </c>
      <c r="E4561" s="200"/>
      <c r="F4561" s="200"/>
    </row>
    <row r="4562" spans="2:6" x14ac:dyDescent="0.2">
      <c r="B4562" s="199">
        <v>39163</v>
      </c>
      <c r="C4562" s="200">
        <v>9.086957754536515</v>
      </c>
      <c r="D4562" s="200">
        <v>3.5220415224913451</v>
      </c>
      <c r="E4562" s="200"/>
      <c r="F4562" s="200"/>
    </row>
    <row r="4563" spans="2:6" x14ac:dyDescent="0.2">
      <c r="B4563" s="199">
        <v>39164</v>
      </c>
      <c r="C4563" s="200">
        <v>9.0414565457243192</v>
      </c>
      <c r="D4563" s="200">
        <v>3.5267160808595843</v>
      </c>
      <c r="E4563" s="200"/>
      <c r="F4563" s="200"/>
    </row>
    <row r="4564" spans="2:6" x14ac:dyDescent="0.2">
      <c r="B4564" s="199">
        <v>39167</v>
      </c>
      <c r="C4564" s="200">
        <v>8.9639307787185949</v>
      </c>
      <c r="D4564" s="200">
        <v>3.5226700054634814</v>
      </c>
      <c r="E4564" s="200"/>
      <c r="F4564" s="200"/>
    </row>
    <row r="4565" spans="2:6" x14ac:dyDescent="0.2">
      <c r="B4565" s="199">
        <v>39168</v>
      </c>
      <c r="C4565" s="200">
        <v>8.9442078339703599</v>
      </c>
      <c r="D4565" s="200">
        <v>3.5096532507739897</v>
      </c>
      <c r="E4565" s="200"/>
      <c r="F4565" s="200"/>
    </row>
    <row r="4566" spans="2:6" x14ac:dyDescent="0.2">
      <c r="B4566" s="199">
        <v>39169</v>
      </c>
      <c r="C4566" s="200">
        <v>8.919155941359918</v>
      </c>
      <c r="D4566" s="200">
        <v>3.4917885631032561</v>
      </c>
      <c r="E4566" s="200"/>
      <c r="F4566" s="200"/>
    </row>
    <row r="4567" spans="2:6" x14ac:dyDescent="0.2">
      <c r="B4567" s="199">
        <v>39170</v>
      </c>
      <c r="C4567" s="200">
        <v>9.1226950632593908</v>
      </c>
      <c r="D4567" s="200">
        <v>3.5049870697504968</v>
      </c>
      <c r="E4567" s="200"/>
      <c r="F4567" s="200"/>
    </row>
    <row r="4568" spans="2:6" x14ac:dyDescent="0.2">
      <c r="B4568" s="199">
        <v>39171</v>
      </c>
      <c r="C4568" s="200">
        <v>9.1519375604093636</v>
      </c>
      <c r="D4568" s="200">
        <v>3.5013281733746093</v>
      </c>
      <c r="E4568" s="200"/>
      <c r="F4568" s="200"/>
    </row>
    <row r="4569" spans="2:6" x14ac:dyDescent="0.2">
      <c r="B4569" s="199">
        <v>39174</v>
      </c>
      <c r="C4569" s="200">
        <v>9.2016518904421964</v>
      </c>
      <c r="D4569" s="200">
        <v>3.5106303041340343</v>
      </c>
      <c r="E4569" s="200"/>
      <c r="F4569" s="200"/>
    </row>
    <row r="4570" spans="2:6" x14ac:dyDescent="0.2">
      <c r="B4570" s="199">
        <v>39175</v>
      </c>
      <c r="C4570" s="200">
        <v>9.2670861996929652</v>
      </c>
      <c r="D4570" s="200">
        <v>3.5438645055545401</v>
      </c>
      <c r="E4570" s="200"/>
      <c r="F4570" s="200"/>
    </row>
    <row r="4571" spans="2:6" x14ac:dyDescent="0.2">
      <c r="B4571" s="199">
        <v>39176</v>
      </c>
      <c r="C4571" s="200">
        <v>9.2618289716298428</v>
      </c>
      <c r="D4571" s="200">
        <v>3.5574984520123798</v>
      </c>
      <c r="E4571" s="200"/>
      <c r="F4571" s="200"/>
    </row>
    <row r="4572" spans="2:6" x14ac:dyDescent="0.2">
      <c r="B4572" s="199">
        <v>39177</v>
      </c>
      <c r="C4572" s="200">
        <v>9.286573136265142</v>
      </c>
      <c r="D4572" s="200">
        <v>3.5682797304680349</v>
      </c>
      <c r="E4572" s="200"/>
      <c r="F4572" s="200"/>
    </row>
    <row r="4573" spans="2:6" x14ac:dyDescent="0.2">
      <c r="B4573" s="199">
        <v>39178</v>
      </c>
      <c r="C4573" s="200">
        <v>9.286573136265142</v>
      </c>
      <c r="D4573" s="200">
        <v>3.5673775268621339</v>
      </c>
      <c r="E4573" s="200"/>
      <c r="F4573" s="200"/>
    </row>
    <row r="4574" spans="2:6" x14ac:dyDescent="0.2">
      <c r="B4574" s="199">
        <v>39181</v>
      </c>
      <c r="C4574" s="200">
        <v>9.286573136265142</v>
      </c>
      <c r="D4574" s="200">
        <v>3.5643469313421923</v>
      </c>
      <c r="E4574" s="200"/>
      <c r="F4574" s="200"/>
    </row>
    <row r="4575" spans="2:6" x14ac:dyDescent="0.2">
      <c r="B4575" s="199">
        <v>39182</v>
      </c>
      <c r="C4575" s="200">
        <v>9.143110187463904</v>
      </c>
      <c r="D4575" s="200">
        <v>3.5857240939719497</v>
      </c>
      <c r="E4575" s="200"/>
      <c r="F4575" s="200"/>
    </row>
    <row r="4576" spans="2:6" x14ac:dyDescent="0.2">
      <c r="B4576" s="199">
        <v>39183</v>
      </c>
      <c r="C4576" s="200">
        <v>9.1788600054540641</v>
      </c>
      <c r="D4576" s="200">
        <v>3.5732815516299352</v>
      </c>
      <c r="E4576" s="200"/>
      <c r="F4576" s="200"/>
    </row>
    <row r="4577" spans="2:6" x14ac:dyDescent="0.2">
      <c r="B4577" s="199">
        <v>39184</v>
      </c>
      <c r="C4577" s="200">
        <v>9.1681437331489981</v>
      </c>
      <c r="D4577" s="200">
        <v>3.584473684210522</v>
      </c>
      <c r="E4577" s="200"/>
      <c r="F4577" s="200"/>
    </row>
    <row r="4578" spans="2:6" x14ac:dyDescent="0.2">
      <c r="B4578" s="199">
        <v>39185</v>
      </c>
      <c r="C4578" s="200">
        <v>9.2247831935492446</v>
      </c>
      <c r="D4578" s="200">
        <v>3.5954653068657763</v>
      </c>
      <c r="E4578" s="200"/>
      <c r="F4578" s="200"/>
    </row>
    <row r="4579" spans="2:6" x14ac:dyDescent="0.2">
      <c r="B4579" s="199">
        <v>39188</v>
      </c>
      <c r="C4579" s="200">
        <v>9.2623977263156014</v>
      </c>
      <c r="D4579" s="200">
        <v>3.6373234383536657</v>
      </c>
      <c r="E4579" s="200"/>
      <c r="F4579" s="200"/>
    </row>
    <row r="4580" spans="2:6" x14ac:dyDescent="0.2">
      <c r="B4580" s="199">
        <v>39189</v>
      </c>
      <c r="C4580" s="200">
        <v>9.2189130113892936</v>
      </c>
      <c r="D4580" s="200">
        <v>3.6439590238572168</v>
      </c>
      <c r="E4580" s="200"/>
      <c r="F4580" s="200"/>
    </row>
    <row r="4581" spans="2:6" x14ac:dyDescent="0.2">
      <c r="B4581" s="199">
        <v>39190</v>
      </c>
      <c r="C4581" s="200">
        <v>9.1401204725834617</v>
      </c>
      <c r="D4581" s="200">
        <v>3.647931524312507</v>
      </c>
      <c r="E4581" s="200"/>
      <c r="F4581" s="200"/>
    </row>
    <row r="4582" spans="2:6" x14ac:dyDescent="0.2">
      <c r="B4582" s="199">
        <v>39191</v>
      </c>
      <c r="C4582" s="200">
        <v>9.1757218472685427</v>
      </c>
      <c r="D4582" s="200">
        <v>3.6340411582589653</v>
      </c>
      <c r="E4582" s="200"/>
      <c r="F4582" s="200"/>
    </row>
    <row r="4583" spans="2:6" x14ac:dyDescent="0.2">
      <c r="B4583" s="199">
        <v>39192</v>
      </c>
      <c r="C4583" s="200">
        <v>9.3519173787914802</v>
      </c>
      <c r="D4583" s="200">
        <v>3.6655842287379308</v>
      </c>
      <c r="E4583" s="200"/>
      <c r="F4583" s="200"/>
    </row>
    <row r="4584" spans="2:6" x14ac:dyDescent="0.2">
      <c r="B4584" s="199">
        <v>39195</v>
      </c>
      <c r="C4584" s="200">
        <v>9.4358528943525908</v>
      </c>
      <c r="D4584" s="200">
        <v>3.6584294299763207</v>
      </c>
      <c r="E4584" s="200"/>
      <c r="F4584" s="200"/>
    </row>
    <row r="4585" spans="2:6" x14ac:dyDescent="0.2">
      <c r="B4585" s="199">
        <v>39196</v>
      </c>
      <c r="C4585" s="200">
        <v>9.1941354887079072</v>
      </c>
      <c r="D4585" s="200">
        <v>3.6513423784374393</v>
      </c>
      <c r="E4585" s="200"/>
      <c r="F4585" s="200"/>
    </row>
    <row r="4586" spans="2:6" x14ac:dyDescent="0.2">
      <c r="B4586" s="199">
        <v>39197</v>
      </c>
      <c r="C4586" s="200">
        <v>9.2681177972681663</v>
      </c>
      <c r="D4586" s="200">
        <v>3.6785645601893968</v>
      </c>
      <c r="E4586" s="200"/>
      <c r="F4586" s="200"/>
    </row>
    <row r="4587" spans="2:6" x14ac:dyDescent="0.2">
      <c r="B4587" s="199">
        <v>39198</v>
      </c>
      <c r="C4587" s="200">
        <v>9.1204976019734847</v>
      </c>
      <c r="D4587" s="200">
        <v>3.674745219450005</v>
      </c>
      <c r="E4587" s="200"/>
      <c r="F4587" s="200"/>
    </row>
    <row r="4588" spans="2:6" x14ac:dyDescent="0.2">
      <c r="B4588" s="199">
        <v>39199</v>
      </c>
      <c r="C4588" s="200">
        <v>9.1357989377130444</v>
      </c>
      <c r="D4588" s="200">
        <v>3.67168147878346</v>
      </c>
      <c r="E4588" s="200"/>
      <c r="F4588" s="200"/>
    </row>
    <row r="4589" spans="2:6" x14ac:dyDescent="0.2">
      <c r="B4589" s="199">
        <v>39202</v>
      </c>
      <c r="C4589" s="200">
        <v>9.2672546578256938</v>
      </c>
      <c r="D4589" s="200">
        <v>3.657819704971768</v>
      </c>
      <c r="E4589" s="200"/>
      <c r="F4589" s="200"/>
    </row>
    <row r="4590" spans="2:6" x14ac:dyDescent="0.2">
      <c r="B4590" s="199">
        <v>39203</v>
      </c>
      <c r="C4590" s="200">
        <v>9.2672546578256938</v>
      </c>
      <c r="D4590" s="200">
        <v>3.6533150610089198</v>
      </c>
      <c r="E4590" s="200"/>
      <c r="F4590" s="200"/>
    </row>
    <row r="4591" spans="2:6" x14ac:dyDescent="0.2">
      <c r="B4591" s="199">
        <v>39204</v>
      </c>
      <c r="C4591" s="200">
        <v>9.3212388177575107</v>
      </c>
      <c r="D4591" s="200">
        <v>3.6772482243671423</v>
      </c>
      <c r="E4591" s="200"/>
      <c r="F4591" s="200"/>
    </row>
    <row r="4592" spans="2:6" x14ac:dyDescent="0.2">
      <c r="B4592" s="199">
        <v>39205</v>
      </c>
      <c r="C4592" s="200">
        <v>9.2715136463597005</v>
      </c>
      <c r="D4592" s="200">
        <v>3.6876530686577995</v>
      </c>
      <c r="E4592" s="200"/>
      <c r="F4592" s="200"/>
    </row>
    <row r="4593" spans="2:6" x14ac:dyDescent="0.2">
      <c r="B4593" s="199">
        <v>39206</v>
      </c>
      <c r="C4593" s="200">
        <v>9.3121804403429103</v>
      </c>
      <c r="D4593" s="200">
        <v>3.7066049899836053</v>
      </c>
      <c r="E4593" s="200"/>
      <c r="F4593" s="200"/>
    </row>
    <row r="4594" spans="2:6" x14ac:dyDescent="0.2">
      <c r="B4594" s="199">
        <v>39209</v>
      </c>
      <c r="C4594" s="200">
        <v>9.2578243381972367</v>
      </c>
      <c r="D4594" s="200">
        <v>3.7254432708067706</v>
      </c>
      <c r="E4594" s="200"/>
      <c r="F4594" s="200"/>
    </row>
    <row r="4595" spans="2:6" x14ac:dyDescent="0.2">
      <c r="B4595" s="199">
        <v>39210</v>
      </c>
      <c r="C4595" s="200">
        <v>9.2198720552142603</v>
      </c>
      <c r="D4595" s="200">
        <v>3.7042067018757927</v>
      </c>
      <c r="E4595" s="200"/>
      <c r="F4595" s="200"/>
    </row>
    <row r="4596" spans="2:6" x14ac:dyDescent="0.2">
      <c r="B4596" s="199">
        <v>39211</v>
      </c>
      <c r="C4596" s="200">
        <v>9.131889374711788</v>
      </c>
      <c r="D4596" s="200">
        <v>3.7203243489346161</v>
      </c>
      <c r="E4596" s="200"/>
      <c r="F4596" s="200"/>
    </row>
    <row r="4597" spans="2:6" x14ac:dyDescent="0.2">
      <c r="B4597" s="199">
        <v>39212</v>
      </c>
      <c r="C4597" s="200">
        <v>8.9890410479096818</v>
      </c>
      <c r="D4597" s="200">
        <v>3.6793753414678529</v>
      </c>
      <c r="E4597" s="200"/>
      <c r="F4597" s="200"/>
    </row>
    <row r="4598" spans="2:6" x14ac:dyDescent="0.2">
      <c r="B4598" s="199">
        <v>39213</v>
      </c>
      <c r="C4598" s="200">
        <v>9.0826162048384411</v>
      </c>
      <c r="D4598" s="200">
        <v>3.7014869786924023</v>
      </c>
      <c r="E4598" s="200"/>
      <c r="F4598" s="200"/>
    </row>
    <row r="4599" spans="2:6" x14ac:dyDescent="0.2">
      <c r="B4599" s="199">
        <v>39216</v>
      </c>
      <c r="C4599" s="200">
        <v>9.0045675504603224</v>
      </c>
      <c r="D4599" s="200">
        <v>3.7004700418867205</v>
      </c>
      <c r="E4599" s="200"/>
      <c r="F4599" s="200"/>
    </row>
    <row r="4600" spans="2:6" x14ac:dyDescent="0.2">
      <c r="B4600" s="199">
        <v>39217</v>
      </c>
      <c r="C4600" s="200">
        <v>9.0269758179184638</v>
      </c>
      <c r="D4600" s="200">
        <v>3.7038987433982848</v>
      </c>
      <c r="E4600" s="200"/>
      <c r="F4600" s="200"/>
    </row>
    <row r="4601" spans="2:6" x14ac:dyDescent="0.2">
      <c r="B4601" s="199">
        <v>39218</v>
      </c>
      <c r="C4601" s="200">
        <v>8.9370358540619073</v>
      </c>
      <c r="D4601" s="200">
        <v>3.7138249863412818</v>
      </c>
      <c r="E4601" s="200"/>
      <c r="F4601" s="200"/>
    </row>
    <row r="4602" spans="2:6" x14ac:dyDescent="0.2">
      <c r="B4602" s="199">
        <v>39219</v>
      </c>
      <c r="C4602" s="200">
        <v>8.9657437885233549</v>
      </c>
      <c r="D4602" s="200">
        <v>3.7080375159351626</v>
      </c>
      <c r="E4602" s="200"/>
      <c r="F4602" s="200"/>
    </row>
    <row r="4603" spans="2:6" x14ac:dyDescent="0.2">
      <c r="B4603" s="199">
        <v>39220</v>
      </c>
      <c r="C4603" s="200">
        <v>8.991755558909917</v>
      </c>
      <c r="D4603" s="200">
        <v>3.7298796211983207</v>
      </c>
      <c r="E4603" s="200"/>
      <c r="F4603" s="200"/>
    </row>
    <row r="4604" spans="2:6" x14ac:dyDescent="0.2">
      <c r="B4604" s="199">
        <v>39223</v>
      </c>
      <c r="C4604" s="200">
        <v>9.0557162764748451</v>
      </c>
      <c r="D4604" s="200">
        <v>3.7338934620287705</v>
      </c>
      <c r="E4604" s="200"/>
      <c r="F4604" s="200"/>
    </row>
    <row r="4605" spans="2:6" x14ac:dyDescent="0.2">
      <c r="B4605" s="199">
        <v>39224</v>
      </c>
      <c r="C4605" s="200">
        <v>8.9847587087434171</v>
      </c>
      <c r="D4605" s="200">
        <v>3.737888362775446</v>
      </c>
      <c r="E4605" s="200"/>
      <c r="F4605" s="200"/>
    </row>
    <row r="4606" spans="2:6" x14ac:dyDescent="0.2">
      <c r="B4606" s="199">
        <v>39225</v>
      </c>
      <c r="C4606" s="200">
        <v>8.986811896479999</v>
      </c>
      <c r="D4606" s="200">
        <v>3.7509548351848436</v>
      </c>
      <c r="E4606" s="200"/>
      <c r="F4606" s="200"/>
    </row>
    <row r="4607" spans="2:6" x14ac:dyDescent="0.2">
      <c r="B4607" s="199">
        <v>39226</v>
      </c>
      <c r="C4607" s="200">
        <v>8.8757187616492779</v>
      </c>
      <c r="D4607" s="200">
        <v>3.7153973775268581</v>
      </c>
      <c r="E4607" s="200"/>
      <c r="F4607" s="200"/>
    </row>
    <row r="4608" spans="2:6" x14ac:dyDescent="0.2">
      <c r="B4608" s="199">
        <v>39227</v>
      </c>
      <c r="C4608" s="200">
        <v>8.8310573416472931</v>
      </c>
      <c r="D4608" s="200">
        <v>3.7217321070843159</v>
      </c>
      <c r="E4608" s="200"/>
      <c r="F4608" s="200"/>
    </row>
    <row r="4609" spans="2:6" x14ac:dyDescent="0.2">
      <c r="B4609" s="199">
        <v>39230</v>
      </c>
      <c r="C4609" s="200">
        <v>8.8215402910990122</v>
      </c>
      <c r="D4609" s="200">
        <v>3.7259766891276591</v>
      </c>
      <c r="E4609" s="200"/>
      <c r="F4609" s="200"/>
    </row>
    <row r="4610" spans="2:6" x14ac:dyDescent="0.2">
      <c r="B4610" s="199">
        <v>39231</v>
      </c>
      <c r="C4610" s="200">
        <v>8.9486219374186611</v>
      </c>
      <c r="D4610" s="200">
        <v>3.7369184119468173</v>
      </c>
      <c r="E4610" s="200"/>
      <c r="F4610" s="200"/>
    </row>
    <row r="4611" spans="2:6" x14ac:dyDescent="0.2">
      <c r="B4611" s="199">
        <v>39232</v>
      </c>
      <c r="C4611" s="200">
        <v>8.9056275857698139</v>
      </c>
      <c r="D4611" s="200">
        <v>3.7444724093971913</v>
      </c>
      <c r="E4611" s="200"/>
      <c r="F4611" s="200"/>
    </row>
    <row r="4612" spans="2:6" x14ac:dyDescent="0.2">
      <c r="B4612" s="199">
        <v>39233</v>
      </c>
      <c r="C4612" s="200">
        <v>8.9118630385344026</v>
      </c>
      <c r="D4612" s="200">
        <v>3.7638215261336683</v>
      </c>
      <c r="E4612" s="200"/>
      <c r="F4612" s="200"/>
    </row>
    <row r="4613" spans="2:6" x14ac:dyDescent="0.2">
      <c r="B4613" s="199">
        <v>39234</v>
      </c>
      <c r="C4613" s="200">
        <v>9.0825528245508789</v>
      </c>
      <c r="D4613" s="200">
        <v>3.783646330358764</v>
      </c>
      <c r="E4613" s="200"/>
      <c r="F4613" s="200"/>
    </row>
    <row r="4614" spans="2:6" x14ac:dyDescent="0.2">
      <c r="B4614" s="199">
        <v>39237</v>
      </c>
      <c r="C4614" s="200">
        <v>9.0106362129944824</v>
      </c>
      <c r="D4614" s="200">
        <v>3.7950723001274769</v>
      </c>
      <c r="E4614" s="200"/>
      <c r="F4614" s="200"/>
    </row>
    <row r="4615" spans="2:6" x14ac:dyDescent="0.2">
      <c r="B4615" s="199">
        <v>39238</v>
      </c>
      <c r="C4615" s="200">
        <v>8.9047119074047583</v>
      </c>
      <c r="D4615" s="200">
        <v>3.7824740484429014</v>
      </c>
      <c r="E4615" s="200"/>
      <c r="F4615" s="200"/>
    </row>
    <row r="4616" spans="2:6" x14ac:dyDescent="0.2">
      <c r="B4616" s="199">
        <v>39239</v>
      </c>
      <c r="C4616" s="200">
        <v>8.7753886003881441</v>
      </c>
      <c r="D4616" s="200">
        <v>3.7446610817701647</v>
      </c>
      <c r="E4616" s="200"/>
      <c r="F4616" s="200"/>
    </row>
    <row r="4617" spans="2:6" x14ac:dyDescent="0.2">
      <c r="B4617" s="199">
        <v>39240</v>
      </c>
      <c r="C4617" s="200">
        <v>8.5869031307360419</v>
      </c>
      <c r="D4617" s="200">
        <v>3.6918989255144732</v>
      </c>
      <c r="E4617" s="200"/>
      <c r="F4617" s="200"/>
    </row>
    <row r="4618" spans="2:6" x14ac:dyDescent="0.2">
      <c r="B4618" s="199">
        <v>39241</v>
      </c>
      <c r="C4618" s="200">
        <v>8.5070172819697465</v>
      </c>
      <c r="D4618" s="200">
        <v>3.6946328537606936</v>
      </c>
      <c r="E4618" s="200"/>
      <c r="F4618" s="200"/>
    </row>
    <row r="4619" spans="2:6" x14ac:dyDescent="0.2">
      <c r="B4619" s="199">
        <v>39244</v>
      </c>
      <c r="C4619" s="200">
        <v>8.4588849572725326</v>
      </c>
      <c r="D4619" s="200">
        <v>3.707309597523214</v>
      </c>
      <c r="E4619" s="200"/>
      <c r="F4619" s="200"/>
    </row>
    <row r="4620" spans="2:6" x14ac:dyDescent="0.2">
      <c r="B4620" s="199">
        <v>39245</v>
      </c>
      <c r="C4620" s="200">
        <v>8.4506230032082303</v>
      </c>
      <c r="D4620" s="200">
        <v>3.6764540156619869</v>
      </c>
      <c r="E4620" s="200"/>
      <c r="F4620" s="200"/>
    </row>
    <row r="4621" spans="2:6" x14ac:dyDescent="0.2">
      <c r="B4621" s="199">
        <v>39246</v>
      </c>
      <c r="C4621" s="200">
        <v>8.6038798743402598</v>
      </c>
      <c r="D4621" s="200">
        <v>3.7035685667455782</v>
      </c>
      <c r="E4621" s="200"/>
      <c r="F4621" s="200"/>
    </row>
    <row r="4622" spans="2:6" x14ac:dyDescent="0.2">
      <c r="B4622" s="199">
        <v>39247</v>
      </c>
      <c r="C4622" s="200">
        <v>8.9186263823782994</v>
      </c>
      <c r="D4622" s="200">
        <v>3.7354164997268207</v>
      </c>
      <c r="E4622" s="200"/>
      <c r="F4622" s="200"/>
    </row>
    <row r="4623" spans="2:6" x14ac:dyDescent="0.2">
      <c r="B4623" s="199">
        <v>39248</v>
      </c>
      <c r="C4623" s="200">
        <v>9.0968684300286</v>
      </c>
      <c r="D4623" s="200">
        <v>3.7730107448552124</v>
      </c>
      <c r="E4623" s="200"/>
      <c r="F4623" s="200"/>
    </row>
    <row r="4624" spans="2:6" x14ac:dyDescent="0.2">
      <c r="B4624" s="199">
        <v>39251</v>
      </c>
      <c r="C4624" s="200">
        <v>8.963768992195071</v>
      </c>
      <c r="D4624" s="200">
        <v>3.7740247678018521</v>
      </c>
      <c r="E4624" s="200"/>
      <c r="F4624" s="200"/>
    </row>
    <row r="4625" spans="2:6" x14ac:dyDescent="0.2">
      <c r="B4625" s="199">
        <v>39252</v>
      </c>
      <c r="C4625" s="200">
        <v>8.8567813988863602</v>
      </c>
      <c r="D4625" s="200">
        <v>3.7750959752321931</v>
      </c>
      <c r="E4625" s="200"/>
      <c r="F4625" s="200"/>
    </row>
    <row r="4626" spans="2:6" x14ac:dyDescent="0.2">
      <c r="B4626" s="199">
        <v>39253</v>
      </c>
      <c r="C4626" s="200">
        <v>8.8749156666897573</v>
      </c>
      <c r="D4626" s="200">
        <v>3.7551553451101753</v>
      </c>
      <c r="E4626" s="200"/>
      <c r="F4626" s="200"/>
    </row>
    <row r="4627" spans="2:6" x14ac:dyDescent="0.2">
      <c r="B4627" s="199">
        <v>39254</v>
      </c>
      <c r="C4627" s="200">
        <v>8.755514710481366</v>
      </c>
      <c r="D4627" s="200">
        <v>3.7535878710617321</v>
      </c>
      <c r="E4627" s="200"/>
      <c r="F4627" s="200"/>
    </row>
    <row r="4628" spans="2:6" x14ac:dyDescent="0.2">
      <c r="B4628" s="199">
        <v>39255</v>
      </c>
      <c r="C4628" s="200">
        <v>8.816399816197185</v>
      </c>
      <c r="D4628" s="200">
        <v>3.7250868694226869</v>
      </c>
      <c r="E4628" s="200"/>
      <c r="F4628" s="200"/>
    </row>
    <row r="4629" spans="2:6" x14ac:dyDescent="0.2">
      <c r="B4629" s="199">
        <v>39258</v>
      </c>
      <c r="C4629" s="200">
        <v>8.972010931431722</v>
      </c>
      <c r="D4629" s="200">
        <v>3.7145470770351432</v>
      </c>
      <c r="E4629" s="200"/>
      <c r="F4629" s="200"/>
    </row>
    <row r="4630" spans="2:6" x14ac:dyDescent="0.2">
      <c r="B4630" s="199">
        <v>39259</v>
      </c>
      <c r="C4630" s="200">
        <v>8.966411783396218</v>
      </c>
      <c r="D4630" s="200">
        <v>3.7016649062101572</v>
      </c>
      <c r="E4630" s="200"/>
      <c r="F4630" s="200"/>
    </row>
    <row r="4631" spans="2:6" x14ac:dyDescent="0.2">
      <c r="B4631" s="199">
        <v>39260</v>
      </c>
      <c r="C4631" s="200">
        <v>8.9536923604237</v>
      </c>
      <c r="D4631" s="200">
        <v>3.7031839373520254</v>
      </c>
      <c r="E4631" s="200"/>
      <c r="F4631" s="200"/>
    </row>
    <row r="4632" spans="2:6" x14ac:dyDescent="0.2">
      <c r="B4632" s="199">
        <v>39261</v>
      </c>
      <c r="C4632" s="200">
        <v>9.0044649744686041</v>
      </c>
      <c r="D4632" s="200">
        <v>3.7223276270260373</v>
      </c>
      <c r="E4632" s="200"/>
      <c r="F4632" s="200"/>
    </row>
    <row r="4633" spans="2:6" x14ac:dyDescent="0.2">
      <c r="B4633" s="199">
        <v>39262</v>
      </c>
      <c r="C4633" s="200">
        <v>9.2503613093366859</v>
      </c>
      <c r="D4633" s="200">
        <v>3.736376616281182</v>
      </c>
      <c r="E4633" s="200"/>
      <c r="F4633" s="200"/>
    </row>
    <row r="4634" spans="2:6" x14ac:dyDescent="0.2">
      <c r="B4634" s="199">
        <v>39265</v>
      </c>
      <c r="C4634" s="200">
        <v>9.458918315318618</v>
      </c>
      <c r="D4634" s="200">
        <v>3.7705237661628068</v>
      </c>
      <c r="E4634" s="200"/>
      <c r="F4634" s="200"/>
    </row>
    <row r="4635" spans="2:6" x14ac:dyDescent="0.2">
      <c r="B4635" s="199">
        <v>39266</v>
      </c>
      <c r="C4635" s="200">
        <v>9.5670284068781157</v>
      </c>
      <c r="D4635" s="200">
        <v>3.7884509196867553</v>
      </c>
      <c r="E4635" s="200"/>
      <c r="F4635" s="200"/>
    </row>
    <row r="4636" spans="2:6" x14ac:dyDescent="0.2">
      <c r="B4636" s="199">
        <v>39267</v>
      </c>
      <c r="C4636" s="200">
        <v>9.5853461439349843</v>
      </c>
      <c r="D4636" s="200">
        <v>3.7956297577854623</v>
      </c>
      <c r="E4636" s="200"/>
      <c r="F4636" s="200"/>
    </row>
    <row r="4637" spans="2:6" x14ac:dyDescent="0.2">
      <c r="B4637" s="199">
        <v>39268</v>
      </c>
      <c r="C4637" s="200">
        <v>9.5591700851714503</v>
      </c>
      <c r="D4637" s="200">
        <v>3.7883676925878667</v>
      </c>
      <c r="E4637" s="200"/>
      <c r="F4637" s="200"/>
    </row>
    <row r="4638" spans="2:6" x14ac:dyDescent="0.2">
      <c r="B4638" s="199">
        <v>39269</v>
      </c>
      <c r="C4638" s="200">
        <v>9.5407731227551267</v>
      </c>
      <c r="D4638" s="200">
        <v>3.8054680386086281</v>
      </c>
      <c r="E4638" s="200"/>
      <c r="F4638" s="200"/>
    </row>
    <row r="4639" spans="2:6" x14ac:dyDescent="0.2">
      <c r="B4639" s="199">
        <v>39272</v>
      </c>
      <c r="C4639" s="200">
        <v>9.2240159584892663</v>
      </c>
      <c r="D4639" s="200">
        <v>3.8157832817337414</v>
      </c>
      <c r="E4639" s="200"/>
      <c r="F4639" s="200"/>
    </row>
    <row r="4640" spans="2:6" x14ac:dyDescent="0.2">
      <c r="B4640" s="199">
        <v>39273</v>
      </c>
      <c r="C4640" s="200">
        <v>9.1203858525190942</v>
      </c>
      <c r="D4640" s="200">
        <v>3.7858854489164036</v>
      </c>
      <c r="E4640" s="200"/>
      <c r="F4640" s="200"/>
    </row>
    <row r="4641" spans="2:6" x14ac:dyDescent="0.2">
      <c r="B4641" s="199">
        <v>39274</v>
      </c>
      <c r="C4641" s="200">
        <v>9.1999531319452696</v>
      </c>
      <c r="D4641" s="200">
        <v>3.7913234383536651</v>
      </c>
      <c r="E4641" s="200"/>
      <c r="F4641" s="200"/>
    </row>
    <row r="4642" spans="2:6" x14ac:dyDescent="0.2">
      <c r="B4642" s="199">
        <v>39275</v>
      </c>
      <c r="C4642" s="200">
        <v>9.2583897570783904</v>
      </c>
      <c r="D4642" s="200">
        <v>3.8406191950464348</v>
      </c>
      <c r="E4642" s="200"/>
      <c r="F4642" s="200"/>
    </row>
    <row r="4643" spans="2:6" x14ac:dyDescent="0.2">
      <c r="B4643" s="199">
        <v>39276</v>
      </c>
      <c r="C4643" s="200">
        <v>8.9522287761516868</v>
      </c>
      <c r="D4643" s="200">
        <v>3.8606942269167686</v>
      </c>
      <c r="E4643" s="200"/>
      <c r="F4643" s="200"/>
    </row>
    <row r="4644" spans="2:6" x14ac:dyDescent="0.2">
      <c r="B4644" s="199">
        <v>39279</v>
      </c>
      <c r="C4644" s="200">
        <v>8.903654457343837</v>
      </c>
      <c r="D4644" s="200">
        <v>3.858974321617187</v>
      </c>
      <c r="E4644" s="200"/>
      <c r="F4644" s="200"/>
    </row>
    <row r="4645" spans="2:6" x14ac:dyDescent="0.2">
      <c r="B4645" s="199">
        <v>39280</v>
      </c>
      <c r="C4645" s="200">
        <v>8.9570998848313668</v>
      </c>
      <c r="D4645" s="200">
        <v>3.8538672372973917</v>
      </c>
      <c r="E4645" s="200"/>
      <c r="F4645" s="200"/>
    </row>
    <row r="4646" spans="2:6" x14ac:dyDescent="0.2">
      <c r="B4646" s="199">
        <v>39281</v>
      </c>
      <c r="C4646" s="200">
        <v>8.7664369687210151</v>
      </c>
      <c r="D4646" s="200">
        <v>3.8355957020579088</v>
      </c>
      <c r="E4646" s="200"/>
      <c r="F4646" s="200"/>
    </row>
    <row r="4647" spans="2:6" x14ac:dyDescent="0.2">
      <c r="B4647" s="199">
        <v>39282</v>
      </c>
      <c r="C4647" s="200">
        <v>8.9877100618708585</v>
      </c>
      <c r="D4647" s="200">
        <v>3.8612733564013801</v>
      </c>
      <c r="E4647" s="200"/>
      <c r="F4647" s="200"/>
    </row>
    <row r="4648" spans="2:6" x14ac:dyDescent="0.2">
      <c r="B4648" s="199">
        <v>39283</v>
      </c>
      <c r="C4648" s="200">
        <v>8.8429211307377109</v>
      </c>
      <c r="D4648" s="200">
        <v>3.8317648879985398</v>
      </c>
      <c r="E4648" s="200"/>
      <c r="F4648" s="200"/>
    </row>
    <row r="4649" spans="2:6" x14ac:dyDescent="0.2">
      <c r="B4649" s="199">
        <v>39286</v>
      </c>
      <c r="C4649" s="200">
        <v>8.9391299054049451</v>
      </c>
      <c r="D4649" s="200">
        <v>3.8402485885995232</v>
      </c>
      <c r="E4649" s="200"/>
      <c r="F4649" s="200"/>
    </row>
    <row r="4650" spans="2:6" x14ac:dyDescent="0.2">
      <c r="B4650" s="199">
        <v>39287</v>
      </c>
      <c r="C4650" s="200">
        <v>8.7841309103160832</v>
      </c>
      <c r="D4650" s="200">
        <v>3.7863527590602772</v>
      </c>
      <c r="E4650" s="200"/>
      <c r="F4650" s="200"/>
    </row>
    <row r="4651" spans="2:6" x14ac:dyDescent="0.2">
      <c r="B4651" s="199">
        <v>39288</v>
      </c>
      <c r="C4651" s="200">
        <v>8.7008442087513398</v>
      </c>
      <c r="D4651" s="200">
        <v>3.7679783281733719</v>
      </c>
      <c r="E4651" s="200"/>
      <c r="F4651" s="200"/>
    </row>
    <row r="4652" spans="2:6" x14ac:dyDescent="0.2">
      <c r="B4652" s="199">
        <v>39289</v>
      </c>
      <c r="C4652" s="200">
        <v>8.5241991775573958</v>
      </c>
      <c r="D4652" s="200">
        <v>3.6848300855946068</v>
      </c>
      <c r="E4652" s="200"/>
      <c r="F4652" s="200"/>
    </row>
    <row r="4653" spans="2:6" x14ac:dyDescent="0.2">
      <c r="B4653" s="199">
        <v>39290</v>
      </c>
      <c r="C4653" s="200">
        <v>8.3989363787005757</v>
      </c>
      <c r="D4653" s="200">
        <v>3.6300502640684731</v>
      </c>
      <c r="E4653" s="200"/>
      <c r="F4653" s="200"/>
    </row>
    <row r="4654" spans="2:6" x14ac:dyDescent="0.2">
      <c r="B4654" s="199">
        <v>39293</v>
      </c>
      <c r="C4654" s="200">
        <v>8.4730604589566987</v>
      </c>
      <c r="D4654" s="200">
        <v>3.650284465488979</v>
      </c>
      <c r="E4654" s="200"/>
      <c r="F4654" s="200"/>
    </row>
    <row r="4655" spans="2:6" x14ac:dyDescent="0.2">
      <c r="B4655" s="199">
        <v>39294</v>
      </c>
      <c r="C4655" s="200">
        <v>8.3726310575084586</v>
      </c>
      <c r="D4655" s="200">
        <v>3.6542167182662513</v>
      </c>
      <c r="E4655" s="200"/>
      <c r="F4655" s="200"/>
    </row>
    <row r="4656" spans="2:6" x14ac:dyDescent="0.2">
      <c r="B4656" s="199">
        <v>39295</v>
      </c>
      <c r="C4656" s="200">
        <v>8.2580161469622286</v>
      </c>
      <c r="D4656" s="200">
        <v>3.6330473502094307</v>
      </c>
      <c r="E4656" s="200"/>
      <c r="F4656" s="200"/>
    </row>
    <row r="4657" spans="2:6" x14ac:dyDescent="0.2">
      <c r="B4657" s="199">
        <v>39296</v>
      </c>
      <c r="C4657" s="200">
        <v>8.2216642162402191</v>
      </c>
      <c r="D4657" s="200">
        <v>3.6534396284829689</v>
      </c>
      <c r="E4657" s="200"/>
      <c r="F4657" s="200"/>
    </row>
    <row r="4658" spans="2:6" x14ac:dyDescent="0.2">
      <c r="B4658" s="199">
        <v>39297</v>
      </c>
      <c r="C4658" s="200">
        <v>8.2254687013963057</v>
      </c>
      <c r="D4658" s="200">
        <v>3.6006035330540853</v>
      </c>
      <c r="E4658" s="200"/>
      <c r="F4658" s="200"/>
    </row>
    <row r="4659" spans="2:6" x14ac:dyDescent="0.2">
      <c r="B4659" s="199">
        <v>39300</v>
      </c>
      <c r="C4659" s="200">
        <v>8.0901000824777913</v>
      </c>
      <c r="D4659" s="200">
        <v>3.6293046803860829</v>
      </c>
      <c r="E4659" s="200"/>
      <c r="F4659" s="200"/>
    </row>
    <row r="4660" spans="2:6" x14ac:dyDescent="0.2">
      <c r="B4660" s="199">
        <v>39301</v>
      </c>
      <c r="C4660" s="200">
        <v>8.3347146344250262</v>
      </c>
      <c r="D4660" s="200">
        <v>3.6514325259515537</v>
      </c>
      <c r="E4660" s="200"/>
      <c r="F4660" s="200"/>
    </row>
    <row r="4661" spans="2:6" x14ac:dyDescent="0.2">
      <c r="B4661" s="199">
        <v>39302</v>
      </c>
      <c r="C4661" s="200">
        <v>8.6495003381672166</v>
      </c>
      <c r="D4661" s="200">
        <v>3.7130717537789075</v>
      </c>
      <c r="E4661" s="200"/>
      <c r="F4661" s="200"/>
    </row>
    <row r="4662" spans="2:6" x14ac:dyDescent="0.2">
      <c r="B4662" s="199">
        <v>39303</v>
      </c>
      <c r="C4662" s="200">
        <v>8.5450404508006574</v>
      </c>
      <c r="D4662" s="200">
        <v>3.6327432161719142</v>
      </c>
      <c r="E4662" s="200"/>
      <c r="F4662" s="200"/>
    </row>
    <row r="4663" spans="2:6" x14ac:dyDescent="0.2">
      <c r="B4663" s="199">
        <v>39304</v>
      </c>
      <c r="C4663" s="200">
        <v>8.5272731215042032</v>
      </c>
      <c r="D4663" s="200">
        <v>3.5781110908759755</v>
      </c>
      <c r="E4663" s="200"/>
      <c r="F4663" s="200"/>
    </row>
    <row r="4664" spans="2:6" x14ac:dyDescent="0.2">
      <c r="B4664" s="199">
        <v>39307</v>
      </c>
      <c r="C4664" s="200">
        <v>8.4272298394394056</v>
      </c>
      <c r="D4664" s="200">
        <v>3.5972695319613881</v>
      </c>
      <c r="E4664" s="200"/>
      <c r="F4664" s="200"/>
    </row>
    <row r="4665" spans="2:6" x14ac:dyDescent="0.2">
      <c r="B4665" s="199">
        <v>39308</v>
      </c>
      <c r="C4665" s="200">
        <v>8.2494806569200225</v>
      </c>
      <c r="D4665" s="200">
        <v>3.5457716262975745</v>
      </c>
      <c r="E4665" s="200"/>
      <c r="F4665" s="200"/>
    </row>
    <row r="4666" spans="2:6" x14ac:dyDescent="0.2">
      <c r="B4666" s="199">
        <v>39309</v>
      </c>
      <c r="C4666" s="200">
        <v>8.240574892566265</v>
      </c>
      <c r="D4666" s="200">
        <v>3.493633946457837</v>
      </c>
      <c r="E4666" s="200"/>
      <c r="F4666" s="200"/>
    </row>
    <row r="4667" spans="2:6" x14ac:dyDescent="0.2">
      <c r="B4667" s="199">
        <v>39310</v>
      </c>
      <c r="C4667" s="200">
        <v>8.0265963701442367</v>
      </c>
      <c r="D4667" s="200">
        <v>3.4443110544527378</v>
      </c>
      <c r="E4667" s="200"/>
      <c r="F4667" s="200"/>
    </row>
    <row r="4668" spans="2:6" x14ac:dyDescent="0.2">
      <c r="B4668" s="199">
        <v>39311</v>
      </c>
      <c r="C4668" s="200">
        <v>8.2432710566411505</v>
      </c>
      <c r="D4668" s="200">
        <v>3.5024756874886145</v>
      </c>
      <c r="E4668" s="200"/>
      <c r="F4668" s="200"/>
    </row>
    <row r="4669" spans="2:6" x14ac:dyDescent="0.2">
      <c r="B4669" s="199">
        <v>39314</v>
      </c>
      <c r="C4669" s="200">
        <v>8.2810515456867861</v>
      </c>
      <c r="D4669" s="200">
        <v>3.524520123839006</v>
      </c>
      <c r="E4669" s="200"/>
      <c r="F4669" s="200"/>
    </row>
    <row r="4670" spans="2:6" x14ac:dyDescent="0.2">
      <c r="B4670" s="199">
        <v>39315</v>
      </c>
      <c r="C4670" s="200">
        <v>8.3169706557608318</v>
      </c>
      <c r="D4670" s="200">
        <v>3.5382127117100679</v>
      </c>
      <c r="E4670" s="200"/>
      <c r="F4670" s="200"/>
    </row>
    <row r="4671" spans="2:6" x14ac:dyDescent="0.2">
      <c r="B4671" s="199">
        <v>39316</v>
      </c>
      <c r="C4671" s="200">
        <v>8.4467267834254098</v>
      </c>
      <c r="D4671" s="200">
        <v>3.5819111272992137</v>
      </c>
      <c r="E4671" s="200"/>
      <c r="F4671" s="200"/>
    </row>
    <row r="4672" spans="2:6" x14ac:dyDescent="0.2">
      <c r="B4672" s="199">
        <v>39317</v>
      </c>
      <c r="C4672" s="200">
        <v>8.4299418485861839</v>
      </c>
      <c r="D4672" s="200">
        <v>3.6014545620105602</v>
      </c>
      <c r="E4672" s="200"/>
      <c r="F4672" s="200"/>
    </row>
    <row r="4673" spans="2:6" x14ac:dyDescent="0.2">
      <c r="B4673" s="199">
        <v>39318</v>
      </c>
      <c r="C4673" s="200">
        <v>8.5975993882134567</v>
      </c>
      <c r="D4673" s="200">
        <v>3.6310058277180817</v>
      </c>
      <c r="E4673" s="200"/>
      <c r="F4673" s="200"/>
    </row>
    <row r="4674" spans="2:6" x14ac:dyDescent="0.2">
      <c r="B4674" s="199">
        <v>39321</v>
      </c>
      <c r="C4674" s="200">
        <v>8.6515493561480348</v>
      </c>
      <c r="D4674" s="200">
        <v>3.6214643962848272</v>
      </c>
      <c r="E4674" s="200"/>
      <c r="F4674" s="200"/>
    </row>
    <row r="4675" spans="2:6" x14ac:dyDescent="0.2">
      <c r="B4675" s="199">
        <v>39322</v>
      </c>
      <c r="C4675" s="200">
        <v>8.4281321745860254</v>
      </c>
      <c r="D4675" s="200">
        <v>3.5570906938626816</v>
      </c>
      <c r="E4675" s="200"/>
      <c r="F4675" s="200"/>
    </row>
    <row r="4676" spans="2:6" x14ac:dyDescent="0.2">
      <c r="B4676" s="199">
        <v>39323</v>
      </c>
      <c r="C4676" s="200">
        <v>8.4625493386350588</v>
      </c>
      <c r="D4676" s="200">
        <v>3.5953075942451256</v>
      </c>
      <c r="E4676" s="200"/>
      <c r="F4676" s="200"/>
    </row>
    <row r="4677" spans="2:6" x14ac:dyDescent="0.2">
      <c r="B4677" s="199">
        <v>39324</v>
      </c>
      <c r="C4677" s="200">
        <v>8.6571935375457532</v>
      </c>
      <c r="D4677" s="200">
        <v>3.6036106355855009</v>
      </c>
      <c r="E4677" s="200"/>
      <c r="F4677" s="200"/>
    </row>
    <row r="4678" spans="2:6" x14ac:dyDescent="0.2">
      <c r="B4678" s="199">
        <v>39325</v>
      </c>
      <c r="C4678" s="200">
        <v>8.6792999146868173</v>
      </c>
      <c r="D4678" s="200">
        <v>3.6533536696412283</v>
      </c>
      <c r="E4678" s="200"/>
      <c r="F4678" s="200"/>
    </row>
    <row r="4679" spans="2:6" x14ac:dyDescent="0.2">
      <c r="B4679" s="199">
        <v>39328</v>
      </c>
      <c r="C4679" s="200">
        <v>8.6847072539573276</v>
      </c>
      <c r="D4679" s="200">
        <v>3.6559018393735174</v>
      </c>
      <c r="E4679" s="200"/>
      <c r="F4679" s="200"/>
    </row>
    <row r="4680" spans="2:6" x14ac:dyDescent="0.2">
      <c r="B4680" s="199">
        <v>39329</v>
      </c>
      <c r="C4680" s="200">
        <v>8.6961991008338888</v>
      </c>
      <c r="D4680" s="200">
        <v>3.6799803314514632</v>
      </c>
      <c r="E4680" s="200"/>
      <c r="F4680" s="200"/>
    </row>
    <row r="4681" spans="2:6" x14ac:dyDescent="0.2">
      <c r="B4681" s="199">
        <v>39330</v>
      </c>
      <c r="C4681" s="200">
        <v>8.5453164886320163</v>
      </c>
      <c r="D4681" s="200">
        <v>3.6412817337461267</v>
      </c>
      <c r="E4681" s="200"/>
      <c r="F4681" s="200"/>
    </row>
    <row r="4682" spans="2:6" x14ac:dyDescent="0.2">
      <c r="B4682" s="199">
        <v>39331</v>
      </c>
      <c r="C4682" s="200">
        <v>8.6207573777573767</v>
      </c>
      <c r="D4682" s="200">
        <v>3.6586222910216688</v>
      </c>
      <c r="E4682" s="200"/>
      <c r="F4682" s="200"/>
    </row>
    <row r="4683" spans="2:6" x14ac:dyDescent="0.2">
      <c r="B4683" s="199">
        <v>39332</v>
      </c>
      <c r="C4683" s="200">
        <v>8.5598247368258864</v>
      </c>
      <c r="D4683" s="200">
        <v>3.6103957384811483</v>
      </c>
      <c r="E4683" s="200"/>
      <c r="F4683" s="200"/>
    </row>
    <row r="4684" spans="2:6" x14ac:dyDescent="0.2">
      <c r="B4684" s="199">
        <v>39335</v>
      </c>
      <c r="C4684" s="200">
        <v>8.4980956725440979</v>
      </c>
      <c r="D4684" s="200">
        <v>3.5898706975050056</v>
      </c>
      <c r="E4684" s="200"/>
      <c r="F4684" s="200"/>
    </row>
    <row r="4685" spans="2:6" x14ac:dyDescent="0.2">
      <c r="B4685" s="199">
        <v>39336</v>
      </c>
      <c r="C4685" s="200">
        <v>8.5754388042475007</v>
      </c>
      <c r="D4685" s="200">
        <v>3.640645784010196</v>
      </c>
      <c r="E4685" s="200"/>
      <c r="F4685" s="200"/>
    </row>
    <row r="4686" spans="2:6" x14ac:dyDescent="0.2">
      <c r="B4686" s="199">
        <v>39337</v>
      </c>
      <c r="C4686" s="200">
        <v>8.7637758305945201</v>
      </c>
      <c r="D4686" s="200">
        <v>3.6510258604989954</v>
      </c>
      <c r="E4686" s="200"/>
      <c r="F4686" s="200"/>
    </row>
    <row r="4687" spans="2:6" x14ac:dyDescent="0.2">
      <c r="B4687" s="199">
        <v>39338</v>
      </c>
      <c r="C4687" s="200">
        <v>8.8938305127715669</v>
      </c>
      <c r="D4687" s="200">
        <v>3.6731476962301919</v>
      </c>
      <c r="E4687" s="200"/>
      <c r="F4687" s="200"/>
    </row>
    <row r="4688" spans="2:6" x14ac:dyDescent="0.2">
      <c r="B4688" s="199">
        <v>39339</v>
      </c>
      <c r="C4688" s="200">
        <v>8.8657146836281431</v>
      </c>
      <c r="D4688" s="200">
        <v>3.6676523401930399</v>
      </c>
      <c r="E4688" s="200"/>
      <c r="F4688" s="200"/>
    </row>
    <row r="4689" spans="2:6" x14ac:dyDescent="0.2">
      <c r="B4689" s="199">
        <v>39342</v>
      </c>
      <c r="C4689" s="200">
        <v>8.8042299670339332</v>
      </c>
      <c r="D4689" s="200">
        <v>3.6388329994536481</v>
      </c>
      <c r="E4689" s="200"/>
      <c r="F4689" s="200"/>
    </row>
    <row r="4690" spans="2:6" x14ac:dyDescent="0.2">
      <c r="B4690" s="199">
        <v>39343</v>
      </c>
      <c r="C4690" s="200">
        <v>8.9593690659163538</v>
      </c>
      <c r="D4690" s="200">
        <v>3.6984254234201388</v>
      </c>
      <c r="E4690" s="200"/>
      <c r="F4690" s="200"/>
    </row>
    <row r="4691" spans="2:6" x14ac:dyDescent="0.2">
      <c r="B4691" s="199">
        <v>39344</v>
      </c>
      <c r="C4691" s="200">
        <v>9.1041905211444369</v>
      </c>
      <c r="D4691" s="200">
        <v>3.7695944272445789</v>
      </c>
      <c r="E4691" s="200"/>
      <c r="F4691" s="200"/>
    </row>
    <row r="4692" spans="2:6" x14ac:dyDescent="0.2">
      <c r="B4692" s="199">
        <v>39345</v>
      </c>
      <c r="C4692" s="200">
        <v>9.1266638367924475</v>
      </c>
      <c r="D4692" s="200">
        <v>3.7702642505918744</v>
      </c>
      <c r="E4692" s="200"/>
      <c r="F4692" s="200"/>
    </row>
    <row r="4693" spans="2:6" x14ac:dyDescent="0.2">
      <c r="B4693" s="199">
        <v>39346</v>
      </c>
      <c r="C4693" s="200">
        <v>9.0587235043294818</v>
      </c>
      <c r="D4693" s="200">
        <v>3.7799845201238353</v>
      </c>
      <c r="E4693" s="200"/>
      <c r="F4693" s="200"/>
    </row>
    <row r="4694" spans="2:6" x14ac:dyDescent="0.2">
      <c r="B4694" s="199">
        <v>39349</v>
      </c>
      <c r="C4694" s="200">
        <v>9.2325773010171943</v>
      </c>
      <c r="D4694" s="200">
        <v>3.7748211619012895</v>
      </c>
      <c r="E4694" s="200"/>
      <c r="F4694" s="200"/>
    </row>
    <row r="4695" spans="2:6" x14ac:dyDescent="0.2">
      <c r="B4695" s="199">
        <v>39350</v>
      </c>
      <c r="C4695" s="200">
        <v>9.1910348583242332</v>
      </c>
      <c r="D4695" s="200">
        <v>3.7720245856856636</v>
      </c>
      <c r="E4695" s="200"/>
      <c r="F4695" s="200"/>
    </row>
    <row r="4696" spans="2:6" x14ac:dyDescent="0.2">
      <c r="B4696" s="199">
        <v>39351</v>
      </c>
      <c r="C4696" s="200">
        <v>9.1519750882112074</v>
      </c>
      <c r="D4696" s="200">
        <v>3.7885235840466183</v>
      </c>
      <c r="E4696" s="200"/>
      <c r="F4696" s="200"/>
    </row>
    <row r="4697" spans="2:6" x14ac:dyDescent="0.2">
      <c r="B4697" s="199">
        <v>39352</v>
      </c>
      <c r="C4697" s="200">
        <v>9.0190457764127174</v>
      </c>
      <c r="D4697" s="200">
        <v>3.8231256601711858</v>
      </c>
      <c r="E4697" s="200"/>
      <c r="F4697" s="200"/>
    </row>
    <row r="4698" spans="2:6" x14ac:dyDescent="0.2">
      <c r="B4698" s="199">
        <v>39353</v>
      </c>
      <c r="C4698" s="200">
        <v>8.9455029601096392</v>
      </c>
      <c r="D4698" s="200">
        <v>3.8285541795665607</v>
      </c>
      <c r="E4698" s="200"/>
      <c r="F4698" s="200"/>
    </row>
    <row r="4699" spans="2:6" x14ac:dyDescent="0.2">
      <c r="B4699" s="199">
        <v>39356</v>
      </c>
      <c r="C4699" s="200">
        <v>8.9699002010656486</v>
      </c>
      <c r="D4699" s="200">
        <v>3.865015479876158</v>
      </c>
      <c r="E4699" s="200"/>
      <c r="F4699" s="200"/>
    </row>
    <row r="4700" spans="2:6" x14ac:dyDescent="0.2">
      <c r="B4700" s="199">
        <v>39357</v>
      </c>
      <c r="C4700" s="200">
        <v>8.9206612231895388</v>
      </c>
      <c r="D4700" s="200">
        <v>3.8679083955563613</v>
      </c>
      <c r="E4700" s="200"/>
      <c r="F4700" s="200"/>
    </row>
    <row r="4701" spans="2:6" x14ac:dyDescent="0.2">
      <c r="B4701" s="199">
        <v>39358</v>
      </c>
      <c r="C4701" s="200">
        <v>8.8880503973360518</v>
      </c>
      <c r="D4701" s="200">
        <v>3.8625692952103408</v>
      </c>
      <c r="E4701" s="200"/>
      <c r="F4701" s="200"/>
    </row>
    <row r="4702" spans="2:6" x14ac:dyDescent="0.2">
      <c r="B4702" s="199">
        <v>39359</v>
      </c>
      <c r="C4702" s="200">
        <v>8.8653143870751165</v>
      </c>
      <c r="D4702" s="200">
        <v>3.8645290475323231</v>
      </c>
      <c r="E4702" s="200"/>
      <c r="F4702" s="200"/>
    </row>
    <row r="4703" spans="2:6" x14ac:dyDescent="0.2">
      <c r="B4703" s="199">
        <v>39360</v>
      </c>
      <c r="C4703" s="200">
        <v>8.9853107844061402</v>
      </c>
      <c r="D4703" s="200">
        <v>3.9004653068657773</v>
      </c>
      <c r="E4703" s="200"/>
      <c r="F4703" s="200"/>
    </row>
    <row r="4704" spans="2:6" x14ac:dyDescent="0.2">
      <c r="B4704" s="199">
        <v>39363</v>
      </c>
      <c r="C4704" s="200">
        <v>8.8221599168050595</v>
      </c>
      <c r="D4704" s="200">
        <v>3.8803971954106684</v>
      </c>
      <c r="E4704" s="200"/>
      <c r="F4704" s="200"/>
    </row>
    <row r="4705" spans="2:6" x14ac:dyDescent="0.2">
      <c r="B4705" s="199">
        <v>39364</v>
      </c>
      <c r="C4705" s="200">
        <v>8.8915646674911937</v>
      </c>
      <c r="D4705" s="200">
        <v>3.90894918958295</v>
      </c>
      <c r="E4705" s="200"/>
      <c r="F4705" s="200"/>
    </row>
    <row r="4706" spans="2:6" x14ac:dyDescent="0.2">
      <c r="B4706" s="199">
        <v>39365</v>
      </c>
      <c r="C4706" s="200">
        <v>8.727913429198825</v>
      </c>
      <c r="D4706" s="200">
        <v>3.9162436714623889</v>
      </c>
      <c r="E4706" s="200"/>
      <c r="F4706" s="200"/>
    </row>
    <row r="4707" spans="2:6" x14ac:dyDescent="0.2">
      <c r="B4707" s="199">
        <v>39366</v>
      </c>
      <c r="C4707" s="200">
        <v>8.6703733015542621</v>
      </c>
      <c r="D4707" s="200">
        <v>3.9278748861773773</v>
      </c>
      <c r="E4707" s="200"/>
      <c r="F4707" s="200"/>
    </row>
    <row r="4708" spans="2:6" x14ac:dyDescent="0.2">
      <c r="B4708" s="199">
        <v>39367</v>
      </c>
      <c r="C4708" s="200">
        <v>8.5971590620051295</v>
      </c>
      <c r="D4708" s="200">
        <v>3.9281639045711123</v>
      </c>
      <c r="E4708" s="200"/>
      <c r="F4708" s="200"/>
    </row>
    <row r="4709" spans="2:6" x14ac:dyDescent="0.2">
      <c r="B4709" s="199">
        <v>39370</v>
      </c>
      <c r="C4709" s="200">
        <v>8.7126262706288529</v>
      </c>
      <c r="D4709" s="200">
        <v>3.9036148242578728</v>
      </c>
      <c r="E4709" s="200"/>
      <c r="F4709" s="200"/>
    </row>
    <row r="4710" spans="2:6" x14ac:dyDescent="0.2">
      <c r="B4710" s="199">
        <v>39371</v>
      </c>
      <c r="C4710" s="200">
        <v>8.7369292751046697</v>
      </c>
      <c r="D4710" s="200">
        <v>3.8638983791659038</v>
      </c>
      <c r="E4710" s="200"/>
      <c r="F4710" s="200"/>
    </row>
    <row r="4711" spans="2:6" x14ac:dyDescent="0.2">
      <c r="B4711" s="199">
        <v>39372</v>
      </c>
      <c r="C4711" s="200">
        <v>9.07324759759525</v>
      </c>
      <c r="D4711" s="200">
        <v>3.876461846658164</v>
      </c>
      <c r="E4711" s="200"/>
      <c r="F4711" s="200"/>
    </row>
    <row r="4712" spans="2:6" x14ac:dyDescent="0.2">
      <c r="B4712" s="199">
        <v>39373</v>
      </c>
      <c r="C4712" s="200">
        <v>9.2719247842777186</v>
      </c>
      <c r="D4712" s="200">
        <v>3.8825183026771044</v>
      </c>
      <c r="E4712" s="200"/>
      <c r="F4712" s="200"/>
    </row>
    <row r="4713" spans="2:6" x14ac:dyDescent="0.2">
      <c r="B4713" s="199">
        <v>39374</v>
      </c>
      <c r="C4713" s="200">
        <v>9.3362457687403744</v>
      </c>
      <c r="D4713" s="200">
        <v>3.8163185212165325</v>
      </c>
      <c r="E4713" s="200"/>
      <c r="F4713" s="200"/>
    </row>
    <row r="4714" spans="2:6" x14ac:dyDescent="0.2">
      <c r="B4714" s="199">
        <v>39377</v>
      </c>
      <c r="C4714" s="200">
        <v>9.3974219234082916</v>
      </c>
      <c r="D4714" s="200">
        <v>3.786818248042247</v>
      </c>
      <c r="E4714" s="200"/>
      <c r="F4714" s="200"/>
    </row>
    <row r="4715" spans="2:6" x14ac:dyDescent="0.2">
      <c r="B4715" s="199">
        <v>39378</v>
      </c>
      <c r="C4715" s="200">
        <v>9.533693711424581</v>
      </c>
      <c r="D4715" s="200">
        <v>3.8308783463849894</v>
      </c>
      <c r="E4715" s="200"/>
      <c r="F4715" s="200"/>
    </row>
    <row r="4716" spans="2:6" x14ac:dyDescent="0.2">
      <c r="B4716" s="199">
        <v>39379</v>
      </c>
      <c r="C4716" s="200">
        <v>9.602504688890388</v>
      </c>
      <c r="D4716" s="200">
        <v>3.8178663267164414</v>
      </c>
      <c r="E4716" s="200"/>
      <c r="F4716" s="200"/>
    </row>
    <row r="4717" spans="2:6" x14ac:dyDescent="0.2">
      <c r="B4717" s="199">
        <v>39380</v>
      </c>
      <c r="C4717" s="200">
        <v>9.7939865450321477</v>
      </c>
      <c r="D4717" s="200">
        <v>3.8357914769622981</v>
      </c>
      <c r="E4717" s="200"/>
      <c r="F4717" s="200"/>
    </row>
    <row r="4718" spans="2:6" x14ac:dyDescent="0.2">
      <c r="B4718" s="199">
        <v>39381</v>
      </c>
      <c r="C4718" s="200">
        <v>9.824332359556406</v>
      </c>
      <c r="D4718" s="200">
        <v>3.8908472045164779</v>
      </c>
      <c r="E4718" s="200"/>
      <c r="F4718" s="200"/>
    </row>
    <row r="4719" spans="2:6" x14ac:dyDescent="0.2">
      <c r="B4719" s="199">
        <v>39384</v>
      </c>
      <c r="C4719" s="200">
        <v>9.7591615788697137</v>
      </c>
      <c r="D4719" s="200">
        <v>3.9231220178473829</v>
      </c>
      <c r="E4719" s="200"/>
      <c r="F4719" s="200"/>
    </row>
    <row r="4720" spans="2:6" x14ac:dyDescent="0.2">
      <c r="B4720" s="199">
        <v>39385</v>
      </c>
      <c r="C4720" s="200">
        <v>9.6877361645419313</v>
      </c>
      <c r="D4720" s="200">
        <v>3.9027863777089751</v>
      </c>
      <c r="E4720" s="200"/>
      <c r="F4720" s="200"/>
    </row>
    <row r="4721" spans="2:6" x14ac:dyDescent="0.2">
      <c r="B4721" s="199">
        <v>39386</v>
      </c>
      <c r="C4721" s="200">
        <v>9.7437968628425899</v>
      </c>
      <c r="D4721" s="200">
        <v>3.9467852850118339</v>
      </c>
      <c r="E4721" s="200"/>
      <c r="F4721" s="200"/>
    </row>
    <row r="4722" spans="2:6" x14ac:dyDescent="0.2">
      <c r="B4722" s="199">
        <v>39387</v>
      </c>
      <c r="C4722" s="200">
        <v>9.5684794818828625</v>
      </c>
      <c r="D4722" s="200">
        <v>3.8791012566017087</v>
      </c>
      <c r="E4722" s="200"/>
      <c r="F4722" s="200"/>
    </row>
    <row r="4723" spans="2:6" x14ac:dyDescent="0.2">
      <c r="B4723" s="199">
        <v>39388</v>
      </c>
      <c r="C4723" s="200">
        <v>9.8918865726359311</v>
      </c>
      <c r="D4723" s="200">
        <v>3.8647945729375306</v>
      </c>
      <c r="E4723" s="200"/>
      <c r="F4723" s="200"/>
    </row>
    <row r="4724" spans="2:6" x14ac:dyDescent="0.2">
      <c r="B4724" s="199">
        <v>39391</v>
      </c>
      <c r="C4724" s="200">
        <v>9.9761715137297937</v>
      </c>
      <c r="D4724" s="200">
        <v>3.8360107448552143</v>
      </c>
      <c r="E4724" s="200"/>
      <c r="F4724" s="200"/>
    </row>
    <row r="4725" spans="2:6" x14ac:dyDescent="0.2">
      <c r="B4725" s="199">
        <v>39392</v>
      </c>
      <c r="C4725" s="200">
        <v>9.8795841252394876</v>
      </c>
      <c r="D4725" s="200">
        <v>3.8755731196503338</v>
      </c>
      <c r="E4725" s="200"/>
      <c r="F4725" s="200"/>
    </row>
    <row r="4726" spans="2:6" x14ac:dyDescent="0.2">
      <c r="B4726" s="199">
        <v>39393</v>
      </c>
      <c r="C4726" s="200">
        <v>9.8013803559470709</v>
      </c>
      <c r="D4726" s="200">
        <v>3.8272318339100311</v>
      </c>
      <c r="E4726" s="200"/>
      <c r="F4726" s="200"/>
    </row>
    <row r="4727" spans="2:6" x14ac:dyDescent="0.2">
      <c r="B4727" s="199">
        <v>39394</v>
      </c>
      <c r="C4727" s="200">
        <v>9.7395395422108937</v>
      </c>
      <c r="D4727" s="200">
        <v>3.8058457475869578</v>
      </c>
      <c r="E4727" s="200"/>
      <c r="F4727" s="200"/>
    </row>
    <row r="4728" spans="2:6" x14ac:dyDescent="0.2">
      <c r="B4728" s="199">
        <v>39395</v>
      </c>
      <c r="C4728" s="200">
        <v>9.589984580243236</v>
      </c>
      <c r="D4728" s="200">
        <v>3.7520382443999241</v>
      </c>
      <c r="E4728" s="200"/>
      <c r="F4728" s="200"/>
    </row>
    <row r="4729" spans="2:6" x14ac:dyDescent="0.2">
      <c r="B4729" s="199">
        <v>39398</v>
      </c>
      <c r="C4729" s="200">
        <v>9.5754621548797783</v>
      </c>
      <c r="D4729" s="200">
        <v>3.7008335458022183</v>
      </c>
      <c r="E4729" s="200"/>
      <c r="F4729" s="200"/>
    </row>
    <row r="4730" spans="2:6" x14ac:dyDescent="0.2">
      <c r="B4730" s="199">
        <v>39399</v>
      </c>
      <c r="C4730" s="200">
        <v>9.6296347877719786</v>
      </c>
      <c r="D4730" s="200">
        <v>3.7614589327991226</v>
      </c>
      <c r="E4730" s="200"/>
      <c r="F4730" s="200"/>
    </row>
    <row r="4731" spans="2:6" x14ac:dyDescent="0.2">
      <c r="B4731" s="199">
        <v>39400</v>
      </c>
      <c r="C4731" s="200">
        <v>9.7115387983264636</v>
      </c>
      <c r="D4731" s="200">
        <v>3.7766080859588373</v>
      </c>
      <c r="E4731" s="200"/>
      <c r="F4731" s="200"/>
    </row>
    <row r="4732" spans="2:6" x14ac:dyDescent="0.2">
      <c r="B4732" s="199">
        <v>39401</v>
      </c>
      <c r="C4732" s="200">
        <v>9.8636264699431884</v>
      </c>
      <c r="D4732" s="200">
        <v>3.7233553086869384</v>
      </c>
      <c r="E4732" s="200"/>
      <c r="F4732" s="200"/>
    </row>
    <row r="4733" spans="2:6" x14ac:dyDescent="0.2">
      <c r="B4733" s="199">
        <v>39402</v>
      </c>
      <c r="C4733" s="200">
        <v>10.109202567568847</v>
      </c>
      <c r="D4733" s="200">
        <v>3.7145570934256016</v>
      </c>
      <c r="E4733" s="200"/>
      <c r="F4733" s="200"/>
    </row>
    <row r="4734" spans="2:6" x14ac:dyDescent="0.2">
      <c r="B4734" s="199">
        <v>39405</v>
      </c>
      <c r="C4734" s="200">
        <v>9.9976657707251846</v>
      </c>
      <c r="D4734" s="200">
        <v>3.6553487525040942</v>
      </c>
      <c r="E4734" s="200"/>
      <c r="F4734" s="200"/>
    </row>
    <row r="4735" spans="2:6" x14ac:dyDescent="0.2">
      <c r="B4735" s="199">
        <v>39406</v>
      </c>
      <c r="C4735" s="200">
        <v>10.24143302830184</v>
      </c>
      <c r="D4735" s="200">
        <v>3.6906579857949335</v>
      </c>
      <c r="E4735" s="200"/>
      <c r="F4735" s="200"/>
    </row>
    <row r="4736" spans="2:6" x14ac:dyDescent="0.2">
      <c r="B4736" s="199">
        <v>39407</v>
      </c>
      <c r="C4736" s="200">
        <v>10.055196724907074</v>
      </c>
      <c r="D4736" s="200">
        <v>3.6252928428337245</v>
      </c>
      <c r="E4736" s="200"/>
      <c r="F4736" s="200"/>
    </row>
    <row r="4737" spans="2:6" x14ac:dyDescent="0.2">
      <c r="B4737" s="199">
        <v>39408</v>
      </c>
      <c r="C4737" s="200">
        <v>10.140073771318958</v>
      </c>
      <c r="D4737" s="200">
        <v>3.6361741030777601</v>
      </c>
      <c r="E4737" s="200"/>
      <c r="F4737" s="200"/>
    </row>
    <row r="4738" spans="2:6" x14ac:dyDescent="0.2">
      <c r="B4738" s="199">
        <v>39409</v>
      </c>
      <c r="C4738" s="200">
        <v>10.22909472100585</v>
      </c>
      <c r="D4738" s="200">
        <v>3.6826774722272777</v>
      </c>
      <c r="E4738" s="200"/>
      <c r="F4738" s="200"/>
    </row>
    <row r="4739" spans="2:6" x14ac:dyDescent="0.2">
      <c r="B4739" s="199">
        <v>39412</v>
      </c>
      <c r="C4739" s="200">
        <v>10.182748719676532</v>
      </c>
      <c r="D4739" s="200">
        <v>3.651404662174464</v>
      </c>
      <c r="E4739" s="200"/>
      <c r="F4739" s="200"/>
    </row>
    <row r="4740" spans="2:6" x14ac:dyDescent="0.2">
      <c r="B4740" s="199">
        <v>39413</v>
      </c>
      <c r="C4740" s="200">
        <v>10.16883090889838</v>
      </c>
      <c r="D4740" s="200">
        <v>3.6731877617920197</v>
      </c>
      <c r="E4740" s="200"/>
      <c r="F4740" s="200"/>
    </row>
    <row r="4741" spans="2:6" x14ac:dyDescent="0.2">
      <c r="B4741" s="199">
        <v>39414</v>
      </c>
      <c r="C4741" s="200">
        <v>10.08681264703605</v>
      </c>
      <c r="D4741" s="200">
        <v>3.7452138044072076</v>
      </c>
      <c r="E4741" s="200"/>
      <c r="F4741" s="200"/>
    </row>
    <row r="4742" spans="2:6" x14ac:dyDescent="0.2">
      <c r="B4742" s="199">
        <v>39415</v>
      </c>
      <c r="C4742" s="200">
        <v>10.149193027167666</v>
      </c>
      <c r="D4742" s="200">
        <v>3.7673973775268577</v>
      </c>
      <c r="E4742" s="200"/>
      <c r="F4742" s="200"/>
    </row>
    <row r="4743" spans="2:6" x14ac:dyDescent="0.2">
      <c r="B4743" s="199">
        <v>39416</v>
      </c>
      <c r="C4743" s="200">
        <v>10.086564963543864</v>
      </c>
      <c r="D4743" s="200">
        <v>3.789511018029498</v>
      </c>
      <c r="E4743" s="200"/>
      <c r="F4743" s="200"/>
    </row>
    <row r="4744" spans="2:6" x14ac:dyDescent="0.2">
      <c r="B4744" s="199">
        <v>39419</v>
      </c>
      <c r="C4744" s="200">
        <v>10.099583774980003</v>
      </c>
      <c r="D4744" s="200">
        <v>3.7734276088144187</v>
      </c>
      <c r="E4744" s="200"/>
      <c r="F4744" s="200"/>
    </row>
    <row r="4745" spans="2:6" x14ac:dyDescent="0.2">
      <c r="B4745" s="199">
        <v>39420</v>
      </c>
      <c r="C4745" s="200">
        <v>10.082607031375783</v>
      </c>
      <c r="D4745" s="200">
        <v>3.747605354215986</v>
      </c>
      <c r="E4745" s="200"/>
      <c r="F4745" s="200"/>
    </row>
    <row r="4746" spans="2:6" x14ac:dyDescent="0.2">
      <c r="B4746" s="199">
        <v>39421</v>
      </c>
      <c r="C4746" s="200">
        <v>10.070903360906577</v>
      </c>
      <c r="D4746" s="200">
        <v>3.788055727554176</v>
      </c>
      <c r="E4746" s="200"/>
      <c r="F4746" s="200"/>
    </row>
    <row r="4747" spans="2:6" x14ac:dyDescent="0.2">
      <c r="B4747" s="199">
        <v>39422</v>
      </c>
      <c r="C4747" s="200">
        <v>10.014197184414158</v>
      </c>
      <c r="D4747" s="200">
        <v>3.8213116008013071</v>
      </c>
      <c r="E4747" s="200"/>
      <c r="F4747" s="200"/>
    </row>
    <row r="4748" spans="2:6" x14ac:dyDescent="0.2">
      <c r="B4748" s="199">
        <v>39423</v>
      </c>
      <c r="C4748" s="200">
        <v>10.208098332848291</v>
      </c>
      <c r="D4748" s="200">
        <v>3.835845929703146</v>
      </c>
      <c r="E4748" s="200"/>
      <c r="F4748" s="200"/>
    </row>
    <row r="4749" spans="2:6" x14ac:dyDescent="0.2">
      <c r="B4749" s="199">
        <v>39426</v>
      </c>
      <c r="C4749" s="200">
        <v>10.169274570911323</v>
      </c>
      <c r="D4749" s="200">
        <v>3.8620378801675419</v>
      </c>
      <c r="E4749" s="200"/>
      <c r="F4749" s="200"/>
    </row>
    <row r="4750" spans="2:6" x14ac:dyDescent="0.2">
      <c r="B4750" s="199">
        <v>39427</v>
      </c>
      <c r="C4750" s="200">
        <v>9.8763208743811433</v>
      </c>
      <c r="D4750" s="200">
        <v>3.8118115097432113</v>
      </c>
      <c r="E4750" s="200"/>
      <c r="F4750" s="200"/>
    </row>
    <row r="4751" spans="2:6" x14ac:dyDescent="0.2">
      <c r="B4751" s="199">
        <v>39428</v>
      </c>
      <c r="C4751" s="200">
        <v>9.9796040566720237</v>
      </c>
      <c r="D4751" s="200">
        <v>3.8194439992715297</v>
      </c>
      <c r="E4751" s="200"/>
      <c r="F4751" s="200"/>
    </row>
    <row r="4752" spans="2:6" x14ac:dyDescent="0.2">
      <c r="B4752" s="199">
        <v>39429</v>
      </c>
      <c r="C4752" s="200">
        <v>9.6338779312340925</v>
      </c>
      <c r="D4752" s="200">
        <v>3.7688774358040376</v>
      </c>
      <c r="E4752" s="200"/>
      <c r="F4752" s="200"/>
    </row>
    <row r="4753" spans="2:6" x14ac:dyDescent="0.2">
      <c r="B4753" s="199">
        <v>39430</v>
      </c>
      <c r="C4753" s="200">
        <v>9.6527760982928559</v>
      </c>
      <c r="D4753" s="200">
        <v>3.7236918594062955</v>
      </c>
      <c r="E4753" s="200"/>
      <c r="F4753" s="200"/>
    </row>
    <row r="4754" spans="2:6" x14ac:dyDescent="0.2">
      <c r="B4754" s="199">
        <v>39433</v>
      </c>
      <c r="C4754" s="200">
        <v>9.594560470215054</v>
      </c>
      <c r="D4754" s="200">
        <v>3.6547452194500036</v>
      </c>
      <c r="E4754" s="200"/>
      <c r="F4754" s="200"/>
    </row>
    <row r="4755" spans="2:6" x14ac:dyDescent="0.2">
      <c r="B4755" s="199">
        <v>39434</v>
      </c>
      <c r="C4755" s="200">
        <v>9.5289143373716385</v>
      </c>
      <c r="D4755" s="200">
        <v>3.6643389182298249</v>
      </c>
      <c r="E4755" s="200"/>
      <c r="F4755" s="200"/>
    </row>
    <row r="4756" spans="2:6" x14ac:dyDescent="0.2">
      <c r="B4756" s="199">
        <v>39435</v>
      </c>
      <c r="C4756" s="200">
        <v>9.6223885862109881</v>
      </c>
      <c r="D4756" s="200">
        <v>3.6540744855217571</v>
      </c>
      <c r="E4756" s="200"/>
      <c r="F4756" s="200"/>
    </row>
    <row r="4757" spans="2:6" x14ac:dyDescent="0.2">
      <c r="B4757" s="199">
        <v>39436</v>
      </c>
      <c r="C4757" s="200">
        <v>9.6698846061791155</v>
      </c>
      <c r="D4757" s="200">
        <v>3.6651298488435566</v>
      </c>
      <c r="E4757" s="200"/>
      <c r="F4757" s="200"/>
    </row>
    <row r="4758" spans="2:6" x14ac:dyDescent="0.2">
      <c r="B4758" s="199">
        <v>39437</v>
      </c>
      <c r="C4758" s="200">
        <v>10.125647250337996</v>
      </c>
      <c r="D4758" s="200">
        <v>3.7212099799672136</v>
      </c>
      <c r="E4758" s="200"/>
      <c r="F4758" s="200"/>
    </row>
    <row r="4759" spans="2:6" x14ac:dyDescent="0.2">
      <c r="B4759" s="199">
        <v>39440</v>
      </c>
      <c r="C4759" s="200">
        <v>10.225582952704167</v>
      </c>
      <c r="D4759" s="200">
        <v>3.7423707885630986</v>
      </c>
      <c r="E4759" s="200"/>
      <c r="F4759" s="200"/>
    </row>
    <row r="4760" spans="2:6" x14ac:dyDescent="0.2">
      <c r="B4760" s="199">
        <v>39441</v>
      </c>
      <c r="C4760" s="200">
        <v>10.225582952704167</v>
      </c>
      <c r="D4760" s="200">
        <v>3.749554361682748</v>
      </c>
      <c r="E4760" s="200"/>
      <c r="F4760" s="200"/>
    </row>
    <row r="4761" spans="2:6" x14ac:dyDescent="0.2">
      <c r="B4761" s="199">
        <v>39442</v>
      </c>
      <c r="C4761" s="200">
        <v>10.225582952704167</v>
      </c>
      <c r="D4761" s="200">
        <v>3.7632170824986293</v>
      </c>
      <c r="E4761" s="200"/>
      <c r="F4761" s="200"/>
    </row>
    <row r="4762" spans="2:6" x14ac:dyDescent="0.2">
      <c r="B4762" s="199">
        <v>39443</v>
      </c>
      <c r="C4762" s="200">
        <v>10.342892359422978</v>
      </c>
      <c r="D4762" s="200">
        <v>3.7448034966308454</v>
      </c>
      <c r="E4762" s="200"/>
      <c r="F4762" s="200"/>
    </row>
    <row r="4763" spans="2:6" x14ac:dyDescent="0.2">
      <c r="B4763" s="199">
        <v>39444</v>
      </c>
      <c r="C4763" s="200">
        <v>10.40928821435217</v>
      </c>
      <c r="D4763" s="200">
        <v>3.7558401019850609</v>
      </c>
      <c r="E4763" s="200"/>
      <c r="F4763" s="200"/>
    </row>
    <row r="4764" spans="2:6" x14ac:dyDescent="0.2">
      <c r="B4764" s="199">
        <v>39447</v>
      </c>
      <c r="C4764" s="200">
        <v>10.193502519783442</v>
      </c>
      <c r="D4764" s="200">
        <v>3.7417608814423544</v>
      </c>
      <c r="E4764" s="200"/>
      <c r="F4764" s="200"/>
    </row>
    <row r="4765" spans="2:6" x14ac:dyDescent="0.2">
      <c r="B4765" s="199">
        <v>39448</v>
      </c>
      <c r="C4765" s="200">
        <v>10.193502519783442</v>
      </c>
      <c r="D4765" s="200">
        <v>3.7417608814423544</v>
      </c>
      <c r="E4765" s="200"/>
      <c r="F4765" s="200"/>
    </row>
    <row r="4766" spans="2:6" x14ac:dyDescent="0.2">
      <c r="B4766" s="199">
        <v>39449</v>
      </c>
      <c r="C4766" s="200">
        <v>10.270818965049978</v>
      </c>
      <c r="D4766" s="200">
        <v>3.7171282097978455</v>
      </c>
      <c r="E4766" s="200"/>
      <c r="F4766" s="200"/>
    </row>
    <row r="4767" spans="2:6" x14ac:dyDescent="0.2">
      <c r="B4767" s="199">
        <v>39450</v>
      </c>
      <c r="C4767" s="200">
        <v>10.244225930710373</v>
      </c>
      <c r="D4767" s="200">
        <v>3.7132595155709289</v>
      </c>
      <c r="E4767" s="200"/>
      <c r="F4767" s="200"/>
    </row>
    <row r="4768" spans="2:6" x14ac:dyDescent="0.2">
      <c r="B4768" s="199">
        <v>39451</v>
      </c>
      <c r="C4768" s="200">
        <v>10.083398451019168</v>
      </c>
      <c r="D4768" s="200">
        <v>3.6351795665634623</v>
      </c>
      <c r="E4768" s="200"/>
      <c r="F4768" s="200"/>
    </row>
    <row r="4769" spans="2:6" x14ac:dyDescent="0.2">
      <c r="B4769" s="199">
        <v>39454</v>
      </c>
      <c r="C4769" s="200">
        <v>10.333079256215687</v>
      </c>
      <c r="D4769" s="200">
        <v>3.6206634492806358</v>
      </c>
      <c r="E4769" s="200"/>
      <c r="F4769" s="200"/>
    </row>
    <row r="4770" spans="2:6" x14ac:dyDescent="0.2">
      <c r="B4770" s="199">
        <v>39455</v>
      </c>
      <c r="C4770" s="200">
        <v>10.672743390728671</v>
      </c>
      <c r="D4770" s="200">
        <v>3.5971225641959523</v>
      </c>
      <c r="E4770" s="200"/>
      <c r="F4770" s="200"/>
    </row>
    <row r="4771" spans="2:6" x14ac:dyDescent="0.2">
      <c r="B4771" s="199">
        <v>39456</v>
      </c>
      <c r="C4771" s="200">
        <v>10.315490392465792</v>
      </c>
      <c r="D4771" s="200">
        <v>3.6038218903660493</v>
      </c>
      <c r="E4771" s="200"/>
      <c r="F4771" s="200"/>
    </row>
    <row r="4772" spans="2:6" x14ac:dyDescent="0.2">
      <c r="B4772" s="199">
        <v>39457</v>
      </c>
      <c r="C4772" s="200">
        <v>10.143370380223388</v>
      </c>
      <c r="D4772" s="200">
        <v>3.6044383536696367</v>
      </c>
      <c r="E4772" s="200"/>
      <c r="F4772" s="200"/>
    </row>
    <row r="4773" spans="2:6" x14ac:dyDescent="0.2">
      <c r="B4773" s="199">
        <v>39458</v>
      </c>
      <c r="C4773" s="200">
        <v>9.8287339537374319</v>
      </c>
      <c r="D4773" s="200">
        <v>3.5716973228920006</v>
      </c>
      <c r="E4773" s="200"/>
      <c r="F4773" s="200"/>
    </row>
    <row r="4774" spans="2:6" x14ac:dyDescent="0.2">
      <c r="B4774" s="199">
        <v>39461</v>
      </c>
      <c r="C4774" s="200">
        <v>9.991189306077624</v>
      </c>
      <c r="D4774" s="200">
        <v>3.6055310508104124</v>
      </c>
      <c r="E4774" s="200"/>
      <c r="F4774" s="200"/>
    </row>
    <row r="4775" spans="2:6" x14ac:dyDescent="0.2">
      <c r="B4775" s="199">
        <v>39462</v>
      </c>
      <c r="C4775" s="200">
        <v>9.6904982107578412</v>
      </c>
      <c r="D4775" s="200">
        <v>3.5204214168639547</v>
      </c>
      <c r="E4775" s="200"/>
      <c r="F4775" s="200"/>
    </row>
    <row r="4776" spans="2:6" x14ac:dyDescent="0.2">
      <c r="B4776" s="199">
        <v>39463</v>
      </c>
      <c r="C4776" s="200">
        <v>9.7539935835798737</v>
      </c>
      <c r="D4776" s="200">
        <v>3.4628546712802724</v>
      </c>
      <c r="E4776" s="200"/>
      <c r="F4776" s="200"/>
    </row>
    <row r="4777" spans="2:6" x14ac:dyDescent="0.2">
      <c r="B4777" s="199">
        <v>39464</v>
      </c>
      <c r="C4777" s="200">
        <v>9.7742836151115657</v>
      </c>
      <c r="D4777" s="200">
        <v>3.4140105627390231</v>
      </c>
      <c r="E4777" s="200"/>
      <c r="F4777" s="200"/>
    </row>
    <row r="4778" spans="2:6" x14ac:dyDescent="0.2">
      <c r="B4778" s="199">
        <v>39465</v>
      </c>
      <c r="C4778" s="200">
        <v>9.7560042398076945</v>
      </c>
      <c r="D4778" s="200">
        <v>3.3881489710435218</v>
      </c>
      <c r="E4778" s="200"/>
      <c r="F4778" s="200"/>
    </row>
    <row r="4779" spans="2:6" x14ac:dyDescent="0.2">
      <c r="B4779" s="199">
        <v>39468</v>
      </c>
      <c r="C4779" s="200">
        <v>8.9794230892720037</v>
      </c>
      <c r="D4779" s="200">
        <v>3.2881027135312291</v>
      </c>
      <c r="E4779" s="200"/>
      <c r="F4779" s="200"/>
    </row>
    <row r="4780" spans="2:6" x14ac:dyDescent="0.2">
      <c r="B4780" s="199">
        <v>39469</v>
      </c>
      <c r="C4780" s="200">
        <v>9.2661388311841382</v>
      </c>
      <c r="D4780" s="200">
        <v>3.2792382079766851</v>
      </c>
      <c r="E4780" s="200"/>
      <c r="F4780" s="200"/>
    </row>
    <row r="4781" spans="2:6" x14ac:dyDescent="0.2">
      <c r="B4781" s="199">
        <v>39470</v>
      </c>
      <c r="C4781" s="200">
        <v>8.7490632643683863</v>
      </c>
      <c r="D4781" s="200">
        <v>3.2926674558368201</v>
      </c>
      <c r="E4781" s="200"/>
      <c r="F4781" s="200"/>
    </row>
    <row r="4782" spans="2:6" x14ac:dyDescent="0.2">
      <c r="B4782" s="199">
        <v>39471</v>
      </c>
      <c r="C4782" s="200">
        <v>8.9034801615530501</v>
      </c>
      <c r="D4782" s="200">
        <v>3.3936894918958256</v>
      </c>
      <c r="E4782" s="200"/>
      <c r="F4782" s="200"/>
    </row>
    <row r="4783" spans="2:6" x14ac:dyDescent="0.2">
      <c r="B4783" s="199">
        <v>39472</v>
      </c>
      <c r="C4783" s="200">
        <v>8.9048878710978716</v>
      </c>
      <c r="D4783" s="200">
        <v>3.3914704061191001</v>
      </c>
      <c r="E4783" s="200"/>
      <c r="F4783" s="200"/>
    </row>
    <row r="4784" spans="2:6" x14ac:dyDescent="0.2">
      <c r="B4784" s="199">
        <v>39475</v>
      </c>
      <c r="C4784" s="200">
        <v>8.8954625551763264</v>
      </c>
      <c r="D4784" s="200">
        <v>3.401981970497173</v>
      </c>
      <c r="E4784" s="200"/>
      <c r="F4784" s="200"/>
    </row>
    <row r="4785" spans="2:6" x14ac:dyDescent="0.2">
      <c r="B4785" s="199">
        <v>39476</v>
      </c>
      <c r="C4785" s="200">
        <v>9.0481373284041595</v>
      </c>
      <c r="D4785" s="200">
        <v>3.4371387725368745</v>
      </c>
      <c r="E4785" s="200"/>
      <c r="F4785" s="200"/>
    </row>
    <row r="4786" spans="2:6" x14ac:dyDescent="0.2">
      <c r="B4786" s="199">
        <v>39477</v>
      </c>
      <c r="C4786" s="200">
        <v>8.9214359638098895</v>
      </c>
      <c r="D4786" s="200">
        <v>3.4164321617191726</v>
      </c>
      <c r="E4786" s="200"/>
      <c r="F4786" s="200"/>
    </row>
    <row r="4787" spans="2:6" x14ac:dyDescent="0.2">
      <c r="B4787" s="199">
        <v>39478</v>
      </c>
      <c r="C4787" s="200">
        <v>9.1335664504787655</v>
      </c>
      <c r="D4787" s="200">
        <v>3.4567364778728789</v>
      </c>
      <c r="E4787" s="200"/>
      <c r="F4787" s="200"/>
    </row>
    <row r="4788" spans="2:6" x14ac:dyDescent="0.2">
      <c r="B4788" s="199">
        <v>39479</v>
      </c>
      <c r="C4788" s="200">
        <v>9.2800591438157465</v>
      </c>
      <c r="D4788" s="200">
        <v>3.5068859952649745</v>
      </c>
      <c r="E4788" s="200"/>
      <c r="F4788" s="200"/>
    </row>
    <row r="4789" spans="2:6" x14ac:dyDescent="0.2">
      <c r="B4789" s="199">
        <v>39482</v>
      </c>
      <c r="C4789" s="200">
        <v>9.1211172276795409</v>
      </c>
      <c r="D4789" s="200">
        <v>3.4992892005099208</v>
      </c>
      <c r="E4789" s="200"/>
      <c r="F4789" s="200"/>
    </row>
    <row r="4790" spans="2:6" x14ac:dyDescent="0.2">
      <c r="B4790" s="199">
        <v>39483</v>
      </c>
      <c r="C4790" s="200">
        <v>8.6218757062524141</v>
      </c>
      <c r="D4790" s="200">
        <v>3.385958477508646</v>
      </c>
      <c r="E4790" s="200"/>
      <c r="F4790" s="200"/>
    </row>
    <row r="4791" spans="2:6" x14ac:dyDescent="0.2">
      <c r="B4791" s="199">
        <v>39484</v>
      </c>
      <c r="C4791" s="200">
        <v>8.8533438522372325</v>
      </c>
      <c r="D4791" s="200">
        <v>3.360968311782913</v>
      </c>
      <c r="E4791" s="200"/>
      <c r="F4791" s="200"/>
    </row>
    <row r="4792" spans="2:6" x14ac:dyDescent="0.2">
      <c r="B4792" s="199">
        <v>39485</v>
      </c>
      <c r="C4792" s="200">
        <v>8.6386347886059252</v>
      </c>
      <c r="D4792" s="200">
        <v>3.3410972500455247</v>
      </c>
      <c r="E4792" s="200"/>
      <c r="F4792" s="200"/>
    </row>
    <row r="4793" spans="2:6" x14ac:dyDescent="0.2">
      <c r="B4793" s="199">
        <v>39486</v>
      </c>
      <c r="C4793" s="200">
        <v>8.7079044392054108</v>
      </c>
      <c r="D4793" s="200">
        <v>3.336636496084497</v>
      </c>
      <c r="E4793" s="200"/>
      <c r="F4793" s="200"/>
    </row>
    <row r="4794" spans="2:6" x14ac:dyDescent="0.2">
      <c r="B4794" s="199">
        <v>39489</v>
      </c>
      <c r="C4794" s="200">
        <v>8.7698903604420604</v>
      </c>
      <c r="D4794" s="200">
        <v>3.3365390639227774</v>
      </c>
      <c r="E4794" s="200"/>
      <c r="F4794" s="200"/>
    </row>
    <row r="4795" spans="2:6" x14ac:dyDescent="0.2">
      <c r="B4795" s="199">
        <v>39490</v>
      </c>
      <c r="C4795" s="200">
        <v>9.1266329805998279</v>
      </c>
      <c r="D4795" s="200">
        <v>3.3924536514296069</v>
      </c>
      <c r="E4795" s="200"/>
      <c r="F4795" s="200"/>
    </row>
    <row r="4796" spans="2:6" x14ac:dyDescent="0.2">
      <c r="B4796" s="199">
        <v>39491</v>
      </c>
      <c r="C4796" s="200">
        <v>8.9644144703868438</v>
      </c>
      <c r="D4796" s="200">
        <v>3.4106576215625517</v>
      </c>
      <c r="E4796" s="200"/>
      <c r="F4796" s="200"/>
    </row>
    <row r="4797" spans="2:6" x14ac:dyDescent="0.2">
      <c r="B4797" s="199">
        <v>39492</v>
      </c>
      <c r="C4797" s="200">
        <v>8.6774126832295231</v>
      </c>
      <c r="D4797" s="200">
        <v>3.4118581314878842</v>
      </c>
      <c r="E4797" s="200"/>
      <c r="F4797" s="200"/>
    </row>
    <row r="4798" spans="2:6" x14ac:dyDescent="0.2">
      <c r="B4798" s="199">
        <v>39493</v>
      </c>
      <c r="C4798" s="200">
        <v>8.7990728131090741</v>
      </c>
      <c r="D4798" s="200">
        <v>3.3967362957566873</v>
      </c>
      <c r="E4798" s="200"/>
      <c r="F4798" s="200"/>
    </row>
    <row r="4799" spans="2:6" x14ac:dyDescent="0.2">
      <c r="B4799" s="199">
        <v>39496</v>
      </c>
      <c r="C4799" s="200">
        <v>8.769457539794093</v>
      </c>
      <c r="D4799" s="200">
        <v>3.4120376980513512</v>
      </c>
      <c r="E4799" s="200"/>
      <c r="F4799" s="200"/>
    </row>
    <row r="4800" spans="2:6" x14ac:dyDescent="0.2">
      <c r="B4800" s="199">
        <v>39497</v>
      </c>
      <c r="C4800" s="200">
        <v>8.8947553645993018</v>
      </c>
      <c r="D4800" s="200">
        <v>3.4300083773447403</v>
      </c>
      <c r="E4800" s="200"/>
      <c r="F4800" s="200"/>
    </row>
    <row r="4801" spans="2:6" x14ac:dyDescent="0.2">
      <c r="B4801" s="199">
        <v>39498</v>
      </c>
      <c r="C4801" s="200">
        <v>8.6556457242073783</v>
      </c>
      <c r="D4801" s="200">
        <v>3.4066277545073707</v>
      </c>
      <c r="E4801" s="200"/>
      <c r="F4801" s="200"/>
    </row>
    <row r="4802" spans="2:6" x14ac:dyDescent="0.2">
      <c r="B4802" s="199">
        <v>39499</v>
      </c>
      <c r="C4802" s="200">
        <v>8.7523131720082894</v>
      </c>
      <c r="D4802" s="200">
        <v>3.4168513931888489</v>
      </c>
      <c r="E4802" s="200"/>
      <c r="F4802" s="200"/>
    </row>
    <row r="4803" spans="2:6" x14ac:dyDescent="0.2">
      <c r="B4803" s="199">
        <v>39500</v>
      </c>
      <c r="C4803" s="200">
        <v>8.8323858258326648</v>
      </c>
      <c r="D4803" s="200">
        <v>3.4207550537242706</v>
      </c>
      <c r="E4803" s="200"/>
      <c r="F4803" s="200"/>
    </row>
    <row r="4804" spans="2:6" x14ac:dyDescent="0.2">
      <c r="B4804" s="199">
        <v>39503</v>
      </c>
      <c r="C4804" s="200">
        <v>8.9366489007273167</v>
      </c>
      <c r="D4804" s="200">
        <v>3.4752558732471259</v>
      </c>
      <c r="E4804" s="200"/>
      <c r="F4804" s="200"/>
    </row>
    <row r="4805" spans="2:6" x14ac:dyDescent="0.2">
      <c r="B4805" s="199">
        <v>39504</v>
      </c>
      <c r="C4805" s="200">
        <v>8.9765951609150729</v>
      </c>
      <c r="D4805" s="200">
        <v>3.5123156073574884</v>
      </c>
      <c r="E4805" s="200"/>
      <c r="F4805" s="200"/>
    </row>
    <row r="4806" spans="2:6" x14ac:dyDescent="0.2">
      <c r="B4806" s="199">
        <v>39505</v>
      </c>
      <c r="C4806" s="200">
        <v>9.212072944039404</v>
      </c>
      <c r="D4806" s="200">
        <v>3.5384971771990474</v>
      </c>
      <c r="E4806" s="200"/>
      <c r="F4806" s="200"/>
    </row>
    <row r="4807" spans="2:6" x14ac:dyDescent="0.2">
      <c r="B4807" s="199">
        <v>39506</v>
      </c>
      <c r="C4807" s="200">
        <v>9.1295184515862449</v>
      </c>
      <c r="D4807" s="200">
        <v>3.5085898743398234</v>
      </c>
      <c r="E4807" s="200"/>
      <c r="F4807" s="200"/>
    </row>
    <row r="4808" spans="2:6" x14ac:dyDescent="0.2">
      <c r="B4808" s="199">
        <v>39507</v>
      </c>
      <c r="C4808" s="200">
        <v>8.979934301328262</v>
      </c>
      <c r="D4808" s="200">
        <v>3.438678564924416</v>
      </c>
      <c r="E4808" s="200"/>
      <c r="F4808" s="200"/>
    </row>
    <row r="4809" spans="2:6" x14ac:dyDescent="0.2">
      <c r="B4809" s="199">
        <v>39510</v>
      </c>
      <c r="C4809" s="200">
        <v>8.9339910984054285</v>
      </c>
      <c r="D4809" s="200">
        <v>3.4064230559096642</v>
      </c>
      <c r="E4809" s="200"/>
      <c r="F4809" s="200"/>
    </row>
    <row r="4810" spans="2:6" x14ac:dyDescent="0.2">
      <c r="B4810" s="199">
        <v>39511</v>
      </c>
      <c r="C4810" s="200">
        <v>8.9627240514014392</v>
      </c>
      <c r="D4810" s="200">
        <v>3.3857767255508957</v>
      </c>
      <c r="E4810" s="200"/>
      <c r="F4810" s="200"/>
    </row>
    <row r="4811" spans="2:6" x14ac:dyDescent="0.2">
      <c r="B4811" s="199">
        <v>39512</v>
      </c>
      <c r="C4811" s="200">
        <v>9.0368848255082579</v>
      </c>
      <c r="D4811" s="200">
        <v>3.4170003642323739</v>
      </c>
      <c r="E4811" s="200"/>
      <c r="F4811" s="200"/>
    </row>
    <row r="4812" spans="2:6" x14ac:dyDescent="0.2">
      <c r="B4812" s="199">
        <v>39513</v>
      </c>
      <c r="C4812" s="200">
        <v>9.0807381468438138</v>
      </c>
      <c r="D4812" s="200">
        <v>3.3813884538335395</v>
      </c>
      <c r="E4812" s="200"/>
      <c r="F4812" s="200"/>
    </row>
    <row r="4813" spans="2:6" x14ac:dyDescent="0.2">
      <c r="B4813" s="199">
        <v>39514</v>
      </c>
      <c r="C4813" s="200">
        <v>9.0589803612843447</v>
      </c>
      <c r="D4813" s="200">
        <v>3.3380448005827654</v>
      </c>
      <c r="E4813" s="200"/>
      <c r="F4813" s="200"/>
    </row>
    <row r="4814" spans="2:6" x14ac:dyDescent="0.2">
      <c r="B4814" s="199">
        <v>39517</v>
      </c>
      <c r="C4814" s="200">
        <v>9.0385652370798297</v>
      </c>
      <c r="D4814" s="200">
        <v>3.2897532325623686</v>
      </c>
      <c r="E4814" s="200"/>
      <c r="F4814" s="200"/>
    </row>
    <row r="4815" spans="2:6" x14ac:dyDescent="0.2">
      <c r="B4815" s="199">
        <v>39518</v>
      </c>
      <c r="C4815" s="200">
        <v>9.0868043075245186</v>
      </c>
      <c r="D4815" s="200">
        <v>3.3609007466763736</v>
      </c>
      <c r="E4815" s="200"/>
      <c r="F4815" s="200"/>
    </row>
    <row r="4816" spans="2:6" x14ac:dyDescent="0.2">
      <c r="B4816" s="199">
        <v>39519</v>
      </c>
      <c r="C4816" s="200">
        <v>9.5555840952172346</v>
      </c>
      <c r="D4816" s="200">
        <v>3.3858293571298423</v>
      </c>
      <c r="E4816" s="200"/>
      <c r="F4816" s="200"/>
    </row>
    <row r="4817" spans="2:6" x14ac:dyDescent="0.2">
      <c r="B4817" s="199">
        <v>39520</v>
      </c>
      <c r="C4817" s="200">
        <v>9.9228353338431852</v>
      </c>
      <c r="D4817" s="200">
        <v>3.3805368785284946</v>
      </c>
      <c r="E4817" s="200"/>
      <c r="F4817" s="200"/>
    </row>
    <row r="4818" spans="2:6" x14ac:dyDescent="0.2">
      <c r="B4818" s="199">
        <v>39521</v>
      </c>
      <c r="C4818" s="200">
        <v>9.9123517339095688</v>
      </c>
      <c r="D4818" s="200">
        <v>3.3318954653068591</v>
      </c>
      <c r="E4818" s="200"/>
      <c r="F4818" s="200"/>
    </row>
    <row r="4819" spans="2:6" x14ac:dyDescent="0.2">
      <c r="B4819" s="199">
        <v>39524</v>
      </c>
      <c r="C4819" s="200">
        <v>9.7396604651279457</v>
      </c>
      <c r="D4819" s="200">
        <v>3.2625181205609111</v>
      </c>
      <c r="E4819" s="200"/>
      <c r="F4819" s="200"/>
    </row>
    <row r="4820" spans="2:6" x14ac:dyDescent="0.2">
      <c r="B4820" s="199">
        <v>39525</v>
      </c>
      <c r="C4820" s="200">
        <v>9.9565845030193501</v>
      </c>
      <c r="D4820" s="200">
        <v>3.3714835184847862</v>
      </c>
      <c r="E4820" s="200"/>
      <c r="F4820" s="200"/>
    </row>
    <row r="4821" spans="2:6" x14ac:dyDescent="0.2">
      <c r="B4821" s="199">
        <v>39526</v>
      </c>
      <c r="C4821" s="200">
        <v>9.9447607435842347</v>
      </c>
      <c r="D4821" s="200">
        <v>3.3149715898743328</v>
      </c>
      <c r="E4821" s="200"/>
      <c r="F4821" s="200"/>
    </row>
    <row r="4822" spans="2:6" x14ac:dyDescent="0.2">
      <c r="B4822" s="199">
        <v>39527</v>
      </c>
      <c r="C4822" s="200">
        <v>9.8207130115560908</v>
      </c>
      <c r="D4822" s="200">
        <v>3.3247362957566855</v>
      </c>
      <c r="E4822" s="200"/>
      <c r="F4822" s="200"/>
    </row>
    <row r="4823" spans="2:6" x14ac:dyDescent="0.2">
      <c r="B4823" s="199">
        <v>39528</v>
      </c>
      <c r="C4823" s="200">
        <v>9.8207130115560908</v>
      </c>
      <c r="D4823" s="200">
        <v>3.3308204334365255</v>
      </c>
      <c r="E4823" s="200"/>
      <c r="F4823" s="200"/>
    </row>
    <row r="4824" spans="2:6" x14ac:dyDescent="0.2">
      <c r="B4824" s="199">
        <v>39531</v>
      </c>
      <c r="C4824" s="200">
        <v>9.8207130115560908</v>
      </c>
      <c r="D4824" s="200">
        <v>3.354755782189029</v>
      </c>
      <c r="E4824" s="200"/>
      <c r="F4824" s="200"/>
    </row>
    <row r="4825" spans="2:6" x14ac:dyDescent="0.2">
      <c r="B4825" s="199">
        <v>39532</v>
      </c>
      <c r="C4825" s="200">
        <v>10.183163193399139</v>
      </c>
      <c r="D4825" s="200">
        <v>3.4293888180659184</v>
      </c>
      <c r="E4825" s="200"/>
      <c r="F4825" s="200"/>
    </row>
    <row r="4826" spans="2:6" x14ac:dyDescent="0.2">
      <c r="B4826" s="199">
        <v>39533</v>
      </c>
      <c r="C4826" s="200">
        <v>10.184661803619544</v>
      </c>
      <c r="D4826" s="200">
        <v>3.4287450373338113</v>
      </c>
      <c r="E4826" s="200"/>
      <c r="F4826" s="200"/>
    </row>
    <row r="4827" spans="2:6" x14ac:dyDescent="0.2">
      <c r="B4827" s="199">
        <v>39534</v>
      </c>
      <c r="C4827" s="200">
        <v>10.254985568475341</v>
      </c>
      <c r="D4827" s="200">
        <v>3.4219879803314437</v>
      </c>
      <c r="E4827" s="200"/>
      <c r="F4827" s="200"/>
    </row>
    <row r="4828" spans="2:6" x14ac:dyDescent="0.2">
      <c r="B4828" s="199">
        <v>39535</v>
      </c>
      <c r="C4828" s="200">
        <v>10.059132140394038</v>
      </c>
      <c r="D4828" s="200">
        <v>3.4033219814241411</v>
      </c>
      <c r="E4828" s="200"/>
      <c r="F4828" s="200"/>
    </row>
    <row r="4829" spans="2:6" x14ac:dyDescent="0.2">
      <c r="B4829" s="199">
        <v>39538</v>
      </c>
      <c r="C4829" s="200">
        <v>10.193793568735533</v>
      </c>
      <c r="D4829" s="200">
        <v>3.4076920415224836</v>
      </c>
      <c r="E4829" s="200"/>
      <c r="F4829" s="200"/>
    </row>
    <row r="4830" spans="2:6" x14ac:dyDescent="0.2">
      <c r="B4830" s="199">
        <v>39539</v>
      </c>
      <c r="C4830" s="200">
        <v>10.221206377057698</v>
      </c>
      <c r="D4830" s="200">
        <v>3.4799812420324088</v>
      </c>
      <c r="E4830" s="200"/>
      <c r="F4830" s="200"/>
    </row>
    <row r="4831" spans="2:6" x14ac:dyDescent="0.2">
      <c r="B4831" s="199">
        <v>39540</v>
      </c>
      <c r="C4831" s="200">
        <v>10.106167819326178</v>
      </c>
      <c r="D4831" s="200">
        <v>3.5124663995629133</v>
      </c>
      <c r="E4831" s="200"/>
      <c r="F4831" s="200"/>
    </row>
    <row r="4832" spans="2:6" x14ac:dyDescent="0.2">
      <c r="B4832" s="199">
        <v>39541</v>
      </c>
      <c r="C4832" s="200">
        <v>10.142934223770805</v>
      </c>
      <c r="D4832" s="200">
        <v>3.5226951374977156</v>
      </c>
      <c r="E4832" s="200"/>
      <c r="F4832" s="200"/>
    </row>
    <row r="4833" spans="2:6" x14ac:dyDescent="0.2">
      <c r="B4833" s="199">
        <v>39542</v>
      </c>
      <c r="C4833" s="200">
        <v>10.188977500831895</v>
      </c>
      <c r="D4833" s="200">
        <v>3.5398854489164004</v>
      </c>
      <c r="E4833" s="200"/>
      <c r="F4833" s="200"/>
    </row>
    <row r="4834" spans="2:6" x14ac:dyDescent="0.2">
      <c r="B4834" s="199">
        <v>39545</v>
      </c>
      <c r="C4834" s="200">
        <v>10.293602510526577</v>
      </c>
      <c r="D4834" s="200">
        <v>3.5542010562738948</v>
      </c>
      <c r="E4834" s="200"/>
      <c r="F4834" s="200"/>
    </row>
    <row r="4835" spans="2:6" x14ac:dyDescent="0.2">
      <c r="B4835" s="199">
        <v>39546</v>
      </c>
      <c r="C4835" s="200">
        <v>10.214991773071914</v>
      </c>
      <c r="D4835" s="200">
        <v>3.5271407758149622</v>
      </c>
      <c r="E4835" s="200"/>
      <c r="F4835" s="200"/>
    </row>
    <row r="4836" spans="2:6" x14ac:dyDescent="0.2">
      <c r="B4836" s="199">
        <v>39547</v>
      </c>
      <c r="C4836" s="200">
        <v>10.187875017408759</v>
      </c>
      <c r="D4836" s="200">
        <v>3.5041518849025599</v>
      </c>
      <c r="E4836" s="200"/>
      <c r="F4836" s="200"/>
    </row>
    <row r="4837" spans="2:6" x14ac:dyDescent="0.2">
      <c r="B4837" s="199">
        <v>39548</v>
      </c>
      <c r="C4837" s="200">
        <v>10.038565237079833</v>
      </c>
      <c r="D4837" s="200">
        <v>3.5117279184119394</v>
      </c>
      <c r="E4837" s="200"/>
      <c r="F4837" s="200"/>
    </row>
    <row r="4838" spans="2:6" x14ac:dyDescent="0.2">
      <c r="B4838" s="199">
        <v>39549</v>
      </c>
      <c r="C4838" s="200">
        <v>9.9518184721848382</v>
      </c>
      <c r="D4838" s="200">
        <v>3.4686869422691604</v>
      </c>
      <c r="E4838" s="200"/>
      <c r="F4838" s="200"/>
    </row>
    <row r="4839" spans="2:6" x14ac:dyDescent="0.2">
      <c r="B4839" s="199">
        <v>39552</v>
      </c>
      <c r="C4839" s="200">
        <v>10.233165236579461</v>
      </c>
      <c r="D4839" s="200">
        <v>3.4445061008923625</v>
      </c>
      <c r="E4839" s="200"/>
      <c r="F4839" s="200"/>
    </row>
    <row r="4840" spans="2:6" x14ac:dyDescent="0.2">
      <c r="B4840" s="199">
        <v>39553</v>
      </c>
      <c r="C4840" s="200">
        <v>10.286114463131467</v>
      </c>
      <c r="D4840" s="200">
        <v>3.4581910398834386</v>
      </c>
      <c r="E4840" s="200"/>
      <c r="F4840" s="200"/>
    </row>
    <row r="4841" spans="2:6" x14ac:dyDescent="0.2">
      <c r="B4841" s="199">
        <v>39554</v>
      </c>
      <c r="C4841" s="200">
        <v>10.47860873597193</v>
      </c>
      <c r="D4841" s="200">
        <v>3.5413074121289303</v>
      </c>
      <c r="E4841" s="200"/>
      <c r="F4841" s="200"/>
    </row>
    <row r="4842" spans="2:6" x14ac:dyDescent="0.2">
      <c r="B4842" s="199">
        <v>39555</v>
      </c>
      <c r="C4842" s="200">
        <v>10.532766357743393</v>
      </c>
      <c r="D4842" s="200">
        <v>3.5338710617373805</v>
      </c>
      <c r="E4842" s="200"/>
      <c r="F4842" s="200"/>
    </row>
    <row r="4843" spans="2:6" x14ac:dyDescent="0.2">
      <c r="B4843" s="199">
        <v>39556</v>
      </c>
      <c r="C4843" s="200">
        <v>10.440101041521626</v>
      </c>
      <c r="D4843" s="200">
        <v>3.5736964123110466</v>
      </c>
      <c r="E4843" s="200"/>
      <c r="F4843" s="200"/>
    </row>
    <row r="4844" spans="2:6" x14ac:dyDescent="0.2">
      <c r="B4844" s="199">
        <v>39559</v>
      </c>
      <c r="C4844" s="200">
        <v>10.497123285500706</v>
      </c>
      <c r="D4844" s="200">
        <v>3.5935339646694513</v>
      </c>
      <c r="E4844" s="200"/>
      <c r="F4844" s="200"/>
    </row>
    <row r="4845" spans="2:6" x14ac:dyDescent="0.2">
      <c r="B4845" s="199">
        <v>39560</v>
      </c>
      <c r="C4845" s="200">
        <v>10.283198969903568</v>
      </c>
      <c r="D4845" s="200">
        <v>3.571429429976317</v>
      </c>
      <c r="E4845" s="200"/>
      <c r="F4845" s="200"/>
    </row>
    <row r="4846" spans="2:6" x14ac:dyDescent="0.2">
      <c r="B4846" s="199">
        <v>39561</v>
      </c>
      <c r="C4846" s="200">
        <v>10.445334918952488</v>
      </c>
      <c r="D4846" s="200">
        <v>3.5749989073028514</v>
      </c>
      <c r="E4846" s="200"/>
      <c r="F4846" s="200"/>
    </row>
    <row r="4847" spans="2:6" x14ac:dyDescent="0.2">
      <c r="B4847" s="199">
        <v>39562</v>
      </c>
      <c r="C4847" s="200">
        <v>10.272799599036317</v>
      </c>
      <c r="D4847" s="200">
        <v>3.5671211072664284</v>
      </c>
      <c r="E4847" s="200"/>
      <c r="F4847" s="200"/>
    </row>
    <row r="4848" spans="2:6" x14ac:dyDescent="0.2">
      <c r="B4848" s="199">
        <v>39563</v>
      </c>
      <c r="C4848" s="200">
        <v>10.221579987173861</v>
      </c>
      <c r="D4848" s="200">
        <v>3.6010661081770086</v>
      </c>
      <c r="E4848" s="200"/>
      <c r="F4848" s="200"/>
    </row>
    <row r="4849" spans="2:6" x14ac:dyDescent="0.2">
      <c r="B4849" s="199">
        <v>39566</v>
      </c>
      <c r="C4849" s="200">
        <v>10.256405787287447</v>
      </c>
      <c r="D4849" s="200">
        <v>3.6101517027863692</v>
      </c>
      <c r="E4849" s="200"/>
      <c r="F4849" s="200"/>
    </row>
    <row r="4850" spans="2:6" x14ac:dyDescent="0.2">
      <c r="B4850" s="199">
        <v>39567</v>
      </c>
      <c r="C4850" s="200">
        <v>10.110806255634413</v>
      </c>
      <c r="D4850" s="200">
        <v>3.5912090693862599</v>
      </c>
      <c r="E4850" s="200"/>
      <c r="F4850" s="200"/>
    </row>
    <row r="4851" spans="2:6" x14ac:dyDescent="0.2">
      <c r="B4851" s="199">
        <v>39568</v>
      </c>
      <c r="C4851" s="200">
        <v>10.075781975146619</v>
      </c>
      <c r="D4851" s="200">
        <v>3.5895028228009389</v>
      </c>
      <c r="E4851" s="200"/>
      <c r="F4851" s="200"/>
    </row>
    <row r="4852" spans="2:6" x14ac:dyDescent="0.2">
      <c r="B4852" s="199">
        <v>39569</v>
      </c>
      <c r="C4852" s="200">
        <v>10.075781975146619</v>
      </c>
      <c r="D4852" s="200">
        <v>3.606311965033683</v>
      </c>
      <c r="E4852" s="200"/>
      <c r="F4852" s="200"/>
    </row>
    <row r="4853" spans="2:6" x14ac:dyDescent="0.2">
      <c r="B4853" s="199">
        <v>39570</v>
      </c>
      <c r="C4853" s="200">
        <v>10.105121210630241</v>
      </c>
      <c r="D4853" s="200">
        <v>3.6420120196685399</v>
      </c>
      <c r="E4853" s="200"/>
      <c r="F4853" s="200"/>
    </row>
    <row r="4854" spans="2:6" x14ac:dyDescent="0.2">
      <c r="B4854" s="199">
        <v>39573</v>
      </c>
      <c r="C4854" s="200">
        <v>10.050468221874404</v>
      </c>
      <c r="D4854" s="200">
        <v>3.6412139865233932</v>
      </c>
      <c r="E4854" s="200"/>
      <c r="F4854" s="200"/>
    </row>
    <row r="4855" spans="2:6" x14ac:dyDescent="0.2">
      <c r="B4855" s="199">
        <v>39574</v>
      </c>
      <c r="C4855" s="200">
        <v>9.92677074933016</v>
      </c>
      <c r="D4855" s="200">
        <v>3.6594439992715269</v>
      </c>
      <c r="E4855" s="200"/>
      <c r="F4855" s="200"/>
    </row>
    <row r="4856" spans="2:6" x14ac:dyDescent="0.2">
      <c r="B4856" s="199">
        <v>39575</v>
      </c>
      <c r="C4856" s="200">
        <v>9.910065873801539</v>
      </c>
      <c r="D4856" s="200">
        <v>3.6272724458204255</v>
      </c>
      <c r="E4856" s="200"/>
      <c r="F4856" s="200"/>
    </row>
    <row r="4857" spans="2:6" x14ac:dyDescent="0.2">
      <c r="B4857" s="199">
        <v>39576</v>
      </c>
      <c r="C4857" s="200">
        <v>9.8839181693771785</v>
      </c>
      <c r="D4857" s="200">
        <v>3.6378071389546451</v>
      </c>
      <c r="E4857" s="200"/>
      <c r="F4857" s="200"/>
    </row>
    <row r="4858" spans="2:6" x14ac:dyDescent="0.2">
      <c r="B4858" s="199">
        <v>39577</v>
      </c>
      <c r="C4858" s="200">
        <v>9.8874708012853176</v>
      </c>
      <c r="D4858" s="200">
        <v>3.6068856310325907</v>
      </c>
      <c r="E4858" s="200"/>
      <c r="F4858" s="200"/>
    </row>
    <row r="4859" spans="2:6" x14ac:dyDescent="0.2">
      <c r="B4859" s="199">
        <v>39580</v>
      </c>
      <c r="C4859" s="200">
        <v>9.918342005035429</v>
      </c>
      <c r="D4859" s="200">
        <v>3.6379032963030329</v>
      </c>
      <c r="E4859" s="200"/>
      <c r="F4859" s="200"/>
    </row>
    <row r="4860" spans="2:6" x14ac:dyDescent="0.2">
      <c r="B4860" s="199">
        <v>39581</v>
      </c>
      <c r="C4860" s="200">
        <v>9.919725529996839</v>
      </c>
      <c r="D4860" s="200">
        <v>3.6376914951739128</v>
      </c>
      <c r="E4860" s="200"/>
      <c r="F4860" s="200"/>
    </row>
    <row r="4861" spans="2:6" x14ac:dyDescent="0.2">
      <c r="B4861" s="199">
        <v>39582</v>
      </c>
      <c r="C4861" s="200">
        <v>9.9716398231690295</v>
      </c>
      <c r="D4861" s="200">
        <v>3.6500211254780464</v>
      </c>
      <c r="E4861" s="200"/>
      <c r="F4861" s="200"/>
    </row>
    <row r="4862" spans="2:6" x14ac:dyDescent="0.2">
      <c r="B4862" s="199">
        <v>39583</v>
      </c>
      <c r="C4862" s="200">
        <v>9.9393375592418369</v>
      </c>
      <c r="D4862" s="200">
        <v>3.6857461300309509</v>
      </c>
      <c r="E4862" s="200"/>
      <c r="F4862" s="200"/>
    </row>
    <row r="4863" spans="2:6" x14ac:dyDescent="0.2">
      <c r="B4863" s="199">
        <v>39584</v>
      </c>
      <c r="C4863" s="200">
        <v>10.00015428096318</v>
      </c>
      <c r="D4863" s="200">
        <v>3.7109502822800859</v>
      </c>
      <c r="E4863" s="200"/>
      <c r="F4863" s="200"/>
    </row>
    <row r="4864" spans="2:6" x14ac:dyDescent="0.2">
      <c r="B4864" s="199">
        <v>39587</v>
      </c>
      <c r="C4864" s="200">
        <v>10.123171249367275</v>
      </c>
      <c r="D4864" s="200">
        <v>3.7260025496266533</v>
      </c>
      <c r="E4864" s="200"/>
      <c r="F4864" s="200"/>
    </row>
    <row r="4865" spans="2:6" x14ac:dyDescent="0.2">
      <c r="B4865" s="199">
        <v>39588</v>
      </c>
      <c r="C4865" s="200">
        <v>10.086082105826769</v>
      </c>
      <c r="D4865" s="200">
        <v>3.6961369513749691</v>
      </c>
      <c r="E4865" s="200"/>
      <c r="F4865" s="200"/>
    </row>
    <row r="4866" spans="2:6" x14ac:dyDescent="0.2">
      <c r="B4866" s="199">
        <v>39589</v>
      </c>
      <c r="C4866" s="200">
        <v>10.018633804543567</v>
      </c>
      <c r="D4866" s="200">
        <v>3.6607437625204797</v>
      </c>
      <c r="E4866" s="200"/>
      <c r="F4866" s="200"/>
    </row>
    <row r="4867" spans="2:6" x14ac:dyDescent="0.2">
      <c r="B4867" s="199">
        <v>39590</v>
      </c>
      <c r="C4867" s="200">
        <v>9.9474268854176486</v>
      </c>
      <c r="D4867" s="200">
        <v>3.665505736659981</v>
      </c>
      <c r="E4867" s="200"/>
      <c r="F4867" s="200"/>
    </row>
    <row r="4868" spans="2:6" x14ac:dyDescent="0.2">
      <c r="B4868" s="199">
        <v>39591</v>
      </c>
      <c r="C4868" s="200">
        <v>9.7731811316884265</v>
      </c>
      <c r="D4868" s="200">
        <v>3.6258116918593983</v>
      </c>
      <c r="E4868" s="200"/>
      <c r="F4868" s="200"/>
    </row>
    <row r="4869" spans="2:6" x14ac:dyDescent="0.2">
      <c r="B4869" s="199">
        <v>39594</v>
      </c>
      <c r="C4869" s="200">
        <v>9.8260678119040197</v>
      </c>
      <c r="D4869" s="200">
        <v>3.6129961755599993</v>
      </c>
      <c r="E4869" s="200"/>
      <c r="F4869" s="200"/>
    </row>
    <row r="4870" spans="2:6" x14ac:dyDescent="0.2">
      <c r="B4870" s="199">
        <v>39595</v>
      </c>
      <c r="C4870" s="200">
        <v>9.9137327570175255</v>
      </c>
      <c r="D4870" s="200">
        <v>3.6161744673101364</v>
      </c>
      <c r="E4870" s="200"/>
      <c r="F4870" s="200"/>
    </row>
    <row r="4871" spans="2:6" x14ac:dyDescent="0.2">
      <c r="B4871" s="199">
        <v>39596</v>
      </c>
      <c r="C4871" s="200">
        <v>9.9629392107987016</v>
      </c>
      <c r="D4871" s="200">
        <v>3.622086869422684</v>
      </c>
      <c r="E4871" s="200"/>
      <c r="F4871" s="200"/>
    </row>
    <row r="4872" spans="2:6" x14ac:dyDescent="0.2">
      <c r="B4872" s="199">
        <v>39597</v>
      </c>
      <c r="C4872" s="200">
        <v>10.113046248429079</v>
      </c>
      <c r="D4872" s="200">
        <v>3.6352263704243235</v>
      </c>
      <c r="E4872" s="200"/>
      <c r="F4872" s="200"/>
    </row>
    <row r="4873" spans="2:6" x14ac:dyDescent="0.2">
      <c r="B4873" s="199">
        <v>39598</v>
      </c>
      <c r="C4873" s="200">
        <v>10.154416063233548</v>
      </c>
      <c r="D4873" s="200">
        <v>3.6489779639409878</v>
      </c>
      <c r="E4873" s="200"/>
      <c r="F4873" s="200"/>
    </row>
    <row r="4874" spans="2:6" x14ac:dyDescent="0.2">
      <c r="B4874" s="199">
        <v>39601</v>
      </c>
      <c r="C4874" s="200">
        <v>10.019961454777782</v>
      </c>
      <c r="D4874" s="200">
        <v>3.6258601347659742</v>
      </c>
      <c r="E4874" s="200"/>
      <c r="F4874" s="200"/>
    </row>
    <row r="4875" spans="2:6" x14ac:dyDescent="0.2">
      <c r="B4875" s="199">
        <v>39602</v>
      </c>
      <c r="C4875" s="200">
        <v>9.853559011634486</v>
      </c>
      <c r="D4875" s="200">
        <v>3.6098757967583253</v>
      </c>
      <c r="E4875" s="200"/>
      <c r="F4875" s="200"/>
    </row>
    <row r="4876" spans="2:6" x14ac:dyDescent="0.2">
      <c r="B4876" s="199">
        <v>39603</v>
      </c>
      <c r="C4876" s="200">
        <v>10.017617218089102</v>
      </c>
      <c r="D4876" s="200">
        <v>3.6006000728464693</v>
      </c>
      <c r="E4876" s="200"/>
      <c r="F4876" s="200"/>
    </row>
    <row r="4877" spans="2:6" x14ac:dyDescent="0.2">
      <c r="B4877" s="199">
        <v>39604</v>
      </c>
      <c r="C4877" s="200">
        <v>10.141473141352252</v>
      </c>
      <c r="D4877" s="200">
        <v>3.6344951739209548</v>
      </c>
      <c r="E4877" s="200"/>
      <c r="F4877" s="200"/>
    </row>
    <row r="4878" spans="2:6" x14ac:dyDescent="0.2">
      <c r="B4878" s="199">
        <v>39605</v>
      </c>
      <c r="C4878" s="200">
        <v>10.032135473696798</v>
      </c>
      <c r="D4878" s="200">
        <v>3.5816782006920347</v>
      </c>
      <c r="E4878" s="200"/>
      <c r="F4878" s="200"/>
    </row>
    <row r="4879" spans="2:6" x14ac:dyDescent="0.2">
      <c r="B4879" s="199">
        <v>39608</v>
      </c>
      <c r="C4879" s="200">
        <v>9.8778711895729749</v>
      </c>
      <c r="D4879" s="200">
        <v>3.5638552176288409</v>
      </c>
      <c r="E4879" s="200"/>
      <c r="F4879" s="200"/>
    </row>
    <row r="4880" spans="2:6" x14ac:dyDescent="0.2">
      <c r="B4880" s="199">
        <v>39609</v>
      </c>
      <c r="C4880" s="200">
        <v>9.6584669809550903</v>
      </c>
      <c r="D4880" s="200">
        <v>3.5162895647422991</v>
      </c>
      <c r="E4880" s="200"/>
      <c r="F4880" s="200"/>
    </row>
    <row r="4881" spans="2:6" x14ac:dyDescent="0.2">
      <c r="B4881" s="199">
        <v>39610</v>
      </c>
      <c r="C4881" s="200">
        <v>9.5223578134134694</v>
      </c>
      <c r="D4881" s="200">
        <v>3.4786818430158379</v>
      </c>
      <c r="E4881" s="200"/>
      <c r="F4881" s="200"/>
    </row>
    <row r="4882" spans="2:6" x14ac:dyDescent="0.2">
      <c r="B4882" s="199">
        <v>39611</v>
      </c>
      <c r="C4882" s="200">
        <v>9.4800031022983173</v>
      </c>
      <c r="D4882" s="200">
        <v>3.4648779821526072</v>
      </c>
      <c r="E4882" s="200"/>
      <c r="F4882" s="200"/>
    </row>
    <row r="4883" spans="2:6" x14ac:dyDescent="0.2">
      <c r="B4883" s="199">
        <v>39612</v>
      </c>
      <c r="C4883" s="200">
        <v>9.4085960348958828</v>
      </c>
      <c r="D4883" s="200">
        <v>3.4951620834092094</v>
      </c>
      <c r="E4883" s="200"/>
      <c r="F4883" s="200"/>
    </row>
    <row r="4884" spans="2:6" x14ac:dyDescent="0.2">
      <c r="B4884" s="199">
        <v>39615</v>
      </c>
      <c r="C4884" s="200">
        <v>9.2163777998867804</v>
      </c>
      <c r="D4884" s="200">
        <v>3.5135753050446126</v>
      </c>
      <c r="E4884" s="200"/>
      <c r="F4884" s="200"/>
    </row>
    <row r="4885" spans="2:6" x14ac:dyDescent="0.2">
      <c r="B4885" s="199">
        <v>39616</v>
      </c>
      <c r="C4885" s="200">
        <v>9.2474249673299944</v>
      </c>
      <c r="D4885" s="200">
        <v>3.5163820797668848</v>
      </c>
      <c r="E4885" s="200"/>
      <c r="F4885" s="200"/>
    </row>
    <row r="4886" spans="2:6" x14ac:dyDescent="0.2">
      <c r="B4886" s="199">
        <v>39617</v>
      </c>
      <c r="C4886" s="200">
        <v>9.1885938833019107</v>
      </c>
      <c r="D4886" s="200">
        <v>3.4880304134037452</v>
      </c>
      <c r="E4886" s="200"/>
      <c r="F4886" s="200"/>
    </row>
    <row r="4887" spans="2:6" x14ac:dyDescent="0.2">
      <c r="B4887" s="199">
        <v>39618</v>
      </c>
      <c r="C4887" s="200">
        <v>8.8868928731368797</v>
      </c>
      <c r="D4887" s="200">
        <v>3.4724095793115946</v>
      </c>
      <c r="E4887" s="200"/>
      <c r="F4887" s="200"/>
    </row>
    <row r="4888" spans="2:6" x14ac:dyDescent="0.2">
      <c r="B4888" s="199">
        <v>39619</v>
      </c>
      <c r="C4888" s="200">
        <v>8.6253808029448784</v>
      </c>
      <c r="D4888" s="200">
        <v>3.4252449462757175</v>
      </c>
      <c r="E4888" s="200"/>
      <c r="F4888" s="200"/>
    </row>
    <row r="4889" spans="2:6" x14ac:dyDescent="0.2">
      <c r="B4889" s="199">
        <v>39622</v>
      </c>
      <c r="C4889" s="200">
        <v>8.5005074592761094</v>
      </c>
      <c r="D4889" s="200">
        <v>3.4113243489346141</v>
      </c>
      <c r="E4889" s="200"/>
      <c r="F4889" s="200"/>
    </row>
    <row r="4890" spans="2:6" x14ac:dyDescent="0.2">
      <c r="B4890" s="199">
        <v>39623</v>
      </c>
      <c r="C4890" s="200">
        <v>8.3583863378786738</v>
      </c>
      <c r="D4890" s="200">
        <v>3.4034234201420444</v>
      </c>
      <c r="E4890" s="200"/>
      <c r="F4890" s="200"/>
    </row>
    <row r="4891" spans="2:6" x14ac:dyDescent="0.2">
      <c r="B4891" s="199">
        <v>39624</v>
      </c>
      <c r="C4891" s="200">
        <v>8.6225453690275842</v>
      </c>
      <c r="D4891" s="200">
        <v>3.4214687670733861</v>
      </c>
      <c r="E4891" s="200"/>
      <c r="F4891" s="200"/>
    </row>
    <row r="4892" spans="2:6" x14ac:dyDescent="0.2">
      <c r="B4892" s="199">
        <v>39625</v>
      </c>
      <c r="C4892" s="200">
        <v>8.3639996630837636</v>
      </c>
      <c r="D4892" s="200">
        <v>3.3621648151520609</v>
      </c>
      <c r="E4892" s="200"/>
      <c r="F4892" s="200"/>
    </row>
    <row r="4893" spans="2:6" x14ac:dyDescent="0.2">
      <c r="B4893" s="199">
        <v>39626</v>
      </c>
      <c r="C4893" s="200">
        <v>8.1762739229312658</v>
      </c>
      <c r="D4893" s="200">
        <v>3.3484826079038363</v>
      </c>
      <c r="E4893" s="200"/>
      <c r="F4893" s="200"/>
    </row>
    <row r="4894" spans="2:6" x14ac:dyDescent="0.2">
      <c r="B4894" s="199">
        <v>39629</v>
      </c>
      <c r="C4894" s="200">
        <v>8.1494498841225163</v>
      </c>
      <c r="D4894" s="200">
        <v>3.35940375159351</v>
      </c>
      <c r="E4894" s="200"/>
      <c r="F4894" s="200"/>
    </row>
    <row r="4895" spans="2:6" x14ac:dyDescent="0.2">
      <c r="B4895" s="199">
        <v>39630</v>
      </c>
      <c r="C4895" s="200">
        <v>8.1224924131294216</v>
      </c>
      <c r="D4895" s="200">
        <v>3.3370320524494561</v>
      </c>
      <c r="E4895" s="200"/>
      <c r="F4895" s="200"/>
    </row>
    <row r="4896" spans="2:6" x14ac:dyDescent="0.2">
      <c r="B4896" s="199">
        <v>39631</v>
      </c>
      <c r="C4896" s="200">
        <v>7.9020849612755049</v>
      </c>
      <c r="D4896" s="200">
        <v>3.2960579129484544</v>
      </c>
      <c r="E4896" s="200"/>
      <c r="F4896" s="200"/>
    </row>
    <row r="4897" spans="2:6" x14ac:dyDescent="0.2">
      <c r="B4897" s="199">
        <v>39632</v>
      </c>
      <c r="C4897" s="200">
        <v>7.970169567287793</v>
      </c>
      <c r="D4897" s="200">
        <v>3.2899439082134334</v>
      </c>
      <c r="E4897" s="200"/>
      <c r="F4897" s="200"/>
    </row>
    <row r="4898" spans="2:6" x14ac:dyDescent="0.2">
      <c r="B4898" s="199">
        <v>39633</v>
      </c>
      <c r="C4898" s="200">
        <v>7.8917981738137941</v>
      </c>
      <c r="D4898" s="200">
        <v>3.2760489892551381</v>
      </c>
      <c r="E4898" s="200"/>
      <c r="F4898" s="200"/>
    </row>
    <row r="4899" spans="2:6" x14ac:dyDescent="0.2">
      <c r="B4899" s="199">
        <v>39636</v>
      </c>
      <c r="C4899" s="200">
        <v>7.9708967726924627</v>
      </c>
      <c r="D4899" s="200">
        <v>3.2712609725004484</v>
      </c>
      <c r="E4899" s="200"/>
      <c r="F4899" s="200"/>
    </row>
    <row r="4900" spans="2:6" x14ac:dyDescent="0.2">
      <c r="B4900" s="199">
        <v>39637</v>
      </c>
      <c r="C4900" s="200">
        <v>8.0815354041452654</v>
      </c>
      <c r="D4900" s="200">
        <v>3.2741416863959141</v>
      </c>
      <c r="E4900" s="200"/>
      <c r="F4900" s="200"/>
    </row>
    <row r="4901" spans="2:6" x14ac:dyDescent="0.2">
      <c r="B4901" s="199">
        <v>39638</v>
      </c>
      <c r="C4901" s="200">
        <v>8.1860061328768019</v>
      </c>
      <c r="D4901" s="200">
        <v>3.264378437443082</v>
      </c>
      <c r="E4901" s="200"/>
      <c r="F4901" s="200"/>
    </row>
    <row r="4902" spans="2:6" x14ac:dyDescent="0.2">
      <c r="B4902" s="199">
        <v>39639</v>
      </c>
      <c r="C4902" s="200">
        <v>7.7195238806082438</v>
      </c>
      <c r="D4902" s="200">
        <v>3.2601750136587073</v>
      </c>
      <c r="E4902" s="200"/>
      <c r="F4902" s="200"/>
    </row>
    <row r="4903" spans="2:6" x14ac:dyDescent="0.2">
      <c r="B4903" s="199">
        <v>39640</v>
      </c>
      <c r="C4903" s="200">
        <v>7.6628377189434778</v>
      </c>
      <c r="D4903" s="200">
        <v>3.2256969586596176</v>
      </c>
      <c r="E4903" s="200"/>
      <c r="F4903" s="200"/>
    </row>
    <row r="4904" spans="2:6" x14ac:dyDescent="0.2">
      <c r="B4904" s="199">
        <v>39643</v>
      </c>
      <c r="C4904" s="200">
        <v>7.8414959082186995</v>
      </c>
      <c r="D4904" s="200">
        <v>3.2165312329266</v>
      </c>
      <c r="E4904" s="200"/>
      <c r="F4904" s="200"/>
    </row>
    <row r="4905" spans="2:6" x14ac:dyDescent="0.2">
      <c r="B4905" s="199">
        <v>39644</v>
      </c>
      <c r="C4905" s="200">
        <v>7.6346334909779268</v>
      </c>
      <c r="D4905" s="200">
        <v>3.174187761792016</v>
      </c>
      <c r="E4905" s="200"/>
      <c r="F4905" s="200"/>
    </row>
    <row r="4906" spans="2:6" x14ac:dyDescent="0.2">
      <c r="B4906" s="199">
        <v>39645</v>
      </c>
      <c r="C4906" s="200">
        <v>7.7694775546217425</v>
      </c>
      <c r="D4906" s="200">
        <v>3.2069766891276559</v>
      </c>
      <c r="E4906" s="200"/>
      <c r="F4906" s="200"/>
    </row>
    <row r="4907" spans="2:6" x14ac:dyDescent="0.2">
      <c r="B4907" s="199">
        <v>39646</v>
      </c>
      <c r="C4907" s="200">
        <v>8.1815503318708895</v>
      </c>
      <c r="D4907" s="200">
        <v>3.2608064104898844</v>
      </c>
      <c r="E4907" s="200"/>
      <c r="F4907" s="200"/>
    </row>
    <row r="4908" spans="2:6" x14ac:dyDescent="0.2">
      <c r="B4908" s="199">
        <v>39647</v>
      </c>
      <c r="C4908" s="200">
        <v>8.0589028038271966</v>
      </c>
      <c r="D4908" s="200">
        <v>3.2669606629029233</v>
      </c>
      <c r="E4908" s="200"/>
      <c r="F4908" s="200"/>
    </row>
    <row r="4909" spans="2:6" x14ac:dyDescent="0.2">
      <c r="B4909" s="199">
        <v>39650</v>
      </c>
      <c r="C4909" s="200">
        <v>8.1924584129409492</v>
      </c>
      <c r="D4909" s="200">
        <v>3.282924057548708</v>
      </c>
      <c r="E4909" s="200"/>
      <c r="F4909" s="200"/>
    </row>
    <row r="4910" spans="2:6" x14ac:dyDescent="0.2">
      <c r="B4910" s="199">
        <v>39651</v>
      </c>
      <c r="C4910" s="200">
        <v>8.1879333939894092</v>
      </c>
      <c r="D4910" s="200">
        <v>3.3032438535785751</v>
      </c>
      <c r="E4910" s="200"/>
      <c r="F4910" s="200"/>
    </row>
    <row r="4911" spans="2:6" x14ac:dyDescent="0.2">
      <c r="B4911" s="199">
        <v>39652</v>
      </c>
      <c r="C4911" s="200">
        <v>8.1102049768537139</v>
      </c>
      <c r="D4911" s="200">
        <v>3.3220810417045992</v>
      </c>
      <c r="E4911" s="200"/>
      <c r="F4911" s="200"/>
    </row>
    <row r="4912" spans="2:6" x14ac:dyDescent="0.2">
      <c r="B4912" s="199">
        <v>39653</v>
      </c>
      <c r="C4912" s="200">
        <v>8.1493014408174353</v>
      </c>
      <c r="D4912" s="200">
        <v>3.2714272445820352</v>
      </c>
      <c r="E4912" s="200"/>
      <c r="F4912" s="200"/>
    </row>
    <row r="4913" spans="2:6" x14ac:dyDescent="0.2">
      <c r="B4913" s="199">
        <v>39654</v>
      </c>
      <c r="C4913" s="200">
        <v>8.8051940145658225</v>
      </c>
      <c r="D4913" s="200">
        <v>3.2628351848479253</v>
      </c>
      <c r="E4913" s="200"/>
      <c r="F4913" s="200"/>
    </row>
    <row r="4914" spans="2:6" x14ac:dyDescent="0.2">
      <c r="B4914" s="199">
        <v>39657</v>
      </c>
      <c r="C4914" s="200">
        <v>9.0264429231322527</v>
      </c>
      <c r="D4914" s="200">
        <v>3.2271455108359053</v>
      </c>
      <c r="E4914" s="200"/>
      <c r="F4914" s="200"/>
    </row>
    <row r="4915" spans="2:6" x14ac:dyDescent="0.2">
      <c r="B4915" s="199">
        <v>39658</v>
      </c>
      <c r="C4915" s="200">
        <v>8.9188523831405409</v>
      </c>
      <c r="D4915" s="200">
        <v>3.2451482425787574</v>
      </c>
      <c r="E4915" s="200"/>
      <c r="F4915" s="200"/>
    </row>
    <row r="4916" spans="2:6" x14ac:dyDescent="0.2">
      <c r="B4916" s="199">
        <v>39659</v>
      </c>
      <c r="C4916" s="200">
        <v>8.8262220928671624</v>
      </c>
      <c r="D4916" s="200">
        <v>3.2975703879074767</v>
      </c>
      <c r="E4916" s="200"/>
      <c r="F4916" s="200"/>
    </row>
    <row r="4917" spans="2:6" x14ac:dyDescent="0.2">
      <c r="B4917" s="199">
        <v>39660</v>
      </c>
      <c r="C4917" s="200">
        <v>8.6446308973898454</v>
      </c>
      <c r="D4917" s="200">
        <v>3.2781566199235033</v>
      </c>
      <c r="E4917" s="200"/>
      <c r="F4917" s="200"/>
    </row>
    <row r="4918" spans="2:6" x14ac:dyDescent="0.2">
      <c r="B4918" s="199">
        <v>39661</v>
      </c>
      <c r="C4918" s="200">
        <v>8.5766980704872484</v>
      </c>
      <c r="D4918" s="200">
        <v>3.2429790566381271</v>
      </c>
      <c r="E4918" s="200"/>
      <c r="F4918" s="200"/>
    </row>
    <row r="4919" spans="2:6" x14ac:dyDescent="0.2">
      <c r="B4919" s="199">
        <v>39664</v>
      </c>
      <c r="C4919" s="200">
        <v>8.5944070232030505</v>
      </c>
      <c r="D4919" s="200">
        <v>3.211346202877428</v>
      </c>
      <c r="E4919" s="200"/>
      <c r="F4919" s="200"/>
    </row>
    <row r="4920" spans="2:6" x14ac:dyDescent="0.2">
      <c r="B4920" s="199">
        <v>39665</v>
      </c>
      <c r="C4920" s="200">
        <v>8.7949889543170183</v>
      </c>
      <c r="D4920" s="200">
        <v>3.2643518484793215</v>
      </c>
      <c r="E4920" s="200"/>
      <c r="F4920" s="200"/>
    </row>
    <row r="4921" spans="2:6" x14ac:dyDescent="0.2">
      <c r="B4921" s="199">
        <v>39666</v>
      </c>
      <c r="C4921" s="200">
        <v>8.8617425742904814</v>
      </c>
      <c r="D4921" s="200">
        <v>3.2863205244946196</v>
      </c>
      <c r="E4921" s="200"/>
      <c r="F4921" s="200"/>
    </row>
    <row r="4922" spans="2:6" x14ac:dyDescent="0.2">
      <c r="B4922" s="199">
        <v>39667</v>
      </c>
      <c r="C4922" s="200">
        <v>8.5405162658002745</v>
      </c>
      <c r="D4922" s="200">
        <v>3.245680386086315</v>
      </c>
      <c r="E4922" s="200"/>
      <c r="F4922" s="200"/>
    </row>
    <row r="4923" spans="2:6" x14ac:dyDescent="0.2">
      <c r="B4923" s="199">
        <v>39668</v>
      </c>
      <c r="C4923" s="200">
        <v>8.6318947953942828</v>
      </c>
      <c r="D4923" s="200">
        <v>3.2591822983063117</v>
      </c>
      <c r="E4923" s="200"/>
      <c r="F4923" s="200"/>
    </row>
    <row r="4924" spans="2:6" x14ac:dyDescent="0.2">
      <c r="B4924" s="199">
        <v>39671</v>
      </c>
      <c r="C4924" s="200">
        <v>8.5959398254206949</v>
      </c>
      <c r="D4924" s="200">
        <v>3.288127481333083</v>
      </c>
      <c r="E4924" s="200"/>
      <c r="F4924" s="200"/>
    </row>
    <row r="4925" spans="2:6" x14ac:dyDescent="0.2">
      <c r="B4925" s="199">
        <v>39672</v>
      </c>
      <c r="C4925" s="200">
        <v>8.6513108461185286</v>
      </c>
      <c r="D4925" s="200">
        <v>3.257880713895458</v>
      </c>
      <c r="E4925" s="200"/>
      <c r="F4925" s="200"/>
    </row>
    <row r="4926" spans="2:6" x14ac:dyDescent="0.2">
      <c r="B4926" s="199">
        <v>39673</v>
      </c>
      <c r="C4926" s="200">
        <v>8.5544065561904059</v>
      </c>
      <c r="D4926" s="200">
        <v>3.2219981788380916</v>
      </c>
      <c r="E4926" s="200"/>
      <c r="F4926" s="200"/>
    </row>
    <row r="4927" spans="2:6" x14ac:dyDescent="0.2">
      <c r="B4927" s="199">
        <v>39674</v>
      </c>
      <c r="C4927" s="200">
        <v>8.25068655028603</v>
      </c>
      <c r="D4927" s="200">
        <v>3.2356645419777745</v>
      </c>
      <c r="E4927" s="200"/>
      <c r="F4927" s="200"/>
    </row>
    <row r="4928" spans="2:6" x14ac:dyDescent="0.2">
      <c r="B4928" s="199">
        <v>39675</v>
      </c>
      <c r="C4928" s="200">
        <v>8.3008870738405633</v>
      </c>
      <c r="D4928" s="200">
        <v>3.2257067929338841</v>
      </c>
      <c r="E4928" s="200"/>
      <c r="F4928" s="200"/>
    </row>
    <row r="4929" spans="2:6" x14ac:dyDescent="0.2">
      <c r="B4929" s="199">
        <v>39678</v>
      </c>
      <c r="C4929" s="200">
        <v>8.3240000300222672</v>
      </c>
      <c r="D4929" s="200">
        <v>3.2077814605718373</v>
      </c>
      <c r="E4929" s="200"/>
      <c r="F4929" s="200"/>
    </row>
    <row r="4930" spans="2:6" x14ac:dyDescent="0.2">
      <c r="B4930" s="199">
        <v>39679</v>
      </c>
      <c r="C4930" s="200">
        <v>8.1897580791103</v>
      </c>
      <c r="D4930" s="200">
        <v>3.1578355490803056</v>
      </c>
      <c r="E4930" s="200"/>
      <c r="F4930" s="200"/>
    </row>
    <row r="4931" spans="2:6" x14ac:dyDescent="0.2">
      <c r="B4931" s="199">
        <v>39680</v>
      </c>
      <c r="C4931" s="200">
        <v>8.1143555517379369</v>
      </c>
      <c r="D4931" s="200">
        <v>3.1783931888544812</v>
      </c>
      <c r="E4931" s="200"/>
      <c r="F4931" s="200"/>
    </row>
    <row r="4932" spans="2:6" x14ac:dyDescent="0.2">
      <c r="B4932" s="199">
        <v>39681</v>
      </c>
      <c r="C4932" s="200">
        <v>8.1367146160781036</v>
      </c>
      <c r="D4932" s="200">
        <v>3.1907707157166199</v>
      </c>
      <c r="E4932" s="200"/>
      <c r="F4932" s="200"/>
    </row>
    <row r="4933" spans="2:6" x14ac:dyDescent="0.2">
      <c r="B4933" s="199">
        <v>39682</v>
      </c>
      <c r="C4933" s="200">
        <v>8.224797370718834</v>
      </c>
      <c r="D4933" s="200">
        <v>3.2147484975414233</v>
      </c>
      <c r="E4933" s="200"/>
      <c r="F4933" s="200"/>
    </row>
    <row r="4934" spans="2:6" x14ac:dyDescent="0.2">
      <c r="B4934" s="199">
        <v>39685</v>
      </c>
      <c r="C4934" s="200">
        <v>8.2132838411123181</v>
      </c>
      <c r="D4934" s="200">
        <v>3.1828293571298412</v>
      </c>
      <c r="E4934" s="200"/>
      <c r="F4934" s="200"/>
    </row>
    <row r="4935" spans="2:6" x14ac:dyDescent="0.2">
      <c r="B4935" s="199">
        <v>39686</v>
      </c>
      <c r="C4935" s="200">
        <v>8.0602304540614114</v>
      </c>
      <c r="D4935" s="200">
        <v>3.1775006374066574</v>
      </c>
      <c r="E4935" s="200"/>
      <c r="F4935" s="200"/>
    </row>
    <row r="4936" spans="2:6" x14ac:dyDescent="0.2">
      <c r="B4936" s="199">
        <v>39687</v>
      </c>
      <c r="C4936" s="200">
        <v>8.0474659977266771</v>
      </c>
      <c r="D4936" s="200">
        <v>3.1986523401930356</v>
      </c>
      <c r="E4936" s="200"/>
      <c r="F4936" s="200"/>
    </row>
    <row r="4937" spans="2:6" x14ac:dyDescent="0.2">
      <c r="B4937" s="199">
        <v>39688</v>
      </c>
      <c r="C4937" s="200">
        <v>8.1016002688658784</v>
      </c>
      <c r="D4937" s="200">
        <v>3.2395326898561203</v>
      </c>
      <c r="E4937" s="200"/>
      <c r="F4937" s="200"/>
    </row>
    <row r="4938" spans="2:6" x14ac:dyDescent="0.2">
      <c r="B4938" s="199">
        <v>39689</v>
      </c>
      <c r="C4938" s="200">
        <v>8.0906896859423618</v>
      </c>
      <c r="D4938" s="200">
        <v>3.2338858131487811</v>
      </c>
      <c r="E4938" s="200"/>
      <c r="F4938" s="200"/>
    </row>
    <row r="4939" spans="2:6" x14ac:dyDescent="0.2">
      <c r="B4939" s="199">
        <v>39692</v>
      </c>
      <c r="C4939" s="200">
        <v>8.1539732351717493</v>
      </c>
      <c r="D4939" s="200">
        <v>3.2120786741941285</v>
      </c>
      <c r="E4939" s="200"/>
      <c r="F4939" s="200"/>
    </row>
    <row r="4940" spans="2:6" x14ac:dyDescent="0.2">
      <c r="B4940" s="199">
        <v>39693</v>
      </c>
      <c r="C4940" s="200">
        <v>8.2762279722227827</v>
      </c>
      <c r="D4940" s="200">
        <v>3.1953146967765358</v>
      </c>
      <c r="E4940" s="200"/>
      <c r="F4940" s="200"/>
    </row>
    <row r="4941" spans="2:6" x14ac:dyDescent="0.2">
      <c r="B4941" s="199">
        <v>39694</v>
      </c>
      <c r="C4941" s="200">
        <v>7.8873857382677928</v>
      </c>
      <c r="D4941" s="200">
        <v>3.1714809688581238</v>
      </c>
      <c r="E4941" s="200"/>
      <c r="F4941" s="200"/>
    </row>
    <row r="4942" spans="2:6" x14ac:dyDescent="0.2">
      <c r="B4942" s="199">
        <v>39695</v>
      </c>
      <c r="C4942" s="200">
        <v>7.6973774738118754</v>
      </c>
      <c r="D4942" s="200">
        <v>3.0845716627208084</v>
      </c>
      <c r="E4942" s="200"/>
      <c r="F4942" s="200"/>
    </row>
    <row r="4943" spans="2:6" x14ac:dyDescent="0.2">
      <c r="B4943" s="199">
        <v>39696</v>
      </c>
      <c r="C4943" s="200">
        <v>7.726153792267799</v>
      </c>
      <c r="D4943" s="200">
        <v>3.0535931524312439</v>
      </c>
      <c r="E4943" s="200"/>
      <c r="F4943" s="200"/>
    </row>
    <row r="4944" spans="2:6" x14ac:dyDescent="0.2">
      <c r="B4944" s="199">
        <v>39699</v>
      </c>
      <c r="C4944" s="200">
        <v>7.6959297346117523</v>
      </c>
      <c r="D4944" s="200">
        <v>3.122555090147507</v>
      </c>
      <c r="E4944" s="200"/>
      <c r="F4944" s="200"/>
    </row>
    <row r="4945" spans="2:6" x14ac:dyDescent="0.2">
      <c r="B4945" s="199">
        <v>39700</v>
      </c>
      <c r="C4945" s="200">
        <v>7.8420354746141383</v>
      </c>
      <c r="D4945" s="200">
        <v>3.0440112912037809</v>
      </c>
      <c r="E4945" s="200"/>
      <c r="F4945" s="200"/>
    </row>
    <row r="4946" spans="2:6" x14ac:dyDescent="0.2">
      <c r="B4946" s="199">
        <v>39701</v>
      </c>
      <c r="C4946" s="200">
        <v>8.0759837913254362</v>
      </c>
      <c r="D4946" s="200">
        <v>3.0427215443452851</v>
      </c>
      <c r="E4946" s="200"/>
      <c r="F4946" s="200"/>
    </row>
    <row r="4947" spans="2:6" x14ac:dyDescent="0.2">
      <c r="B4947" s="199">
        <v>39702</v>
      </c>
      <c r="C4947" s="200">
        <v>7.9079176156336093</v>
      </c>
      <c r="D4947" s="200">
        <v>3.0404083044982628</v>
      </c>
      <c r="E4947" s="200"/>
      <c r="F4947" s="200"/>
    </row>
    <row r="4948" spans="2:6" x14ac:dyDescent="0.2">
      <c r="B4948" s="199">
        <v>39703</v>
      </c>
      <c r="C4948" s="200">
        <v>8.1391272367612615</v>
      </c>
      <c r="D4948" s="200">
        <v>3.088727372063369</v>
      </c>
      <c r="E4948" s="200"/>
      <c r="F4948" s="200"/>
    </row>
    <row r="4949" spans="2:6" x14ac:dyDescent="0.2">
      <c r="B4949" s="199">
        <v>39706</v>
      </c>
      <c r="C4949" s="200">
        <v>8.0784022496666541</v>
      </c>
      <c r="D4949" s="200">
        <v>2.9776042615188421</v>
      </c>
      <c r="E4949" s="200"/>
      <c r="F4949" s="200"/>
    </row>
    <row r="4950" spans="2:6" x14ac:dyDescent="0.2">
      <c r="B4950" s="199">
        <v>39707</v>
      </c>
      <c r="C4950" s="200">
        <v>8.000406968162272</v>
      </c>
      <c r="D4950" s="200">
        <v>2.9564820615552652</v>
      </c>
      <c r="E4950" s="200"/>
      <c r="F4950" s="200"/>
    </row>
    <row r="4951" spans="2:6" x14ac:dyDescent="0.2">
      <c r="B4951" s="199">
        <v>39708</v>
      </c>
      <c r="C4951" s="200">
        <v>8.1800583932596993</v>
      </c>
      <c r="D4951" s="200">
        <v>2.8682247313786129</v>
      </c>
      <c r="E4951" s="200"/>
      <c r="F4951" s="200"/>
    </row>
    <row r="4952" spans="2:6" x14ac:dyDescent="0.2">
      <c r="B4952" s="199">
        <v>39709</v>
      </c>
      <c r="C4952" s="200">
        <v>8.5578883022506123</v>
      </c>
      <c r="D4952" s="200">
        <v>2.9298320888726943</v>
      </c>
      <c r="E4952" s="200"/>
      <c r="F4952" s="200"/>
    </row>
    <row r="4953" spans="2:6" x14ac:dyDescent="0.2">
      <c r="B4953" s="199">
        <v>39710</v>
      </c>
      <c r="C4953" s="200">
        <v>8.678455956120855</v>
      </c>
      <c r="D4953" s="200">
        <v>3.097597523219807</v>
      </c>
      <c r="E4953" s="200"/>
      <c r="F4953" s="200"/>
    </row>
    <row r="4954" spans="2:6" x14ac:dyDescent="0.2">
      <c r="B4954" s="199">
        <v>39713</v>
      </c>
      <c r="C4954" s="200">
        <v>8.6108633812883326</v>
      </c>
      <c r="D4954" s="200">
        <v>3.0461912219996288</v>
      </c>
      <c r="E4954" s="200"/>
      <c r="F4954" s="200"/>
    </row>
    <row r="4955" spans="2:6" x14ac:dyDescent="0.2">
      <c r="B4955" s="199">
        <v>39714</v>
      </c>
      <c r="C4955" s="200">
        <v>8.3213447295538394</v>
      </c>
      <c r="D4955" s="200">
        <v>3.0096181023492918</v>
      </c>
      <c r="E4955" s="200"/>
      <c r="F4955" s="200"/>
    </row>
    <row r="4956" spans="2:6" x14ac:dyDescent="0.2">
      <c r="B4956" s="199">
        <v>39715</v>
      </c>
      <c r="C4956" s="200">
        <v>8.2172551164988334</v>
      </c>
      <c r="D4956" s="200">
        <v>2.9962205427062396</v>
      </c>
      <c r="E4956" s="200"/>
      <c r="F4956" s="200"/>
    </row>
    <row r="4957" spans="2:6" x14ac:dyDescent="0.2">
      <c r="B4957" s="199">
        <v>39716</v>
      </c>
      <c r="C4957" s="200">
        <v>8.3509633386734272</v>
      </c>
      <c r="D4957" s="200">
        <v>3.0400977963940927</v>
      </c>
      <c r="E4957" s="200"/>
      <c r="F4957" s="200"/>
    </row>
    <row r="4958" spans="2:6" x14ac:dyDescent="0.2">
      <c r="B4958" s="199">
        <v>39717</v>
      </c>
      <c r="C4958" s="200">
        <v>8.1236332583055528</v>
      </c>
      <c r="D4958" s="200">
        <v>3.0144144964487274</v>
      </c>
      <c r="E4958" s="200"/>
      <c r="F4958" s="200"/>
    </row>
    <row r="4959" spans="2:6" x14ac:dyDescent="0.2">
      <c r="B4959" s="199">
        <v>39720</v>
      </c>
      <c r="C4959" s="200">
        <v>7.9742434186660205</v>
      </c>
      <c r="D4959" s="200">
        <v>2.805167729011103</v>
      </c>
      <c r="E4959" s="200"/>
      <c r="F4959" s="200"/>
    </row>
    <row r="4960" spans="2:6" x14ac:dyDescent="0.2">
      <c r="B4960" s="199">
        <v>39721</v>
      </c>
      <c r="C4960" s="200">
        <v>8.1665700673249031</v>
      </c>
      <c r="D4960" s="200">
        <v>2.8507739938080432</v>
      </c>
      <c r="E4960" s="200"/>
      <c r="F4960" s="200"/>
    </row>
    <row r="4961" spans="2:6" x14ac:dyDescent="0.2">
      <c r="B4961" s="199">
        <v>39722</v>
      </c>
      <c r="C4961" s="200">
        <v>8.3766148421622599</v>
      </c>
      <c r="D4961" s="200">
        <v>2.8555252230923269</v>
      </c>
      <c r="E4961" s="200"/>
      <c r="F4961" s="200"/>
    </row>
    <row r="4962" spans="2:6" x14ac:dyDescent="0.2">
      <c r="B4962" s="199">
        <v>39723</v>
      </c>
      <c r="C4962" s="200">
        <v>7.8362753740062656</v>
      </c>
      <c r="D4962" s="200">
        <v>2.7524064833363626</v>
      </c>
      <c r="E4962" s="200"/>
      <c r="F4962" s="200"/>
    </row>
    <row r="4963" spans="2:6" x14ac:dyDescent="0.2">
      <c r="B4963" s="199">
        <v>39724</v>
      </c>
      <c r="C4963" s="200">
        <v>7.8524598640159482</v>
      </c>
      <c r="D4963" s="200">
        <v>2.7458983791659022</v>
      </c>
      <c r="E4963" s="200"/>
      <c r="F4963" s="200"/>
    </row>
    <row r="4964" spans="2:6" x14ac:dyDescent="0.2">
      <c r="B4964" s="199">
        <v>39727</v>
      </c>
      <c r="C4964" s="200">
        <v>7.0703596247553602</v>
      </c>
      <c r="D4964" s="200">
        <v>2.5875465306865726</v>
      </c>
      <c r="E4964" s="200"/>
      <c r="F4964" s="200"/>
    </row>
    <row r="4965" spans="2:6" x14ac:dyDescent="0.2">
      <c r="B4965" s="199">
        <v>39728</v>
      </c>
      <c r="C4965" s="200">
        <v>7.379567863192003</v>
      </c>
      <c r="D4965" s="200">
        <v>2.5073267164450868</v>
      </c>
      <c r="E4965" s="200"/>
      <c r="F4965" s="200"/>
    </row>
    <row r="4966" spans="2:6" x14ac:dyDescent="0.2">
      <c r="B4966" s="199">
        <v>39729</v>
      </c>
      <c r="C4966" s="200">
        <v>7.2797405744756114</v>
      </c>
      <c r="D4966" s="200">
        <v>2.4212476780185708</v>
      </c>
      <c r="E4966" s="200"/>
      <c r="F4966" s="200"/>
    </row>
    <row r="4967" spans="2:6" x14ac:dyDescent="0.2">
      <c r="B4967" s="199">
        <v>39730</v>
      </c>
      <c r="C4967" s="200">
        <v>6.7433331860019825</v>
      </c>
      <c r="D4967" s="200">
        <v>2.3111540702968445</v>
      </c>
      <c r="E4967" s="200"/>
      <c r="F4967" s="200"/>
    </row>
    <row r="4968" spans="2:6" x14ac:dyDescent="0.2">
      <c r="B4968" s="199">
        <v>39731</v>
      </c>
      <c r="C4968" s="200">
        <v>6.5531406183414402</v>
      </c>
      <c r="D4968" s="200">
        <v>2.196293753414674</v>
      </c>
      <c r="E4968" s="200"/>
      <c r="F4968" s="200"/>
    </row>
    <row r="4969" spans="2:6" x14ac:dyDescent="0.2">
      <c r="B4969" s="199">
        <v>39734</v>
      </c>
      <c r="C4969" s="200">
        <v>6.8941941154738995</v>
      </c>
      <c r="D4969" s="200">
        <v>2.405463303587684</v>
      </c>
      <c r="E4969" s="200"/>
      <c r="F4969" s="200"/>
    </row>
    <row r="4970" spans="2:6" x14ac:dyDescent="0.2">
      <c r="B4970" s="199">
        <v>39735</v>
      </c>
      <c r="C4970" s="200">
        <v>7.156047271687128</v>
      </c>
      <c r="D4970" s="200">
        <v>2.4671731924968077</v>
      </c>
      <c r="E4970" s="200"/>
      <c r="F4970" s="200"/>
    </row>
    <row r="4971" spans="2:6" x14ac:dyDescent="0.2">
      <c r="B4971" s="199">
        <v>39736</v>
      </c>
      <c r="C4971" s="200">
        <v>6.6243350282000772</v>
      </c>
      <c r="D4971" s="200">
        <v>2.2930930613731513</v>
      </c>
      <c r="E4971" s="200"/>
      <c r="F4971" s="200"/>
    </row>
    <row r="4972" spans="2:6" x14ac:dyDescent="0.2">
      <c r="B4972" s="199">
        <v>39737</v>
      </c>
      <c r="C4972" s="200">
        <v>6.31633435103174</v>
      </c>
      <c r="D4972" s="200">
        <v>2.2611149153159666</v>
      </c>
      <c r="E4972" s="200"/>
      <c r="F4972" s="200"/>
    </row>
    <row r="4973" spans="2:6" x14ac:dyDescent="0.2">
      <c r="B4973" s="199">
        <v>39738</v>
      </c>
      <c r="C4973" s="200">
        <v>6.6982823108119458</v>
      </c>
      <c r="D4973" s="200">
        <v>2.2941365871425918</v>
      </c>
      <c r="E4973" s="200"/>
      <c r="F4973" s="200"/>
    </row>
    <row r="4974" spans="2:6" x14ac:dyDescent="0.2">
      <c r="B4974" s="199">
        <v>39741</v>
      </c>
      <c r="C4974" s="200">
        <v>6.8956126663836983</v>
      </c>
      <c r="D4974" s="200">
        <v>2.3878364596612589</v>
      </c>
      <c r="E4974" s="200"/>
      <c r="F4974" s="200"/>
    </row>
    <row r="4975" spans="2:6" x14ac:dyDescent="0.2">
      <c r="B4975" s="199">
        <v>39742</v>
      </c>
      <c r="C4975" s="200">
        <v>6.7495869856919199</v>
      </c>
      <c r="D4975" s="200">
        <v>2.3456829357129796</v>
      </c>
      <c r="E4975" s="200"/>
      <c r="F4975" s="200"/>
    </row>
    <row r="4976" spans="2:6" x14ac:dyDescent="0.2">
      <c r="B4976" s="199">
        <v>39743</v>
      </c>
      <c r="C4976" s="200">
        <v>6.1898539834927888</v>
      </c>
      <c r="D4976" s="200">
        <v>2.1957018757967535</v>
      </c>
      <c r="E4976" s="200"/>
      <c r="F4976" s="200"/>
    </row>
    <row r="4977" spans="2:6" x14ac:dyDescent="0.2">
      <c r="B4977" s="199">
        <v>39744</v>
      </c>
      <c r="C4977" s="200">
        <v>6.3445494203622701</v>
      </c>
      <c r="D4977" s="200">
        <v>2.1978282644327032</v>
      </c>
      <c r="E4977" s="200"/>
      <c r="F4977" s="200"/>
    </row>
    <row r="4978" spans="2:6" x14ac:dyDescent="0.2">
      <c r="B4978" s="199">
        <v>39745</v>
      </c>
      <c r="C4978" s="200">
        <v>6.1388145050791971</v>
      </c>
      <c r="D4978" s="200">
        <v>2.1036199235111952</v>
      </c>
      <c r="E4978" s="200"/>
      <c r="F4978" s="200"/>
    </row>
    <row r="4979" spans="2:6" x14ac:dyDescent="0.2">
      <c r="B4979" s="199">
        <v>39748</v>
      </c>
      <c r="C4979" s="200">
        <v>5.9923951994436058</v>
      </c>
      <c r="D4979" s="200">
        <v>2.0128779821526086</v>
      </c>
      <c r="E4979" s="200"/>
      <c r="F4979" s="200"/>
    </row>
    <row r="4980" spans="2:6" x14ac:dyDescent="0.2">
      <c r="B4980" s="199">
        <v>39749</v>
      </c>
      <c r="C4980" s="200">
        <v>6.34704877196525</v>
      </c>
      <c r="D4980" s="200">
        <v>2.1532740848661391</v>
      </c>
      <c r="E4980" s="200"/>
      <c r="F4980" s="200"/>
    </row>
    <row r="4981" spans="2:6" x14ac:dyDescent="0.2">
      <c r="B4981" s="199">
        <v>39750</v>
      </c>
      <c r="C4981" s="200">
        <v>6.778537599938641</v>
      </c>
      <c r="D4981" s="200">
        <v>2.2311584410854066</v>
      </c>
      <c r="E4981" s="200"/>
      <c r="F4981" s="200"/>
    </row>
    <row r="4982" spans="2:6" x14ac:dyDescent="0.2">
      <c r="B4982" s="199">
        <v>39751</v>
      </c>
      <c r="C4982" s="200">
        <v>6.3967656038515379</v>
      </c>
      <c r="D4982" s="200">
        <v>2.2986517938444662</v>
      </c>
      <c r="E4982" s="200"/>
      <c r="F4982" s="200"/>
    </row>
    <row r="4983" spans="2:6" x14ac:dyDescent="0.2">
      <c r="B4983" s="199">
        <v>39752</v>
      </c>
      <c r="C4983" s="200">
        <v>6.4186943493971977</v>
      </c>
      <c r="D4983" s="200">
        <v>2.310986887634304</v>
      </c>
      <c r="E4983" s="200"/>
      <c r="F4983" s="200"/>
    </row>
    <row r="4984" spans="2:6" x14ac:dyDescent="0.2">
      <c r="B4984" s="199">
        <v>39755</v>
      </c>
      <c r="C4984" s="200">
        <v>6.5782141936818386</v>
      </c>
      <c r="D4984" s="200">
        <v>2.3213815334183141</v>
      </c>
      <c r="E4984" s="200"/>
      <c r="F4984" s="200"/>
    </row>
    <row r="4985" spans="2:6" x14ac:dyDescent="0.2">
      <c r="B4985" s="199">
        <v>39756</v>
      </c>
      <c r="C4985" s="200">
        <v>6.8636881823284286</v>
      </c>
      <c r="D4985" s="200">
        <v>2.4328402841012498</v>
      </c>
      <c r="E4985" s="200"/>
      <c r="F4985" s="200"/>
    </row>
    <row r="4986" spans="2:6" x14ac:dyDescent="0.2">
      <c r="B4986" s="199">
        <v>39757</v>
      </c>
      <c r="C4986" s="200">
        <v>6.6288667187608352</v>
      </c>
      <c r="D4986" s="200">
        <v>2.374677836459655</v>
      </c>
      <c r="E4986" s="200"/>
      <c r="F4986" s="200"/>
    </row>
    <row r="4987" spans="2:6" x14ac:dyDescent="0.2">
      <c r="B4987" s="199">
        <v>39758</v>
      </c>
      <c r="C4987" s="200">
        <v>6.1165588506818986</v>
      </c>
      <c r="D4987" s="200">
        <v>2.2353185212165299</v>
      </c>
      <c r="E4987" s="200"/>
      <c r="F4987" s="200"/>
    </row>
    <row r="4988" spans="2:6" x14ac:dyDescent="0.2">
      <c r="B4988" s="199">
        <v>39759</v>
      </c>
      <c r="C4988" s="200">
        <v>6.5064968964508072</v>
      </c>
      <c r="D4988" s="200">
        <v>2.2701915862320097</v>
      </c>
      <c r="E4988" s="200"/>
      <c r="F4988" s="200"/>
    </row>
    <row r="4989" spans="2:6" x14ac:dyDescent="0.2">
      <c r="B4989" s="199">
        <v>39762</v>
      </c>
      <c r="C4989" s="200">
        <v>6.5648618017848426</v>
      </c>
      <c r="D4989" s="200">
        <v>2.2739242396648995</v>
      </c>
      <c r="E4989" s="200"/>
      <c r="F4989" s="200"/>
    </row>
    <row r="4990" spans="2:6" x14ac:dyDescent="0.2">
      <c r="B4990" s="199">
        <v>39763</v>
      </c>
      <c r="C4990" s="200">
        <v>6.3021013067180798</v>
      </c>
      <c r="D4990" s="200">
        <v>2.1905822254598371</v>
      </c>
      <c r="E4990" s="200"/>
      <c r="F4990" s="200"/>
    </row>
    <row r="4991" spans="2:6" x14ac:dyDescent="0.2">
      <c r="B4991" s="199">
        <v>39764</v>
      </c>
      <c r="C4991" s="200">
        <v>6.3042887605901559</v>
      </c>
      <c r="D4991" s="200">
        <v>2.1040859588417349</v>
      </c>
      <c r="E4991" s="200"/>
      <c r="F4991" s="200"/>
    </row>
    <row r="4992" spans="2:6" x14ac:dyDescent="0.2">
      <c r="B4992" s="199">
        <v>39765</v>
      </c>
      <c r="C4992" s="200">
        <v>6.2050794296775038</v>
      </c>
      <c r="D4992" s="200">
        <v>2.1622037880167486</v>
      </c>
      <c r="E4992" s="200"/>
      <c r="F4992" s="200"/>
    </row>
    <row r="4993" spans="2:6" x14ac:dyDescent="0.2">
      <c r="B4993" s="199">
        <v>39766</v>
      </c>
      <c r="C4993" s="200">
        <v>6.4354534317507062</v>
      </c>
      <c r="D4993" s="200">
        <v>2.1277098889091177</v>
      </c>
      <c r="E4993" s="200"/>
      <c r="F4993" s="200"/>
    </row>
    <row r="4994" spans="2:6" x14ac:dyDescent="0.2">
      <c r="B4994" s="199">
        <v>39769</v>
      </c>
      <c r="C4994" s="200">
        <v>6.3162434503561569</v>
      </c>
      <c r="D4994" s="200">
        <v>2.0779703150610032</v>
      </c>
      <c r="E4994" s="200"/>
      <c r="F4994" s="200"/>
    </row>
    <row r="4995" spans="2:6" x14ac:dyDescent="0.2">
      <c r="B4995" s="199">
        <v>39770</v>
      </c>
      <c r="C4995" s="200">
        <v>6.4636101245005859</v>
      </c>
      <c r="D4995" s="200">
        <v>2.0847160808595828</v>
      </c>
      <c r="E4995" s="200"/>
      <c r="F4995" s="200"/>
    </row>
    <row r="4996" spans="2:6" x14ac:dyDescent="0.2">
      <c r="B4996" s="199">
        <v>39771</v>
      </c>
      <c r="C4996" s="200">
        <v>6.4236947205054591</v>
      </c>
      <c r="D4996" s="200">
        <v>1.988966854853391</v>
      </c>
      <c r="E4996" s="200"/>
      <c r="F4996" s="200"/>
    </row>
    <row r="4997" spans="2:6" x14ac:dyDescent="0.2">
      <c r="B4997" s="199">
        <v>39772</v>
      </c>
      <c r="C4997" s="200">
        <v>6.292801083469354</v>
      </c>
      <c r="D4997" s="200">
        <v>1.8677128027681609</v>
      </c>
      <c r="E4997" s="200"/>
      <c r="F4997" s="200"/>
    </row>
    <row r="4998" spans="2:6" x14ac:dyDescent="0.2">
      <c r="B4998" s="199">
        <v>39773</v>
      </c>
      <c r="C4998" s="200">
        <v>6.0064873060125548</v>
      </c>
      <c r="D4998" s="200">
        <v>1.9243828082316465</v>
      </c>
      <c r="E4998" s="200"/>
      <c r="F4998" s="200"/>
    </row>
    <row r="4999" spans="2:6" x14ac:dyDescent="0.2">
      <c r="B4999" s="199">
        <v>39776</v>
      </c>
      <c r="C4999" s="200">
        <v>6.7039214885027523</v>
      </c>
      <c r="D4999" s="200">
        <v>2.0566754689491842</v>
      </c>
      <c r="E4999" s="200"/>
      <c r="F4999" s="200"/>
    </row>
    <row r="5000" spans="2:6" x14ac:dyDescent="0.2">
      <c r="B5000" s="199">
        <v>39777</v>
      </c>
      <c r="C5000" s="200">
        <v>6.6968520845860171</v>
      </c>
      <c r="D5000" s="200">
        <v>2.0906505190311364</v>
      </c>
      <c r="E5000" s="200"/>
      <c r="F5000" s="200"/>
    </row>
    <row r="5001" spans="2:6" x14ac:dyDescent="0.2">
      <c r="B5001" s="199">
        <v>39778</v>
      </c>
      <c r="C5001" s="200">
        <v>6.5447377265324249</v>
      </c>
      <c r="D5001" s="200">
        <v>2.1242356583500217</v>
      </c>
      <c r="E5001" s="200"/>
      <c r="F5001" s="200"/>
    </row>
    <row r="5002" spans="2:6" x14ac:dyDescent="0.2">
      <c r="B5002" s="199">
        <v>39779</v>
      </c>
      <c r="C5002" s="200">
        <v>6.5738326143284675</v>
      </c>
      <c r="D5002" s="200">
        <v>2.1433299945365087</v>
      </c>
      <c r="E5002" s="200"/>
      <c r="F5002" s="200"/>
    </row>
    <row r="5003" spans="2:6" x14ac:dyDescent="0.2">
      <c r="B5003" s="199">
        <v>39780</v>
      </c>
      <c r="C5003" s="200">
        <v>6.6793199295144685</v>
      </c>
      <c r="D5003" s="200">
        <v>2.163220906938621</v>
      </c>
      <c r="E5003" s="200"/>
      <c r="F5003" s="200"/>
    </row>
    <row r="5004" spans="2:6" x14ac:dyDescent="0.2">
      <c r="B5004" s="199">
        <v>39783</v>
      </c>
      <c r="C5004" s="200">
        <v>6.4173633633583744</v>
      </c>
      <c r="D5004" s="200">
        <v>2.0116710981606212</v>
      </c>
      <c r="E5004" s="200"/>
      <c r="F5004" s="200"/>
    </row>
    <row r="5005" spans="2:6" x14ac:dyDescent="0.2">
      <c r="B5005" s="199">
        <v>39784</v>
      </c>
      <c r="C5005" s="200">
        <v>6.4845723206609094</v>
      </c>
      <c r="D5005" s="200">
        <v>2.0515816791112678</v>
      </c>
      <c r="E5005" s="200"/>
      <c r="F5005" s="200"/>
    </row>
    <row r="5006" spans="2:6" x14ac:dyDescent="0.2">
      <c r="B5006" s="199">
        <v>39785</v>
      </c>
      <c r="C5006" s="200">
        <v>6.5678465129583685</v>
      </c>
      <c r="D5006" s="200">
        <v>2.0848401019850611</v>
      </c>
      <c r="E5006" s="200"/>
      <c r="F5006" s="200"/>
    </row>
    <row r="5007" spans="2:6" x14ac:dyDescent="0.2">
      <c r="B5007" s="199">
        <v>39786</v>
      </c>
      <c r="C5007" s="200">
        <v>6.5997693291113357</v>
      </c>
      <c r="D5007" s="200">
        <v>2.0470471680932385</v>
      </c>
      <c r="E5007" s="200"/>
      <c r="F5007" s="200"/>
    </row>
    <row r="5008" spans="2:6" x14ac:dyDescent="0.2">
      <c r="B5008" s="199">
        <v>39787</v>
      </c>
      <c r="C5008" s="200">
        <v>6.1666451229285872</v>
      </c>
      <c r="D5008" s="200">
        <v>2.0563296303041287</v>
      </c>
      <c r="E5008" s="200"/>
      <c r="F5008" s="200"/>
    </row>
    <row r="5009" spans="2:6" x14ac:dyDescent="0.2">
      <c r="B5009" s="199">
        <v>39790</v>
      </c>
      <c r="C5009" s="200">
        <v>6.6760308261704067</v>
      </c>
      <c r="D5009" s="200">
        <v>2.1692247313786144</v>
      </c>
      <c r="E5009" s="200"/>
      <c r="F5009" s="200"/>
    </row>
    <row r="5010" spans="2:6" x14ac:dyDescent="0.2">
      <c r="B5010" s="199">
        <v>39791</v>
      </c>
      <c r="C5010" s="200">
        <v>6.6703266002897337</v>
      </c>
      <c r="D5010" s="200">
        <v>2.1517506829357078</v>
      </c>
      <c r="E5010" s="200"/>
      <c r="F5010" s="200"/>
    </row>
    <row r="5011" spans="2:6" x14ac:dyDescent="0.2">
      <c r="B5011" s="199">
        <v>39792</v>
      </c>
      <c r="C5011" s="200">
        <v>6.6067711829847466</v>
      </c>
      <c r="D5011" s="200">
        <v>2.1796388635949686</v>
      </c>
      <c r="E5011" s="200"/>
      <c r="F5011" s="200"/>
    </row>
    <row r="5012" spans="2:6" x14ac:dyDescent="0.2">
      <c r="B5012" s="199">
        <v>39793</v>
      </c>
      <c r="C5012" s="200">
        <v>6.6977635931953099</v>
      </c>
      <c r="D5012" s="200">
        <v>2.1634989983609496</v>
      </c>
      <c r="E5012" s="200"/>
      <c r="F5012" s="200"/>
    </row>
    <row r="5013" spans="2:6" x14ac:dyDescent="0.2">
      <c r="B5013" s="199">
        <v>39794</v>
      </c>
      <c r="C5013" s="200">
        <v>6.6459276914314191</v>
      </c>
      <c r="D5013" s="200">
        <v>2.1467627026042568</v>
      </c>
      <c r="E5013" s="200"/>
      <c r="F5013" s="200"/>
    </row>
    <row r="5014" spans="2:6" x14ac:dyDescent="0.2">
      <c r="B5014" s="199">
        <v>39797</v>
      </c>
      <c r="C5014" s="200">
        <v>6.6392227241681718</v>
      </c>
      <c r="D5014" s="200">
        <v>2.1611096339464533</v>
      </c>
      <c r="E5014" s="200"/>
      <c r="F5014" s="200"/>
    </row>
    <row r="5015" spans="2:6" x14ac:dyDescent="0.2">
      <c r="B5015" s="199">
        <v>39798</v>
      </c>
      <c r="C5015" s="200">
        <v>6.8545722622843259</v>
      </c>
      <c r="D5015" s="200">
        <v>2.2238031323984657</v>
      </c>
      <c r="E5015" s="200"/>
      <c r="F5015" s="200"/>
    </row>
    <row r="5016" spans="2:6" x14ac:dyDescent="0.2">
      <c r="B5016" s="199">
        <v>39799</v>
      </c>
      <c r="C5016" s="200">
        <v>7.1388770514156086</v>
      </c>
      <c r="D5016" s="200">
        <v>2.2506701875796713</v>
      </c>
      <c r="E5016" s="200"/>
      <c r="F5016" s="200"/>
    </row>
    <row r="5017" spans="2:6" x14ac:dyDescent="0.2">
      <c r="B5017" s="199">
        <v>39800</v>
      </c>
      <c r="C5017" s="200">
        <v>7.1541625420832773</v>
      </c>
      <c r="D5017" s="200">
        <v>2.2296787470406074</v>
      </c>
      <c r="E5017" s="200"/>
      <c r="F5017" s="200"/>
    </row>
    <row r="5018" spans="2:6" x14ac:dyDescent="0.2">
      <c r="B5018" s="199">
        <v>39801</v>
      </c>
      <c r="C5018" s="200">
        <v>7.0814511750788887</v>
      </c>
      <c r="D5018" s="200">
        <v>2.1993864505554495</v>
      </c>
      <c r="E5018" s="200"/>
      <c r="F5018" s="200"/>
    </row>
    <row r="5019" spans="2:6" x14ac:dyDescent="0.2">
      <c r="B5019" s="199">
        <v>39804</v>
      </c>
      <c r="C5019" s="200">
        <v>6.9206804040660286</v>
      </c>
      <c r="D5019" s="200">
        <v>2.1650763066836594</v>
      </c>
      <c r="E5019" s="200"/>
      <c r="F5019" s="200"/>
    </row>
    <row r="5020" spans="2:6" x14ac:dyDescent="0.2">
      <c r="B5020" s="199">
        <v>39805</v>
      </c>
      <c r="C5020" s="200">
        <v>6.9077358142824306</v>
      </c>
      <c r="D5020" s="200">
        <v>2.1547211801129076</v>
      </c>
      <c r="E5020" s="200"/>
      <c r="F5020" s="200"/>
    </row>
    <row r="5021" spans="2:6" x14ac:dyDescent="0.2">
      <c r="B5021" s="199">
        <v>39806</v>
      </c>
      <c r="C5021" s="200">
        <v>6.966707836055229</v>
      </c>
      <c r="D5021" s="200">
        <v>2.1544203241668138</v>
      </c>
      <c r="E5021" s="200"/>
      <c r="F5021" s="200"/>
    </row>
    <row r="5022" spans="2:6" x14ac:dyDescent="0.2">
      <c r="B5022" s="199">
        <v>39807</v>
      </c>
      <c r="C5022" s="200">
        <v>6.966707836055229</v>
      </c>
      <c r="D5022" s="200">
        <v>2.1575310508104129</v>
      </c>
      <c r="E5022" s="200"/>
      <c r="F5022" s="200"/>
    </row>
    <row r="5023" spans="2:6" x14ac:dyDescent="0.2">
      <c r="B5023" s="199">
        <v>39808</v>
      </c>
      <c r="C5023" s="200">
        <v>6.966707836055229</v>
      </c>
      <c r="D5023" s="200">
        <v>2.16797705336004</v>
      </c>
      <c r="E5023" s="200"/>
      <c r="F5023" s="200"/>
    </row>
    <row r="5024" spans="2:6" x14ac:dyDescent="0.2">
      <c r="B5024" s="199">
        <v>39811</v>
      </c>
      <c r="C5024" s="200">
        <v>7.0570789526574451</v>
      </c>
      <c r="D5024" s="200">
        <v>2.1869848843562152</v>
      </c>
      <c r="E5024" s="200"/>
      <c r="F5024" s="200"/>
    </row>
    <row r="5025" spans="2:6" x14ac:dyDescent="0.2">
      <c r="B5025" s="199">
        <v>39812</v>
      </c>
      <c r="C5025" s="200">
        <v>7.1185086284756141</v>
      </c>
      <c r="D5025" s="200">
        <v>2.2233482061555234</v>
      </c>
      <c r="E5025" s="200"/>
      <c r="F5025" s="200"/>
    </row>
    <row r="5026" spans="2:6" x14ac:dyDescent="0.2">
      <c r="B5026" s="199">
        <v>39813</v>
      </c>
      <c r="C5026" s="200">
        <v>6.9959920307628085</v>
      </c>
      <c r="D5026" s="200">
        <v>2.2337189947186267</v>
      </c>
      <c r="E5026" s="200"/>
      <c r="F5026" s="200"/>
    </row>
    <row r="5027" spans="2:6" x14ac:dyDescent="0.2">
      <c r="B5027" s="199">
        <v>39814</v>
      </c>
      <c r="C5027" s="200">
        <v>6.9959920307628085</v>
      </c>
      <c r="D5027" s="200">
        <v>2.2337189947186267</v>
      </c>
      <c r="E5027" s="200"/>
      <c r="F5027" s="200"/>
    </row>
    <row r="5028" spans="2:6" x14ac:dyDescent="0.2">
      <c r="B5028" s="199">
        <v>39815</v>
      </c>
      <c r="C5028" s="200">
        <v>7.1907846729785838</v>
      </c>
      <c r="D5028" s="200">
        <v>2.2966206519759567</v>
      </c>
      <c r="E5028" s="200"/>
      <c r="F5028" s="200"/>
    </row>
    <row r="5029" spans="2:6" x14ac:dyDescent="0.2">
      <c r="B5029" s="199">
        <v>39818</v>
      </c>
      <c r="C5029" s="200">
        <v>7.1006937639634895</v>
      </c>
      <c r="D5029" s="200">
        <v>2.2949564742305553</v>
      </c>
      <c r="E5029" s="200"/>
      <c r="F5029" s="200"/>
    </row>
    <row r="5030" spans="2:6" x14ac:dyDescent="0.2">
      <c r="B5030" s="199">
        <v>39819</v>
      </c>
      <c r="C5030" s="200">
        <v>7.0917746563912969</v>
      </c>
      <c r="D5030" s="200">
        <v>2.305699508286283</v>
      </c>
      <c r="E5030" s="200"/>
      <c r="F5030" s="200"/>
    </row>
    <row r="5031" spans="2:6" x14ac:dyDescent="0.2">
      <c r="B5031" s="199">
        <v>39820</v>
      </c>
      <c r="C5031" s="200">
        <v>7.0718724121453507</v>
      </c>
      <c r="D5031" s="200">
        <v>2.2818140593698741</v>
      </c>
      <c r="E5031" s="200"/>
      <c r="F5031" s="200"/>
    </row>
    <row r="5032" spans="2:6" x14ac:dyDescent="0.2">
      <c r="B5032" s="199">
        <v>39821</v>
      </c>
      <c r="C5032" s="200">
        <v>7.1191407634489412</v>
      </c>
      <c r="D5032" s="200">
        <v>2.279338371881257</v>
      </c>
      <c r="E5032" s="200"/>
      <c r="F5032" s="200"/>
    </row>
    <row r="5033" spans="2:6" x14ac:dyDescent="0.2">
      <c r="B5033" s="199">
        <v>39822</v>
      </c>
      <c r="C5033" s="200">
        <v>6.952693286943429</v>
      </c>
      <c r="D5033" s="200">
        <v>2.2406678200692007</v>
      </c>
      <c r="E5033" s="200"/>
      <c r="F5033" s="200"/>
    </row>
    <row r="5034" spans="2:6" x14ac:dyDescent="0.2">
      <c r="B5034" s="199">
        <v>39825</v>
      </c>
      <c r="C5034" s="200">
        <v>6.9124001030763811</v>
      </c>
      <c r="D5034" s="200">
        <v>2.1921424148606778</v>
      </c>
      <c r="E5034" s="200"/>
      <c r="F5034" s="200"/>
    </row>
    <row r="5035" spans="2:6" x14ac:dyDescent="0.2">
      <c r="B5035" s="199">
        <v>39826</v>
      </c>
      <c r="C5035" s="200">
        <v>6.6524024881766755</v>
      </c>
      <c r="D5035" s="200">
        <v>2.1602593334547406</v>
      </c>
      <c r="E5035" s="200"/>
      <c r="F5035" s="200"/>
    </row>
    <row r="5036" spans="2:6" x14ac:dyDescent="0.2">
      <c r="B5036" s="199">
        <v>39827</v>
      </c>
      <c r="C5036" s="200">
        <v>6.4116833220611111</v>
      </c>
      <c r="D5036" s="200">
        <v>2.0943769805135646</v>
      </c>
      <c r="E5036" s="200"/>
      <c r="F5036" s="200"/>
    </row>
    <row r="5037" spans="2:6" x14ac:dyDescent="0.2">
      <c r="B5037" s="199">
        <v>39828</v>
      </c>
      <c r="C5037" s="200">
        <v>6.3440031823576142</v>
      </c>
      <c r="D5037" s="200">
        <v>2.0728739755964272</v>
      </c>
      <c r="E5037" s="200"/>
      <c r="F5037" s="200"/>
    </row>
    <row r="5038" spans="2:6" x14ac:dyDescent="0.2">
      <c r="B5038" s="199">
        <v>39829</v>
      </c>
      <c r="C5038" s="200">
        <v>6.4935556424718159</v>
      </c>
      <c r="D5038" s="200">
        <v>2.1032121653614979</v>
      </c>
      <c r="E5038" s="200"/>
      <c r="F5038" s="200"/>
    </row>
    <row r="5039" spans="2:6" x14ac:dyDescent="0.2">
      <c r="B5039" s="199">
        <v>39832</v>
      </c>
      <c r="C5039" s="200">
        <v>6.498292485016</v>
      </c>
      <c r="D5039" s="200">
        <v>2.0881272992168975</v>
      </c>
      <c r="E5039" s="200"/>
      <c r="F5039" s="200"/>
    </row>
    <row r="5040" spans="2:6" x14ac:dyDescent="0.2">
      <c r="B5040" s="199">
        <v>39833</v>
      </c>
      <c r="C5040" s="200">
        <v>6.369658855602208</v>
      </c>
      <c r="D5040" s="200">
        <v>1.998231833910032</v>
      </c>
      <c r="E5040" s="200"/>
      <c r="F5040" s="200"/>
    </row>
    <row r="5041" spans="2:6" x14ac:dyDescent="0.2">
      <c r="B5041" s="199">
        <v>39834</v>
      </c>
      <c r="C5041" s="200">
        <v>6.2188804872943537</v>
      </c>
      <c r="D5041" s="200">
        <v>2.036974139500999</v>
      </c>
      <c r="E5041" s="200"/>
      <c r="F5041" s="200"/>
    </row>
    <row r="5042" spans="2:6" x14ac:dyDescent="0.2">
      <c r="B5042" s="199">
        <v>39835</v>
      </c>
      <c r="C5042" s="200">
        <v>6.1419468256066523</v>
      </c>
      <c r="D5042" s="200">
        <v>2.0176188308140564</v>
      </c>
      <c r="E5042" s="200"/>
      <c r="F5042" s="200"/>
    </row>
    <row r="5043" spans="2:6" x14ac:dyDescent="0.2">
      <c r="B5043" s="199">
        <v>39836</v>
      </c>
      <c r="C5043" s="200">
        <v>6.1820231821741434</v>
      </c>
      <c r="D5043" s="200">
        <v>2.0053735203059522</v>
      </c>
      <c r="E5043" s="200"/>
      <c r="F5043" s="200"/>
    </row>
    <row r="5044" spans="2:6" x14ac:dyDescent="0.2">
      <c r="B5044" s="199">
        <v>39839</v>
      </c>
      <c r="C5044" s="200">
        <v>6.3623918052624147</v>
      </c>
      <c r="D5044" s="200">
        <v>2.0456556182844623</v>
      </c>
      <c r="E5044" s="200"/>
      <c r="F5044" s="200"/>
    </row>
    <row r="5045" spans="2:6" x14ac:dyDescent="0.2">
      <c r="B5045" s="199">
        <v>39840</v>
      </c>
      <c r="C5045" s="200">
        <v>6.4551546937689839</v>
      </c>
      <c r="D5045" s="200">
        <v>2.0761710071025279</v>
      </c>
      <c r="E5045" s="200"/>
      <c r="F5045" s="200"/>
    </row>
    <row r="5046" spans="2:6" x14ac:dyDescent="0.2">
      <c r="B5046" s="199">
        <v>39841</v>
      </c>
      <c r="C5046" s="200">
        <v>6.4509115503068681</v>
      </c>
      <c r="D5046" s="200">
        <v>2.1358397377526828</v>
      </c>
      <c r="E5046" s="200"/>
      <c r="F5046" s="200"/>
    </row>
    <row r="5047" spans="2:6" x14ac:dyDescent="0.2">
      <c r="B5047" s="199">
        <v>39842</v>
      </c>
      <c r="C5047" s="200">
        <v>6.130739356072973</v>
      </c>
      <c r="D5047" s="200">
        <v>2.0851265707521365</v>
      </c>
      <c r="E5047" s="200"/>
      <c r="F5047" s="200"/>
    </row>
    <row r="5048" spans="2:6" x14ac:dyDescent="0.2">
      <c r="B5048" s="199">
        <v>39843</v>
      </c>
      <c r="C5048" s="200">
        <v>5.9945451255138327</v>
      </c>
      <c r="D5048" s="200">
        <v>2.0387128027681629</v>
      </c>
      <c r="E5048" s="200"/>
      <c r="F5048" s="200"/>
    </row>
    <row r="5049" spans="2:6" x14ac:dyDescent="0.2">
      <c r="B5049" s="199">
        <v>39846</v>
      </c>
      <c r="C5049" s="200">
        <v>5.954974977295695</v>
      </c>
      <c r="D5049" s="200">
        <v>2.0148608632307381</v>
      </c>
      <c r="E5049" s="200"/>
      <c r="F5049" s="200"/>
    </row>
    <row r="5050" spans="2:6" x14ac:dyDescent="0.2">
      <c r="B5050" s="199">
        <v>39847</v>
      </c>
      <c r="C5050" s="200">
        <v>6.0165581001258586</v>
      </c>
      <c r="D5050" s="200">
        <v>2.0510448005827682</v>
      </c>
      <c r="E5050" s="200"/>
      <c r="F5050" s="200"/>
    </row>
    <row r="5051" spans="2:6" x14ac:dyDescent="0.2">
      <c r="B5051" s="199">
        <v>39848</v>
      </c>
      <c r="C5051" s="200">
        <v>6.0066966277517411</v>
      </c>
      <c r="D5051" s="200">
        <v>2.0626142779093026</v>
      </c>
      <c r="E5051" s="200"/>
      <c r="F5051" s="200"/>
    </row>
    <row r="5052" spans="2:6" x14ac:dyDescent="0.2">
      <c r="B5052" s="199">
        <v>39849</v>
      </c>
      <c r="C5052" s="200">
        <v>5.8735938541136035</v>
      </c>
      <c r="D5052" s="200">
        <v>2.0748164268803464</v>
      </c>
      <c r="E5052" s="200"/>
      <c r="F5052" s="200"/>
    </row>
    <row r="5053" spans="2:6" x14ac:dyDescent="0.2">
      <c r="B5053" s="199">
        <v>39850</v>
      </c>
      <c r="C5053" s="200">
        <v>5.91033690792597</v>
      </c>
      <c r="D5053" s="200">
        <v>2.1185308686942235</v>
      </c>
      <c r="E5053" s="200"/>
      <c r="F5053" s="200"/>
    </row>
    <row r="5054" spans="2:6" x14ac:dyDescent="0.2">
      <c r="B5054" s="199">
        <v>39853</v>
      </c>
      <c r="C5054" s="200">
        <v>6.1681754232927721</v>
      </c>
      <c r="D5054" s="200">
        <v>2.1336630850482572</v>
      </c>
      <c r="E5054" s="200"/>
      <c r="F5054" s="200"/>
    </row>
    <row r="5055" spans="2:6" x14ac:dyDescent="0.2">
      <c r="B5055" s="199">
        <v>39854</v>
      </c>
      <c r="C5055" s="200">
        <v>5.9593548887467636</v>
      </c>
      <c r="D5055" s="200">
        <v>2.0594536514296089</v>
      </c>
      <c r="E5055" s="200"/>
      <c r="F5055" s="200"/>
    </row>
    <row r="5056" spans="2:6" x14ac:dyDescent="0.2">
      <c r="B5056" s="199">
        <v>39855</v>
      </c>
      <c r="C5056" s="200">
        <v>5.6731245064051778</v>
      </c>
      <c r="D5056" s="200">
        <v>2.0567512292842802</v>
      </c>
      <c r="E5056" s="200"/>
      <c r="F5056" s="200"/>
    </row>
    <row r="5057" spans="2:6" x14ac:dyDescent="0.2">
      <c r="B5057" s="199">
        <v>39856</v>
      </c>
      <c r="C5057" s="200">
        <v>5.6124011872128747</v>
      </c>
      <c r="D5057" s="200">
        <v>2.0390522673465639</v>
      </c>
      <c r="E5057" s="200"/>
      <c r="F5057" s="200"/>
    </row>
    <row r="5058" spans="2:6" x14ac:dyDescent="0.2">
      <c r="B5058" s="199">
        <v>39857</v>
      </c>
      <c r="C5058" s="200">
        <v>5.7640360233539836</v>
      </c>
      <c r="D5058" s="200">
        <v>2.0375634674922565</v>
      </c>
      <c r="E5058" s="200"/>
      <c r="F5058" s="200"/>
    </row>
    <row r="5059" spans="2:6" x14ac:dyDescent="0.2">
      <c r="B5059" s="199">
        <v>39860</v>
      </c>
      <c r="C5059" s="200">
        <v>5.6190035784844099</v>
      </c>
      <c r="D5059" s="200">
        <v>2.0232127117100673</v>
      </c>
      <c r="E5059" s="200"/>
      <c r="F5059" s="200"/>
    </row>
    <row r="5060" spans="2:6" x14ac:dyDescent="0.2">
      <c r="B5060" s="199">
        <v>39861</v>
      </c>
      <c r="C5060" s="200">
        <v>5.4643973743882084</v>
      </c>
      <c r="D5060" s="200">
        <v>1.9397484975414281</v>
      </c>
      <c r="E5060" s="200"/>
      <c r="F5060" s="200"/>
    </row>
    <row r="5061" spans="2:6" x14ac:dyDescent="0.2">
      <c r="B5061" s="199">
        <v>39862</v>
      </c>
      <c r="C5061" s="200">
        <v>5.3662796855337147</v>
      </c>
      <c r="D5061" s="200">
        <v>1.927584957202692</v>
      </c>
      <c r="E5061" s="200"/>
      <c r="F5061" s="200"/>
    </row>
    <row r="5062" spans="2:6" x14ac:dyDescent="0.2">
      <c r="B5062" s="199">
        <v>39863</v>
      </c>
      <c r="C5062" s="200">
        <v>5.5136079979251438</v>
      </c>
      <c r="D5062" s="200">
        <v>1.9252345656528835</v>
      </c>
      <c r="E5062" s="200"/>
      <c r="F5062" s="200"/>
    </row>
    <row r="5063" spans="2:6" x14ac:dyDescent="0.2">
      <c r="B5063" s="199">
        <v>39864</v>
      </c>
      <c r="C5063" s="200">
        <v>5.4293530790727615</v>
      </c>
      <c r="D5063" s="200">
        <v>1.8832181751957717</v>
      </c>
      <c r="E5063" s="200"/>
      <c r="F5063" s="200"/>
    </row>
    <row r="5064" spans="2:6" x14ac:dyDescent="0.2">
      <c r="B5064" s="199">
        <v>39867</v>
      </c>
      <c r="C5064" s="200">
        <v>5.3962151960911182</v>
      </c>
      <c r="D5064" s="200">
        <v>1.8457302859224152</v>
      </c>
      <c r="E5064" s="200"/>
      <c r="F5064" s="200"/>
    </row>
    <row r="5065" spans="2:6" x14ac:dyDescent="0.2">
      <c r="B5065" s="199">
        <v>39868</v>
      </c>
      <c r="C5065" s="200">
        <v>5.4183524294248127</v>
      </c>
      <c r="D5065" s="200">
        <v>1.8715550901475106</v>
      </c>
      <c r="E5065" s="200"/>
      <c r="F5065" s="200"/>
    </row>
    <row r="5066" spans="2:6" x14ac:dyDescent="0.2">
      <c r="B5066" s="199">
        <v>39869</v>
      </c>
      <c r="C5066" s="200">
        <v>5.4953828294461626</v>
      </c>
      <c r="D5066" s="200">
        <v>1.862306683664174</v>
      </c>
      <c r="E5066" s="200"/>
      <c r="F5066" s="200"/>
    </row>
    <row r="5067" spans="2:6" x14ac:dyDescent="0.2">
      <c r="B5067" s="199">
        <v>39870</v>
      </c>
      <c r="C5067" s="200">
        <v>5.5217873908253843</v>
      </c>
      <c r="D5067" s="200">
        <v>1.8623853578583101</v>
      </c>
      <c r="E5067" s="200"/>
      <c r="F5067" s="200"/>
    </row>
    <row r="5068" spans="2:6" x14ac:dyDescent="0.2">
      <c r="B5068" s="199">
        <v>39871</v>
      </c>
      <c r="C5068" s="200">
        <v>5.5887603399518611</v>
      </c>
      <c r="D5068" s="200">
        <v>1.8315845929703116</v>
      </c>
      <c r="E5068" s="200"/>
      <c r="F5068" s="200"/>
    </row>
    <row r="5069" spans="2:6" x14ac:dyDescent="0.2">
      <c r="B5069" s="199">
        <v>39874</v>
      </c>
      <c r="C5069" s="200">
        <v>5.3073735459019353</v>
      </c>
      <c r="D5069" s="200">
        <v>1.7413675104716775</v>
      </c>
      <c r="E5069" s="200"/>
      <c r="F5069" s="200"/>
    </row>
    <row r="5070" spans="2:6" x14ac:dyDescent="0.2">
      <c r="B5070" s="199">
        <v>39875</v>
      </c>
      <c r="C5070" s="200">
        <v>5.1732400086397465</v>
      </c>
      <c r="D5070" s="200">
        <v>1.7206794755053689</v>
      </c>
      <c r="E5070" s="200"/>
      <c r="F5070" s="200"/>
    </row>
    <row r="5071" spans="2:6" x14ac:dyDescent="0.2">
      <c r="B5071" s="199">
        <v>39876</v>
      </c>
      <c r="C5071" s="200">
        <v>5.3604170089341316</v>
      </c>
      <c r="D5071" s="200">
        <v>1.7627466763795265</v>
      </c>
      <c r="E5071" s="200"/>
      <c r="F5071" s="200"/>
    </row>
    <row r="5072" spans="2:6" x14ac:dyDescent="0.2">
      <c r="B5072" s="199">
        <v>39877</v>
      </c>
      <c r="C5072" s="200">
        <v>5.2301713519432438</v>
      </c>
      <c r="D5072" s="200">
        <v>1.7093622291021635</v>
      </c>
      <c r="E5072" s="200"/>
      <c r="F5072" s="200"/>
    </row>
    <row r="5073" spans="2:6" x14ac:dyDescent="0.2">
      <c r="B5073" s="199">
        <v>39878</v>
      </c>
      <c r="C5073" s="200">
        <v>5.1016411324723192</v>
      </c>
      <c r="D5073" s="200">
        <v>1.702485339646691</v>
      </c>
      <c r="E5073" s="200"/>
      <c r="F5073" s="200"/>
    </row>
    <row r="5074" spans="2:6" x14ac:dyDescent="0.2">
      <c r="B5074" s="199">
        <v>39881</v>
      </c>
      <c r="C5074" s="200">
        <v>5.0944908352938256</v>
      </c>
      <c r="D5074" s="200">
        <v>1.6809674012019633</v>
      </c>
      <c r="E5074" s="200"/>
      <c r="F5074" s="200"/>
    </row>
    <row r="5075" spans="2:6" x14ac:dyDescent="0.2">
      <c r="B5075" s="199">
        <v>39882</v>
      </c>
      <c r="C5075" s="200">
        <v>5.2590494124397287</v>
      </c>
      <c r="D5075" s="200">
        <v>1.7704439992715315</v>
      </c>
      <c r="E5075" s="200"/>
      <c r="F5075" s="200"/>
    </row>
    <row r="5076" spans="2:6" x14ac:dyDescent="0.2">
      <c r="B5076" s="199">
        <v>39883</v>
      </c>
      <c r="C5076" s="200">
        <v>5.2727695767948219</v>
      </c>
      <c r="D5076" s="200">
        <v>1.785042068839916</v>
      </c>
      <c r="E5076" s="200"/>
      <c r="F5076" s="200"/>
    </row>
    <row r="5077" spans="2:6" x14ac:dyDescent="0.2">
      <c r="B5077" s="199">
        <v>39884</v>
      </c>
      <c r="C5077" s="200">
        <v>5.3230351485392227</v>
      </c>
      <c r="D5077" s="200">
        <v>1.820887087962116</v>
      </c>
      <c r="E5077" s="200"/>
      <c r="F5077" s="200"/>
    </row>
    <row r="5078" spans="2:6" x14ac:dyDescent="0.2">
      <c r="B5078" s="199">
        <v>39885</v>
      </c>
      <c r="C5078" s="200">
        <v>5.4101596933061371</v>
      </c>
      <c r="D5078" s="200">
        <v>1.8475181205609139</v>
      </c>
      <c r="E5078" s="200"/>
      <c r="F5078" s="200"/>
    </row>
    <row r="5079" spans="2:6" x14ac:dyDescent="0.2">
      <c r="B5079" s="199">
        <v>39888</v>
      </c>
      <c r="C5079" s="200">
        <v>5.5972399552668746</v>
      </c>
      <c r="D5079" s="200">
        <v>1.8694438171553414</v>
      </c>
      <c r="E5079" s="200"/>
      <c r="F5079" s="200"/>
    </row>
    <row r="5080" spans="2:6" x14ac:dyDescent="0.2">
      <c r="B5080" s="199">
        <v>39889</v>
      </c>
      <c r="C5080" s="200">
        <v>5.4273741129887201</v>
      </c>
      <c r="D5080" s="200">
        <v>1.9021852121653577</v>
      </c>
      <c r="E5080" s="200"/>
      <c r="F5080" s="200"/>
    </row>
    <row r="5081" spans="2:6" x14ac:dyDescent="0.2">
      <c r="B5081" s="199">
        <v>39890</v>
      </c>
      <c r="C5081" s="200">
        <v>5.4056713682052919</v>
      </c>
      <c r="D5081" s="200">
        <v>1.927486068111451</v>
      </c>
      <c r="E5081" s="200"/>
      <c r="F5081" s="200"/>
    </row>
    <row r="5082" spans="2:6" x14ac:dyDescent="0.2">
      <c r="B5082" s="199">
        <v>39891</v>
      </c>
      <c r="C5082" s="200">
        <v>5.3320334814708694</v>
      </c>
      <c r="D5082" s="200">
        <v>1.9624924421781051</v>
      </c>
      <c r="E5082" s="200"/>
      <c r="F5082" s="200"/>
    </row>
    <row r="5083" spans="2:6" x14ac:dyDescent="0.2">
      <c r="B5083" s="199">
        <v>39892</v>
      </c>
      <c r="C5083" s="200">
        <v>5.4087011127410358</v>
      </c>
      <c r="D5083" s="200">
        <v>1.9303227098889049</v>
      </c>
      <c r="E5083" s="200"/>
      <c r="F5083" s="200"/>
    </row>
    <row r="5084" spans="2:6" x14ac:dyDescent="0.2">
      <c r="B5084" s="199">
        <v>39895</v>
      </c>
      <c r="C5084" s="200">
        <v>5.5353174143177872</v>
      </c>
      <c r="D5084" s="200">
        <v>2.0289404480058231</v>
      </c>
      <c r="E5084" s="200"/>
      <c r="F5084" s="200"/>
    </row>
    <row r="5085" spans="2:6" x14ac:dyDescent="0.2">
      <c r="B5085" s="199">
        <v>39896</v>
      </c>
      <c r="C5085" s="200">
        <v>5.6905999527983786</v>
      </c>
      <c r="D5085" s="200">
        <v>2.0141218357311921</v>
      </c>
      <c r="E5085" s="200"/>
      <c r="F5085" s="200"/>
    </row>
    <row r="5086" spans="2:6" x14ac:dyDescent="0.2">
      <c r="B5086" s="199">
        <v>39897</v>
      </c>
      <c r="C5086" s="200">
        <v>5.9359992527797827</v>
      </c>
      <c r="D5086" s="200">
        <v>2.0274729557457611</v>
      </c>
      <c r="E5086" s="200"/>
      <c r="F5086" s="200"/>
    </row>
    <row r="5087" spans="2:6" x14ac:dyDescent="0.2">
      <c r="B5087" s="199">
        <v>39898</v>
      </c>
      <c r="C5087" s="200">
        <v>5.9378973256020657</v>
      </c>
      <c r="D5087" s="200">
        <v>2.059455654707699</v>
      </c>
      <c r="E5087" s="200"/>
      <c r="F5087" s="200"/>
    </row>
    <row r="5088" spans="2:6" x14ac:dyDescent="0.2">
      <c r="B5088" s="199">
        <v>39899</v>
      </c>
      <c r="C5088" s="200">
        <v>5.6817292143930107</v>
      </c>
      <c r="D5088" s="200">
        <v>2.0185050081952243</v>
      </c>
      <c r="E5088" s="200"/>
      <c r="F5088" s="200"/>
    </row>
    <row r="5089" spans="2:6" x14ac:dyDescent="0.2">
      <c r="B5089" s="199">
        <v>39902</v>
      </c>
      <c r="C5089" s="200">
        <v>5.4574297125120337</v>
      </c>
      <c r="D5089" s="200">
        <v>1.9403021307594204</v>
      </c>
      <c r="E5089" s="200"/>
      <c r="F5089" s="200"/>
    </row>
    <row r="5090" spans="2:6" x14ac:dyDescent="0.2">
      <c r="B5090" s="199">
        <v>39903</v>
      </c>
      <c r="C5090" s="200">
        <v>5.6314286167002194</v>
      </c>
      <c r="D5090" s="200">
        <v>1.9710883263522081</v>
      </c>
      <c r="E5090" s="200"/>
      <c r="F5090" s="200"/>
    </row>
    <row r="5091" spans="2:6" x14ac:dyDescent="0.2">
      <c r="B5091" s="199">
        <v>39904</v>
      </c>
      <c r="C5091" s="200">
        <v>5.662026284472427</v>
      </c>
      <c r="D5091" s="200">
        <v>2.001690584592966</v>
      </c>
      <c r="E5091" s="200"/>
      <c r="F5091" s="200"/>
    </row>
    <row r="5092" spans="2:6" x14ac:dyDescent="0.2">
      <c r="B5092" s="199">
        <v>39905</v>
      </c>
      <c r="C5092" s="200">
        <v>6.0233764847457962</v>
      </c>
      <c r="D5092" s="200">
        <v>2.088094154070292</v>
      </c>
      <c r="E5092" s="200"/>
      <c r="F5092" s="200"/>
    </row>
    <row r="5093" spans="2:6" x14ac:dyDescent="0.2">
      <c r="B5093" s="199">
        <v>39906</v>
      </c>
      <c r="C5093" s="200">
        <v>5.8781855891573143</v>
      </c>
      <c r="D5093" s="200">
        <v>2.093580222181747</v>
      </c>
      <c r="E5093" s="200"/>
      <c r="F5093" s="200"/>
    </row>
    <row r="5094" spans="2:6" x14ac:dyDescent="0.2">
      <c r="B5094" s="199">
        <v>39909</v>
      </c>
      <c r="C5094" s="200">
        <v>5.8049146409298364</v>
      </c>
      <c r="D5094" s="200">
        <v>2.0781444181387672</v>
      </c>
      <c r="E5094" s="200"/>
      <c r="F5094" s="200"/>
    </row>
    <row r="5095" spans="2:6" x14ac:dyDescent="0.2">
      <c r="B5095" s="199">
        <v>39910</v>
      </c>
      <c r="C5095" s="200">
        <v>5.8715389984747182</v>
      </c>
      <c r="D5095" s="200">
        <v>2.0404299763248903</v>
      </c>
      <c r="E5095" s="200"/>
      <c r="F5095" s="200"/>
    </row>
    <row r="5096" spans="2:6" x14ac:dyDescent="0.2">
      <c r="B5096" s="199">
        <v>39911</v>
      </c>
      <c r="C5096" s="200">
        <v>5.6974316806367513</v>
      </c>
      <c r="D5096" s="200">
        <v>2.0474866144600203</v>
      </c>
      <c r="E5096" s="200"/>
      <c r="F5096" s="200"/>
    </row>
    <row r="5097" spans="2:6" x14ac:dyDescent="0.2">
      <c r="B5097" s="199">
        <v>39912</v>
      </c>
      <c r="C5097" s="200">
        <v>5.6704625343275277</v>
      </c>
      <c r="D5097" s="200">
        <v>2.1110824986341234</v>
      </c>
      <c r="E5097" s="200"/>
      <c r="F5097" s="200"/>
    </row>
    <row r="5098" spans="2:6" x14ac:dyDescent="0.2">
      <c r="B5098" s="199">
        <v>39913</v>
      </c>
      <c r="C5098" s="200">
        <v>5.6704625343275277</v>
      </c>
      <c r="D5098" s="200">
        <v>2.1125285011837498</v>
      </c>
      <c r="E5098" s="200"/>
      <c r="F5098" s="200"/>
    </row>
    <row r="5099" spans="2:6" x14ac:dyDescent="0.2">
      <c r="B5099" s="199">
        <v>39916</v>
      </c>
      <c r="C5099" s="200">
        <v>5.6704625343275277</v>
      </c>
      <c r="D5099" s="200">
        <v>2.1235246767437568</v>
      </c>
      <c r="E5099" s="200"/>
      <c r="F5099" s="200"/>
    </row>
    <row r="5100" spans="2:6" x14ac:dyDescent="0.2">
      <c r="B5100" s="199">
        <v>39917</v>
      </c>
      <c r="C5100" s="200">
        <v>5.5652420835102125</v>
      </c>
      <c r="D5100" s="200">
        <v>2.1124795119286048</v>
      </c>
      <c r="E5100" s="200"/>
      <c r="F5100" s="200"/>
    </row>
    <row r="5101" spans="2:6" x14ac:dyDescent="0.2">
      <c r="B5101" s="199">
        <v>39918</v>
      </c>
      <c r="C5101" s="200">
        <v>5.7040574225405454</v>
      </c>
      <c r="D5101" s="200">
        <v>2.1165556364960789</v>
      </c>
      <c r="E5101" s="200"/>
      <c r="F5101" s="200"/>
    </row>
    <row r="5102" spans="2:6" x14ac:dyDescent="0.2">
      <c r="B5102" s="199">
        <v>39919</v>
      </c>
      <c r="C5102" s="200">
        <v>5.7472944539746651</v>
      </c>
      <c r="D5102" s="200">
        <v>2.1463868147878284</v>
      </c>
      <c r="E5102" s="200"/>
      <c r="F5102" s="200"/>
    </row>
    <row r="5103" spans="2:6" x14ac:dyDescent="0.2">
      <c r="B5103" s="199">
        <v>39920</v>
      </c>
      <c r="C5103" s="200">
        <v>5.5695702899898469</v>
      </c>
      <c r="D5103" s="200">
        <v>2.1603505736659927</v>
      </c>
      <c r="E5103" s="200"/>
      <c r="F5103" s="200"/>
    </row>
    <row r="5104" spans="2:6" x14ac:dyDescent="0.2">
      <c r="B5104" s="199">
        <v>39923</v>
      </c>
      <c r="C5104" s="200">
        <v>5.4343326014022182</v>
      </c>
      <c r="D5104" s="200">
        <v>2.0817687124385302</v>
      </c>
      <c r="E5104" s="200"/>
      <c r="F5104" s="200"/>
    </row>
    <row r="5105" spans="2:6" x14ac:dyDescent="0.2">
      <c r="B5105" s="199">
        <v>39924</v>
      </c>
      <c r="C5105" s="200">
        <v>5.4814099778919667</v>
      </c>
      <c r="D5105" s="200">
        <v>2.0998322709888853</v>
      </c>
      <c r="E5105" s="200"/>
      <c r="F5105" s="200"/>
    </row>
    <row r="5106" spans="2:6" x14ac:dyDescent="0.2">
      <c r="B5106" s="199">
        <v>39925</v>
      </c>
      <c r="C5106" s="200">
        <v>5.4791808264622821</v>
      </c>
      <c r="D5106" s="200">
        <v>2.1031178291750079</v>
      </c>
      <c r="E5106" s="200"/>
      <c r="F5106" s="200"/>
    </row>
    <row r="5107" spans="2:6" x14ac:dyDescent="0.2">
      <c r="B5107" s="199">
        <v>39926</v>
      </c>
      <c r="C5107" s="200">
        <v>5.512649788051327</v>
      </c>
      <c r="D5107" s="200">
        <v>2.1202329266071698</v>
      </c>
      <c r="E5107" s="200"/>
      <c r="F5107" s="200"/>
    </row>
    <row r="5108" spans="2:6" x14ac:dyDescent="0.2">
      <c r="B5108" s="199">
        <v>39927</v>
      </c>
      <c r="C5108" s="200">
        <v>5.6783283615945601</v>
      </c>
      <c r="D5108" s="200">
        <v>2.165658896375882</v>
      </c>
      <c r="E5108" s="200"/>
      <c r="F5108" s="200"/>
    </row>
    <row r="5109" spans="2:6" x14ac:dyDescent="0.2">
      <c r="B5109" s="199">
        <v>39930</v>
      </c>
      <c r="C5109" s="200">
        <v>5.7666713089947601</v>
      </c>
      <c r="D5109" s="200">
        <v>2.1514434529229596</v>
      </c>
      <c r="E5109" s="200"/>
      <c r="F5109" s="200"/>
    </row>
    <row r="5110" spans="2:6" x14ac:dyDescent="0.2">
      <c r="B5110" s="199">
        <v>39931</v>
      </c>
      <c r="C5110" s="200">
        <v>5.819456247169791</v>
      </c>
      <c r="D5110" s="200">
        <v>2.1268452012383849</v>
      </c>
      <c r="E5110" s="200"/>
      <c r="F5110" s="200"/>
    </row>
    <row r="5111" spans="2:6" x14ac:dyDescent="0.2">
      <c r="B5111" s="199">
        <v>39932</v>
      </c>
      <c r="C5111" s="200">
        <v>5.9085831086530067</v>
      </c>
      <c r="D5111" s="200">
        <v>2.1765263157894683</v>
      </c>
      <c r="E5111" s="200"/>
      <c r="F5111" s="200"/>
    </row>
    <row r="5112" spans="2:6" x14ac:dyDescent="0.2">
      <c r="B5112" s="199">
        <v>39933</v>
      </c>
      <c r="C5112" s="200">
        <v>5.7264465091221863</v>
      </c>
      <c r="D5112" s="200">
        <v>2.1942735385175691</v>
      </c>
      <c r="E5112" s="200"/>
      <c r="F5112" s="200"/>
    </row>
    <row r="5113" spans="2:6" x14ac:dyDescent="0.2">
      <c r="B5113" s="199">
        <v>39934</v>
      </c>
      <c r="C5113" s="200">
        <v>5.7264465091221863</v>
      </c>
      <c r="D5113" s="200">
        <v>2.2021802950282225</v>
      </c>
      <c r="E5113" s="200"/>
      <c r="F5113" s="200"/>
    </row>
    <row r="5114" spans="2:6" x14ac:dyDescent="0.2">
      <c r="B5114" s="199">
        <v>39937</v>
      </c>
      <c r="C5114" s="200">
        <v>5.9632452708715169</v>
      </c>
      <c r="D5114" s="200">
        <v>2.2658552176288418</v>
      </c>
      <c r="E5114" s="200"/>
      <c r="F5114" s="200"/>
    </row>
    <row r="5115" spans="2:6" x14ac:dyDescent="0.2">
      <c r="B5115" s="199">
        <v>39938</v>
      </c>
      <c r="C5115" s="200">
        <v>5.8426892923174032</v>
      </c>
      <c r="D5115" s="200">
        <v>2.2687404844290602</v>
      </c>
      <c r="E5115" s="200"/>
      <c r="F5115" s="200"/>
    </row>
    <row r="5116" spans="2:6" x14ac:dyDescent="0.2">
      <c r="B5116" s="199">
        <v>39939</v>
      </c>
      <c r="C5116" s="200">
        <v>6.0185695903048302</v>
      </c>
      <c r="D5116" s="200">
        <v>2.3000125660171133</v>
      </c>
      <c r="E5116" s="200"/>
      <c r="F5116" s="200"/>
    </row>
    <row r="5117" spans="2:6" x14ac:dyDescent="0.2">
      <c r="B5117" s="199">
        <v>39940</v>
      </c>
      <c r="C5117" s="200">
        <v>6.199665418797772</v>
      </c>
      <c r="D5117" s="200">
        <v>2.2988362775450679</v>
      </c>
      <c r="E5117" s="200"/>
      <c r="F5117" s="200"/>
    </row>
    <row r="5118" spans="2:6" x14ac:dyDescent="0.2">
      <c r="B5118" s="199">
        <v>39941</v>
      </c>
      <c r="C5118" s="200">
        <v>6.2588551018212781</v>
      </c>
      <c r="D5118" s="200">
        <v>2.3473028592241794</v>
      </c>
      <c r="E5118" s="200"/>
      <c r="F5118" s="200"/>
    </row>
    <row r="5119" spans="2:6" x14ac:dyDescent="0.2">
      <c r="B5119" s="199">
        <v>39944</v>
      </c>
      <c r="C5119" s="200">
        <v>6.3148240654952001</v>
      </c>
      <c r="D5119" s="200">
        <v>2.3231376798397321</v>
      </c>
      <c r="E5119" s="200"/>
      <c r="F5119" s="200"/>
    </row>
    <row r="5120" spans="2:6" x14ac:dyDescent="0.2">
      <c r="B5120" s="199">
        <v>39945</v>
      </c>
      <c r="C5120" s="200">
        <v>6.4326830460232749</v>
      </c>
      <c r="D5120" s="200">
        <v>2.3193966490620959</v>
      </c>
      <c r="E5120" s="200"/>
      <c r="F5120" s="200"/>
    </row>
    <row r="5121" spans="2:6" x14ac:dyDescent="0.2">
      <c r="B5121" s="199">
        <v>39946</v>
      </c>
      <c r="C5121" s="200">
        <v>6.4285157921160065</v>
      </c>
      <c r="D5121" s="200">
        <v>2.2666836641777399</v>
      </c>
      <c r="E5121" s="200"/>
      <c r="F5121" s="200"/>
    </row>
    <row r="5122" spans="2:6" x14ac:dyDescent="0.2">
      <c r="B5122" s="199">
        <v>39947</v>
      </c>
      <c r="C5122" s="200">
        <v>6.4045196816641807</v>
      </c>
      <c r="D5122" s="200">
        <v>2.2700122017847333</v>
      </c>
      <c r="E5122" s="200"/>
      <c r="F5122" s="200"/>
    </row>
    <row r="5123" spans="2:6" x14ac:dyDescent="0.2">
      <c r="B5123" s="199">
        <v>39948</v>
      </c>
      <c r="C5123" s="200">
        <v>6.2978673367186335</v>
      </c>
      <c r="D5123" s="200">
        <v>2.2699888909123969</v>
      </c>
      <c r="E5123" s="200"/>
      <c r="F5123" s="200"/>
    </row>
    <row r="5124" spans="2:6" x14ac:dyDescent="0.2">
      <c r="B5124" s="199">
        <v>39951</v>
      </c>
      <c r="C5124" s="200">
        <v>6.4303146247511842</v>
      </c>
      <c r="D5124" s="200">
        <v>2.3092942997632435</v>
      </c>
      <c r="E5124" s="200"/>
      <c r="F5124" s="200"/>
    </row>
    <row r="5125" spans="2:6" x14ac:dyDescent="0.2">
      <c r="B5125" s="199">
        <v>39952</v>
      </c>
      <c r="C5125" s="200">
        <v>6.4235779673441549</v>
      </c>
      <c r="D5125" s="200">
        <v>2.3380739391731868</v>
      </c>
      <c r="E5125" s="200"/>
      <c r="F5125" s="200"/>
    </row>
    <row r="5126" spans="2:6" x14ac:dyDescent="0.2">
      <c r="B5126" s="199">
        <v>39953</v>
      </c>
      <c r="C5126" s="200">
        <v>6.5591459005880326</v>
      </c>
      <c r="D5126" s="200">
        <v>2.3534436350391497</v>
      </c>
      <c r="E5126" s="200"/>
      <c r="F5126" s="200"/>
    </row>
    <row r="5127" spans="2:6" x14ac:dyDescent="0.2">
      <c r="B5127" s="199">
        <v>39954</v>
      </c>
      <c r="C5127" s="200">
        <v>6.5384897645005484</v>
      </c>
      <c r="D5127" s="200">
        <v>2.3146701875796705</v>
      </c>
      <c r="E5127" s="200"/>
      <c r="F5127" s="200"/>
    </row>
    <row r="5128" spans="2:6" x14ac:dyDescent="0.2">
      <c r="B5128" s="199">
        <v>39955</v>
      </c>
      <c r="C5128" s="200">
        <v>6.5813365067954646</v>
      </c>
      <c r="D5128" s="200">
        <v>2.3238737934802352</v>
      </c>
      <c r="E5128" s="200"/>
      <c r="F5128" s="200"/>
    </row>
    <row r="5129" spans="2:6" x14ac:dyDescent="0.2">
      <c r="B5129" s="199">
        <v>39958</v>
      </c>
      <c r="C5129" s="200">
        <v>6.6591066214887675</v>
      </c>
      <c r="D5129" s="200">
        <v>2.3274159533782499</v>
      </c>
      <c r="E5129" s="200"/>
      <c r="F5129" s="200"/>
    </row>
    <row r="5130" spans="2:6" x14ac:dyDescent="0.2">
      <c r="B5130" s="199">
        <v>39959</v>
      </c>
      <c r="C5130" s="200">
        <v>6.304408015604908</v>
      </c>
      <c r="D5130" s="200">
        <v>2.3659912584228686</v>
      </c>
      <c r="E5130" s="200"/>
      <c r="F5130" s="200"/>
    </row>
    <row r="5131" spans="2:6" x14ac:dyDescent="0.2">
      <c r="B5131" s="199">
        <v>39960</v>
      </c>
      <c r="C5131" s="200">
        <v>6.1933916042801851</v>
      </c>
      <c r="D5131" s="200">
        <v>2.3514405390639177</v>
      </c>
      <c r="E5131" s="200"/>
      <c r="F5131" s="200"/>
    </row>
    <row r="5132" spans="2:6" x14ac:dyDescent="0.2">
      <c r="B5132" s="199">
        <v>39961</v>
      </c>
      <c r="C5132" s="200">
        <v>6.0158809317903144</v>
      </c>
      <c r="D5132" s="200">
        <v>2.3586317610635539</v>
      </c>
      <c r="E5132" s="200"/>
      <c r="F5132" s="200"/>
    </row>
    <row r="5133" spans="2:6" x14ac:dyDescent="0.2">
      <c r="B5133" s="199">
        <v>39962</v>
      </c>
      <c r="C5133" s="200">
        <v>5.9507168227128391</v>
      </c>
      <c r="D5133" s="200">
        <v>2.3958608632307361</v>
      </c>
      <c r="E5133" s="200"/>
      <c r="F5133" s="200"/>
    </row>
    <row r="5134" spans="2:6" x14ac:dyDescent="0.2">
      <c r="B5134" s="199">
        <v>39965</v>
      </c>
      <c r="C5134" s="200">
        <v>6.0562558428702724</v>
      </c>
      <c r="D5134" s="200">
        <v>2.4564877071571614</v>
      </c>
      <c r="E5134" s="200"/>
      <c r="F5134" s="200"/>
    </row>
    <row r="5135" spans="2:6" x14ac:dyDescent="0.2">
      <c r="B5135" s="199">
        <v>39966</v>
      </c>
      <c r="C5135" s="200">
        <v>6.1651081509551782</v>
      </c>
      <c r="D5135" s="200">
        <v>2.4706507011473264</v>
      </c>
      <c r="E5135" s="200"/>
      <c r="F5135" s="200"/>
    </row>
    <row r="5136" spans="2:6" x14ac:dyDescent="0.2">
      <c r="B5136" s="199">
        <v>39967</v>
      </c>
      <c r="C5136" s="200">
        <v>5.972220253170903</v>
      </c>
      <c r="D5136" s="200">
        <v>2.4295272263704191</v>
      </c>
      <c r="E5136" s="200"/>
      <c r="F5136" s="200"/>
    </row>
    <row r="5137" spans="2:6" x14ac:dyDescent="0.2">
      <c r="B5137" s="199">
        <v>39968</v>
      </c>
      <c r="C5137" s="200">
        <v>5.8548633112364197</v>
      </c>
      <c r="D5137" s="200">
        <v>2.4374942633400059</v>
      </c>
      <c r="E5137" s="200"/>
      <c r="F5137" s="200"/>
    </row>
    <row r="5138" spans="2:6" x14ac:dyDescent="0.2">
      <c r="B5138" s="199">
        <v>39969</v>
      </c>
      <c r="C5138" s="200">
        <v>5.9550817230431674</v>
      </c>
      <c r="D5138" s="200">
        <v>2.4283378255326848</v>
      </c>
      <c r="E5138" s="200"/>
      <c r="F5138" s="200"/>
    </row>
    <row r="5139" spans="2:6" x14ac:dyDescent="0.2">
      <c r="B5139" s="199">
        <v>39972</v>
      </c>
      <c r="C5139" s="200">
        <v>5.8303051177080478</v>
      </c>
      <c r="D5139" s="200">
        <v>2.4110511746494212</v>
      </c>
      <c r="E5139" s="200"/>
      <c r="F5139" s="200"/>
    </row>
    <row r="5140" spans="2:6" x14ac:dyDescent="0.2">
      <c r="B5140" s="199">
        <v>39973</v>
      </c>
      <c r="C5140" s="200">
        <v>6.1649063347763606</v>
      </c>
      <c r="D5140" s="200">
        <v>2.4295399745037281</v>
      </c>
      <c r="E5140" s="200"/>
      <c r="F5140" s="200"/>
    </row>
    <row r="5141" spans="2:6" x14ac:dyDescent="0.2">
      <c r="B5141" s="199">
        <v>39974</v>
      </c>
      <c r="C5141" s="200">
        <v>6.060592388861429</v>
      </c>
      <c r="D5141" s="200">
        <v>2.4417945729375283</v>
      </c>
      <c r="E5141" s="200"/>
      <c r="F5141" s="200"/>
    </row>
    <row r="5142" spans="2:6" x14ac:dyDescent="0.2">
      <c r="B5142" s="199">
        <v>39975</v>
      </c>
      <c r="C5142" s="200">
        <v>6.1047467665629096</v>
      </c>
      <c r="D5142" s="200">
        <v>2.4652993990165668</v>
      </c>
      <c r="E5142" s="200"/>
      <c r="F5142" s="200"/>
    </row>
    <row r="5143" spans="2:6" x14ac:dyDescent="0.2">
      <c r="B5143" s="199">
        <v>39976</v>
      </c>
      <c r="C5143" s="200">
        <v>6.100742133130308</v>
      </c>
      <c r="D5143" s="200">
        <v>2.4592365689309723</v>
      </c>
      <c r="E5143" s="200"/>
      <c r="F5143" s="200"/>
    </row>
    <row r="5144" spans="2:6" x14ac:dyDescent="0.2">
      <c r="B5144" s="199">
        <v>39979</v>
      </c>
      <c r="C5144" s="200">
        <v>5.9766160096938616</v>
      </c>
      <c r="D5144" s="200">
        <v>2.3952170824986285</v>
      </c>
      <c r="E5144" s="200"/>
      <c r="F5144" s="200"/>
    </row>
    <row r="5145" spans="2:6" x14ac:dyDescent="0.2">
      <c r="B5145" s="199">
        <v>39980</v>
      </c>
      <c r="C5145" s="200">
        <v>6.1170450442035955</v>
      </c>
      <c r="D5145" s="200">
        <v>2.3742524130395135</v>
      </c>
      <c r="E5145" s="200"/>
      <c r="F5145" s="200"/>
    </row>
    <row r="5146" spans="2:6" x14ac:dyDescent="0.2">
      <c r="B5146" s="199">
        <v>39981</v>
      </c>
      <c r="C5146" s="200">
        <v>6.1250076098042774</v>
      </c>
      <c r="D5146" s="200">
        <v>2.3556490621016155</v>
      </c>
      <c r="E5146" s="200"/>
      <c r="F5146" s="200"/>
    </row>
    <row r="5147" spans="2:6" x14ac:dyDescent="0.2">
      <c r="B5147" s="199">
        <v>39982</v>
      </c>
      <c r="C5147" s="200">
        <v>6.1878174747792469</v>
      </c>
      <c r="D5147" s="200">
        <v>2.3707785467127973</v>
      </c>
      <c r="E5147" s="200"/>
      <c r="F5147" s="200"/>
    </row>
    <row r="5148" spans="2:6" x14ac:dyDescent="0.2">
      <c r="B5148" s="199">
        <v>39983</v>
      </c>
      <c r="C5148" s="200">
        <v>6.2881292891150338</v>
      </c>
      <c r="D5148" s="200">
        <v>2.3864276088144183</v>
      </c>
      <c r="E5148" s="200"/>
      <c r="F5148" s="200"/>
    </row>
    <row r="5149" spans="2:6" x14ac:dyDescent="0.2">
      <c r="B5149" s="199">
        <v>39986</v>
      </c>
      <c r="C5149" s="200">
        <v>6.1183960450700701</v>
      </c>
      <c r="D5149" s="200">
        <v>2.3236383172463975</v>
      </c>
      <c r="E5149" s="200"/>
      <c r="F5149" s="200"/>
    </row>
    <row r="5150" spans="2:6" x14ac:dyDescent="0.2">
      <c r="B5150" s="199">
        <v>39987</v>
      </c>
      <c r="C5150" s="200">
        <v>6.1997438102060753</v>
      </c>
      <c r="D5150" s="200">
        <v>2.3215427062465799</v>
      </c>
      <c r="E5150" s="200"/>
      <c r="F5150" s="200"/>
    </row>
    <row r="5151" spans="2:6" x14ac:dyDescent="0.2">
      <c r="B5151" s="199">
        <v>39988</v>
      </c>
      <c r="C5151" s="200">
        <v>6.3731731257573463</v>
      </c>
      <c r="D5151" s="200">
        <v>2.3533578583135983</v>
      </c>
      <c r="E5151" s="200"/>
      <c r="F5151" s="200"/>
    </row>
    <row r="5152" spans="2:6" x14ac:dyDescent="0.2">
      <c r="B5152" s="199">
        <v>39989</v>
      </c>
      <c r="C5152" s="200">
        <v>6.3752813542699691</v>
      </c>
      <c r="D5152" s="200">
        <v>2.3696794755053667</v>
      </c>
      <c r="E5152" s="200"/>
      <c r="F5152" s="200"/>
    </row>
    <row r="5153" spans="2:6" x14ac:dyDescent="0.2">
      <c r="B5153" s="199">
        <v>39990</v>
      </c>
      <c r="C5153" s="200">
        <v>6.3914583387192812</v>
      </c>
      <c r="D5153" s="200">
        <v>2.3853607721726404</v>
      </c>
      <c r="E5153" s="200"/>
      <c r="F5153" s="200"/>
    </row>
    <row r="5154" spans="2:6" x14ac:dyDescent="0.2">
      <c r="B5154" s="199">
        <v>39993</v>
      </c>
      <c r="C5154" s="200">
        <v>6.4163959800218793</v>
      </c>
      <c r="D5154" s="200">
        <v>2.4027821890365995</v>
      </c>
      <c r="E5154" s="200"/>
      <c r="F5154" s="200"/>
    </row>
    <row r="5155" spans="2:6" x14ac:dyDescent="0.2">
      <c r="B5155" s="199">
        <v>39994</v>
      </c>
      <c r="C5155" s="200">
        <v>6.2844365534133324</v>
      </c>
      <c r="D5155" s="200">
        <v>2.3862301948643174</v>
      </c>
      <c r="E5155" s="200"/>
      <c r="F5155" s="200"/>
    </row>
    <row r="5156" spans="2:6" x14ac:dyDescent="0.2">
      <c r="B5156" s="199">
        <v>39995</v>
      </c>
      <c r="C5156" s="200">
        <v>6.4403145330165543</v>
      </c>
      <c r="D5156" s="200">
        <v>2.4084756874886115</v>
      </c>
      <c r="E5156" s="200"/>
      <c r="F5156" s="200"/>
    </row>
    <row r="5157" spans="2:6" x14ac:dyDescent="0.2">
      <c r="B5157" s="199">
        <v>39996</v>
      </c>
      <c r="C5157" s="200">
        <v>6.2318092320060563</v>
      </c>
      <c r="D5157" s="200">
        <v>2.3463747951192802</v>
      </c>
      <c r="E5157" s="200"/>
      <c r="F5157" s="200"/>
    </row>
    <row r="5158" spans="2:6" x14ac:dyDescent="0.2">
      <c r="B5158" s="199">
        <v>39997</v>
      </c>
      <c r="C5158" s="200">
        <v>6.3647368759022429</v>
      </c>
      <c r="D5158" s="200">
        <v>2.3442216354033816</v>
      </c>
      <c r="E5158" s="200"/>
      <c r="F5158" s="200"/>
    </row>
    <row r="5159" spans="2:6" x14ac:dyDescent="0.2">
      <c r="B5159" s="199">
        <v>40000</v>
      </c>
      <c r="C5159" s="200">
        <v>6.3379378556280557</v>
      </c>
      <c r="D5159" s="200">
        <v>2.3295827718084081</v>
      </c>
      <c r="E5159" s="200"/>
      <c r="F5159" s="200"/>
    </row>
    <row r="5160" spans="2:6" x14ac:dyDescent="0.2">
      <c r="B5160" s="199">
        <v>40001</v>
      </c>
      <c r="C5160" s="200">
        <v>6.2334779682614982</v>
      </c>
      <c r="D5160" s="200">
        <v>2.3024569295210289</v>
      </c>
      <c r="E5160" s="200"/>
      <c r="F5160" s="200"/>
    </row>
    <row r="5161" spans="2:6" x14ac:dyDescent="0.2">
      <c r="B5161" s="199">
        <v>40002</v>
      </c>
      <c r="C5161" s="200">
        <v>6.2042313013557653</v>
      </c>
      <c r="D5161" s="200">
        <v>2.2814168639592007</v>
      </c>
      <c r="E5161" s="200"/>
      <c r="F5161" s="200"/>
    </row>
    <row r="5162" spans="2:6" x14ac:dyDescent="0.2">
      <c r="B5162" s="199">
        <v>40003</v>
      </c>
      <c r="C5162" s="200">
        <v>6.3121253995668578</v>
      </c>
      <c r="D5162" s="200">
        <v>2.2950209433618594</v>
      </c>
      <c r="E5162" s="200"/>
      <c r="F5162" s="200"/>
    </row>
    <row r="5163" spans="2:6" x14ac:dyDescent="0.2">
      <c r="B5163" s="199">
        <v>40004</v>
      </c>
      <c r="C5163" s="200">
        <v>6.2410569163321945</v>
      </c>
      <c r="D5163" s="200">
        <v>2.2822504097614225</v>
      </c>
      <c r="E5163" s="200"/>
      <c r="F5163" s="200"/>
    </row>
    <row r="5164" spans="2:6" x14ac:dyDescent="0.2">
      <c r="B5164" s="199">
        <v>40007</v>
      </c>
      <c r="C5164" s="200">
        <v>6.2712751363301775</v>
      </c>
      <c r="D5164" s="200">
        <v>2.3155088326352158</v>
      </c>
      <c r="E5164" s="200"/>
      <c r="F5164" s="200"/>
    </row>
    <row r="5165" spans="2:6" x14ac:dyDescent="0.2">
      <c r="B5165" s="199">
        <v>40008</v>
      </c>
      <c r="C5165" s="200">
        <v>6.2548121066356783</v>
      </c>
      <c r="D5165" s="200">
        <v>2.342610453469308</v>
      </c>
      <c r="E5165" s="200"/>
      <c r="F5165" s="200"/>
    </row>
    <row r="5166" spans="2:6" x14ac:dyDescent="0.2">
      <c r="B5166" s="199">
        <v>40009</v>
      </c>
      <c r="C5166" s="200">
        <v>6.450600486527116</v>
      </c>
      <c r="D5166" s="200">
        <v>2.4083788016754637</v>
      </c>
      <c r="E5166" s="200"/>
      <c r="F5166" s="200"/>
    </row>
    <row r="5167" spans="2:6" x14ac:dyDescent="0.2">
      <c r="B5167" s="199">
        <v>40010</v>
      </c>
      <c r="C5167" s="200">
        <v>6.4351040062179532</v>
      </c>
      <c r="D5167" s="200">
        <v>2.429074485521757</v>
      </c>
      <c r="E5167" s="200"/>
      <c r="F5167" s="200"/>
    </row>
    <row r="5168" spans="2:6" x14ac:dyDescent="0.2">
      <c r="B5168" s="199">
        <v>40011</v>
      </c>
      <c r="C5168" s="200">
        <v>6.5574221235565489</v>
      </c>
      <c r="D5168" s="200">
        <v>2.4338306319431737</v>
      </c>
      <c r="E5168" s="200"/>
      <c r="F5168" s="200"/>
    </row>
    <row r="5169" spans="2:6" x14ac:dyDescent="0.2">
      <c r="B5169" s="199">
        <v>40014</v>
      </c>
      <c r="C5169" s="200">
        <v>6.516926289559529</v>
      </c>
      <c r="D5169" s="200">
        <v>2.466463849936253</v>
      </c>
      <c r="E5169" s="200"/>
      <c r="F5169" s="200"/>
    </row>
    <row r="5170" spans="2:6" x14ac:dyDescent="0.2">
      <c r="B5170" s="199">
        <v>40015</v>
      </c>
      <c r="C5170" s="200">
        <v>6.5990604706320077</v>
      </c>
      <c r="D5170" s="200">
        <v>2.4890464396284764</v>
      </c>
      <c r="E5170" s="200"/>
      <c r="F5170" s="200"/>
    </row>
    <row r="5171" spans="2:6" x14ac:dyDescent="0.2">
      <c r="B5171" s="199">
        <v>40016</v>
      </c>
      <c r="C5171" s="200">
        <v>6.673056122410701</v>
      </c>
      <c r="D5171" s="200">
        <v>2.4905243125113756</v>
      </c>
      <c r="E5171" s="200"/>
      <c r="F5171" s="200"/>
    </row>
    <row r="5172" spans="2:6" x14ac:dyDescent="0.2">
      <c r="B5172" s="199">
        <v>40017</v>
      </c>
      <c r="C5172" s="200">
        <v>6.8176824330691828</v>
      </c>
      <c r="D5172" s="200">
        <v>2.5387342924785941</v>
      </c>
      <c r="E5172" s="200"/>
      <c r="F5172" s="200"/>
    </row>
    <row r="5173" spans="2:6" x14ac:dyDescent="0.2">
      <c r="B5173" s="199">
        <v>40018</v>
      </c>
      <c r="C5173" s="200">
        <v>6.650220871962663</v>
      </c>
      <c r="D5173" s="200">
        <v>2.5456357676197339</v>
      </c>
      <c r="E5173" s="200"/>
      <c r="F5173" s="200"/>
    </row>
    <row r="5174" spans="2:6" x14ac:dyDescent="0.2">
      <c r="B5174" s="199">
        <v>40021</v>
      </c>
      <c r="C5174" s="200">
        <v>6.6443898855068628</v>
      </c>
      <c r="D5174" s="200">
        <v>2.5574578401019776</v>
      </c>
      <c r="E5174" s="200"/>
      <c r="F5174" s="200"/>
    </row>
    <row r="5175" spans="2:6" x14ac:dyDescent="0.2">
      <c r="B5175" s="199">
        <v>40022</v>
      </c>
      <c r="C5175" s="200">
        <v>6.6041901041688549</v>
      </c>
      <c r="D5175" s="200">
        <v>2.547443817155338</v>
      </c>
      <c r="E5175" s="200"/>
      <c r="F5175" s="200"/>
    </row>
    <row r="5176" spans="2:6" x14ac:dyDescent="0.2">
      <c r="B5176" s="199">
        <v>40023</v>
      </c>
      <c r="C5176" s="200">
        <v>6.5605210860379222</v>
      </c>
      <c r="D5176" s="200">
        <v>2.5359511928610381</v>
      </c>
      <c r="E5176" s="200"/>
      <c r="F5176" s="200"/>
    </row>
    <row r="5177" spans="2:6" x14ac:dyDescent="0.2">
      <c r="B5177" s="199">
        <v>40024</v>
      </c>
      <c r="C5177" s="200">
        <v>6.7035186900962636</v>
      </c>
      <c r="D5177" s="200">
        <v>2.5741766527044181</v>
      </c>
      <c r="E5177" s="200"/>
      <c r="F5177" s="200"/>
    </row>
    <row r="5178" spans="2:6" x14ac:dyDescent="0.2">
      <c r="B5178" s="199">
        <v>40025</v>
      </c>
      <c r="C5178" s="200">
        <v>6.8171520401364187</v>
      </c>
      <c r="D5178" s="200">
        <v>2.5889577490438827</v>
      </c>
      <c r="E5178" s="200"/>
      <c r="F5178" s="200"/>
    </row>
    <row r="5179" spans="2:6" x14ac:dyDescent="0.2">
      <c r="B5179" s="199">
        <v>40028</v>
      </c>
      <c r="C5179" s="200">
        <v>6.8493425546092235</v>
      </c>
      <c r="D5179" s="200">
        <v>2.6408963758878086</v>
      </c>
      <c r="E5179" s="200"/>
      <c r="F5179" s="200"/>
    </row>
    <row r="5180" spans="2:6" x14ac:dyDescent="0.2">
      <c r="B5180" s="199">
        <v>40029</v>
      </c>
      <c r="C5180" s="200">
        <v>6.8502232070258886</v>
      </c>
      <c r="D5180" s="200">
        <v>2.6439262429429897</v>
      </c>
      <c r="E5180" s="200"/>
      <c r="F5180" s="200"/>
    </row>
    <row r="5181" spans="2:6" x14ac:dyDescent="0.2">
      <c r="B5181" s="199">
        <v>40030</v>
      </c>
      <c r="C5181" s="200">
        <v>6.7400440826579198</v>
      </c>
      <c r="D5181" s="200">
        <v>2.632290293207058</v>
      </c>
      <c r="E5181" s="200"/>
      <c r="F5181" s="200"/>
    </row>
    <row r="5182" spans="2:6" x14ac:dyDescent="0.2">
      <c r="B5182" s="199">
        <v>40031</v>
      </c>
      <c r="C5182" s="200">
        <v>6.6867462645243192</v>
      </c>
      <c r="D5182" s="200">
        <v>2.6265106537971148</v>
      </c>
      <c r="E5182" s="200"/>
      <c r="F5182" s="200"/>
    </row>
    <row r="5183" spans="2:6" x14ac:dyDescent="0.2">
      <c r="B5183" s="199">
        <v>40032</v>
      </c>
      <c r="C5183" s="200">
        <v>6.6576588822886453</v>
      </c>
      <c r="D5183" s="200">
        <v>2.6363706064469055</v>
      </c>
      <c r="E5183" s="200"/>
      <c r="F5183" s="200"/>
    </row>
    <row r="5184" spans="2:6" x14ac:dyDescent="0.2">
      <c r="B5184" s="199">
        <v>40035</v>
      </c>
      <c r="C5184" s="200">
        <v>6.5772851720983461</v>
      </c>
      <c r="D5184" s="200">
        <v>2.6288197049717641</v>
      </c>
      <c r="E5184" s="200"/>
      <c r="F5184" s="200"/>
    </row>
    <row r="5185" spans="2:6" x14ac:dyDescent="0.2">
      <c r="B5185" s="199">
        <v>40036</v>
      </c>
      <c r="C5185" s="200">
        <v>6.6446300634386812</v>
      </c>
      <c r="D5185" s="200">
        <v>2.6025113822618753</v>
      </c>
      <c r="E5185" s="200"/>
      <c r="F5185" s="200"/>
    </row>
    <row r="5186" spans="2:6" x14ac:dyDescent="0.2">
      <c r="B5186" s="199">
        <v>40037</v>
      </c>
      <c r="C5186" s="200">
        <v>6.7600397294329042</v>
      </c>
      <c r="D5186" s="200">
        <v>2.626354033873604</v>
      </c>
      <c r="E5186" s="200"/>
      <c r="F5186" s="200"/>
    </row>
    <row r="5187" spans="2:6" x14ac:dyDescent="0.2">
      <c r="B5187" s="199">
        <v>40038</v>
      </c>
      <c r="C5187" s="200">
        <v>6.6573486524600467</v>
      </c>
      <c r="D5187" s="200">
        <v>2.6574075760335014</v>
      </c>
      <c r="E5187" s="200"/>
      <c r="F5187" s="200"/>
    </row>
    <row r="5188" spans="2:6" x14ac:dyDescent="0.2">
      <c r="B5188" s="199">
        <v>40039</v>
      </c>
      <c r="C5188" s="200">
        <v>6.6223018552911448</v>
      </c>
      <c r="D5188" s="200">
        <v>2.639891094518295</v>
      </c>
      <c r="E5188" s="200"/>
      <c r="F5188" s="200"/>
    </row>
    <row r="5189" spans="2:6" x14ac:dyDescent="0.2">
      <c r="B5189" s="199">
        <v>40042</v>
      </c>
      <c r="C5189" s="200">
        <v>6.4308033201263433</v>
      </c>
      <c r="D5189" s="200">
        <v>2.5667581496995004</v>
      </c>
      <c r="E5189" s="200"/>
      <c r="F5189" s="200"/>
    </row>
    <row r="5190" spans="2:6" x14ac:dyDescent="0.2">
      <c r="B5190" s="199">
        <v>40043</v>
      </c>
      <c r="C5190" s="200">
        <v>6.4688214852503387</v>
      </c>
      <c r="D5190" s="200">
        <v>2.5938952831906676</v>
      </c>
      <c r="E5190" s="200"/>
      <c r="F5190" s="200"/>
    </row>
    <row r="5191" spans="2:6" x14ac:dyDescent="0.2">
      <c r="B5191" s="199">
        <v>40044</v>
      </c>
      <c r="C5191" s="200">
        <v>6.57231899298732</v>
      </c>
      <c r="D5191" s="200">
        <v>2.6083642323802505</v>
      </c>
      <c r="E5191" s="200"/>
      <c r="F5191" s="200"/>
    </row>
    <row r="5192" spans="2:6" x14ac:dyDescent="0.2">
      <c r="B5192" s="199">
        <v>40045</v>
      </c>
      <c r="C5192" s="200">
        <v>6.5685445300727112</v>
      </c>
      <c r="D5192" s="200">
        <v>2.6393957384811433</v>
      </c>
      <c r="E5192" s="200"/>
      <c r="F5192" s="200"/>
    </row>
    <row r="5193" spans="2:6" x14ac:dyDescent="0.2">
      <c r="B5193" s="199">
        <v>40046</v>
      </c>
      <c r="C5193" s="200">
        <v>6.7734588374220737</v>
      </c>
      <c r="D5193" s="200">
        <v>2.6829582953924525</v>
      </c>
      <c r="E5193" s="200"/>
      <c r="F5193" s="200"/>
    </row>
    <row r="5194" spans="2:6" x14ac:dyDescent="0.2">
      <c r="B5194" s="199">
        <v>40049</v>
      </c>
      <c r="C5194" s="200">
        <v>6.7908692356254097</v>
      </c>
      <c r="D5194" s="200">
        <v>2.7010486250227568</v>
      </c>
      <c r="E5194" s="200"/>
      <c r="F5194" s="200"/>
    </row>
    <row r="5195" spans="2:6" x14ac:dyDescent="0.2">
      <c r="B5195" s="199">
        <v>40050</v>
      </c>
      <c r="C5195" s="200">
        <v>6.8563060467296371</v>
      </c>
      <c r="D5195" s="200">
        <v>2.7083849936259252</v>
      </c>
      <c r="E5195" s="200"/>
      <c r="F5195" s="200"/>
    </row>
    <row r="5196" spans="2:6" x14ac:dyDescent="0.2">
      <c r="B5196" s="199">
        <v>40051</v>
      </c>
      <c r="C5196" s="200">
        <v>6.8691263777915657</v>
      </c>
      <c r="D5196" s="200">
        <v>2.6986570752139785</v>
      </c>
      <c r="E5196" s="200"/>
      <c r="F5196" s="200"/>
    </row>
    <row r="5197" spans="2:6" x14ac:dyDescent="0.2">
      <c r="B5197" s="199">
        <v>40052</v>
      </c>
      <c r="C5197" s="200">
        <v>6.8009992402705191</v>
      </c>
      <c r="D5197" s="200">
        <v>2.6968242578765174</v>
      </c>
      <c r="E5197" s="200"/>
      <c r="F5197" s="200"/>
    </row>
    <row r="5198" spans="2:6" x14ac:dyDescent="0.2">
      <c r="B5198" s="199">
        <v>40053</v>
      </c>
      <c r="C5198" s="200">
        <v>6.9443671186404119</v>
      </c>
      <c r="D5198" s="200">
        <v>2.7179353487524964</v>
      </c>
      <c r="E5198" s="200"/>
      <c r="F5198" s="200"/>
    </row>
    <row r="5199" spans="2:6" x14ac:dyDescent="0.2">
      <c r="B5199" s="199">
        <v>40056</v>
      </c>
      <c r="C5199" s="200">
        <v>6.9165056445983932</v>
      </c>
      <c r="D5199" s="200">
        <v>2.6972096157348311</v>
      </c>
      <c r="E5199" s="200"/>
      <c r="F5199" s="200"/>
    </row>
    <row r="5200" spans="2:6" x14ac:dyDescent="0.2">
      <c r="B5200" s="199">
        <v>40057</v>
      </c>
      <c r="C5200" s="200">
        <v>6.8263630306118648</v>
      </c>
      <c r="D5200" s="200">
        <v>2.6501995993443739</v>
      </c>
      <c r="E5200" s="200"/>
      <c r="F5200" s="200"/>
    </row>
    <row r="5201" spans="2:6" x14ac:dyDescent="0.2">
      <c r="B5201" s="199">
        <v>40058</v>
      </c>
      <c r="C5201" s="200">
        <v>6.931761113024586</v>
      </c>
      <c r="D5201" s="200">
        <v>2.6316517938444646</v>
      </c>
      <c r="E5201" s="200"/>
      <c r="F5201" s="200"/>
    </row>
    <row r="5202" spans="2:6" x14ac:dyDescent="0.2">
      <c r="B5202" s="199">
        <v>40059</v>
      </c>
      <c r="C5202" s="200">
        <v>6.8302484090297089</v>
      </c>
      <c r="D5202" s="200">
        <v>2.6449732289200427</v>
      </c>
      <c r="E5202" s="200"/>
      <c r="F5202" s="200"/>
    </row>
    <row r="5203" spans="2:6" x14ac:dyDescent="0.2">
      <c r="B5203" s="199">
        <v>40060</v>
      </c>
      <c r="C5203" s="200">
        <v>6.8250462217426264</v>
      </c>
      <c r="D5203" s="200">
        <v>2.6728113276270178</v>
      </c>
      <c r="E5203" s="200"/>
      <c r="F5203" s="200"/>
    </row>
    <row r="5204" spans="2:6" x14ac:dyDescent="0.2">
      <c r="B5204" s="199">
        <v>40063</v>
      </c>
      <c r="C5204" s="200">
        <v>7.1068216370294532</v>
      </c>
      <c r="D5204" s="200">
        <v>2.6974503733381821</v>
      </c>
      <c r="E5204" s="200"/>
      <c r="F5204" s="200"/>
    </row>
    <row r="5205" spans="2:6" x14ac:dyDescent="0.2">
      <c r="B5205" s="199">
        <v>40064</v>
      </c>
      <c r="C5205" s="200">
        <v>7.2898405568792413</v>
      </c>
      <c r="D5205" s="200">
        <v>2.7307960298670473</v>
      </c>
      <c r="E5205" s="200"/>
      <c r="F5205" s="200"/>
    </row>
    <row r="5206" spans="2:6" x14ac:dyDescent="0.2">
      <c r="B5206" s="199">
        <v>40065</v>
      </c>
      <c r="C5206" s="200">
        <v>7.3151009372777196</v>
      </c>
      <c r="D5206" s="200">
        <v>2.750282097978503</v>
      </c>
      <c r="E5206" s="200"/>
      <c r="F5206" s="200"/>
    </row>
    <row r="5207" spans="2:6" x14ac:dyDescent="0.2">
      <c r="B5207" s="199">
        <v>40066</v>
      </c>
      <c r="C5207" s="200">
        <v>7.3742247381602075</v>
      </c>
      <c r="D5207" s="200">
        <v>2.7714312511382184</v>
      </c>
      <c r="E5207" s="200"/>
      <c r="F5207" s="200"/>
    </row>
    <row r="5208" spans="2:6" x14ac:dyDescent="0.2">
      <c r="B5208" s="199">
        <v>40067</v>
      </c>
      <c r="C5208" s="200">
        <v>7.4315071748987584</v>
      </c>
      <c r="D5208" s="200">
        <v>2.7827577854671204</v>
      </c>
      <c r="E5208" s="200"/>
      <c r="F5208" s="200"/>
    </row>
    <row r="5209" spans="2:6" x14ac:dyDescent="0.2">
      <c r="B5209" s="199">
        <v>40070</v>
      </c>
      <c r="C5209" s="200">
        <v>7.6042076171430546</v>
      </c>
      <c r="D5209" s="200">
        <v>2.7805991622655175</v>
      </c>
      <c r="E5209" s="200"/>
      <c r="F5209" s="200"/>
    </row>
    <row r="5210" spans="2:6" x14ac:dyDescent="0.2">
      <c r="B5210" s="199">
        <v>40071</v>
      </c>
      <c r="C5210" s="200">
        <v>7.7040115552271864</v>
      </c>
      <c r="D5210" s="200">
        <v>2.7845849572026875</v>
      </c>
      <c r="E5210" s="200"/>
      <c r="F5210" s="200"/>
    </row>
    <row r="5211" spans="2:6" x14ac:dyDescent="0.2">
      <c r="B5211" s="199">
        <v>40072</v>
      </c>
      <c r="C5211" s="200">
        <v>7.7587863008512379</v>
      </c>
      <c r="D5211" s="200">
        <v>2.8304809688581241</v>
      </c>
      <c r="E5211" s="200"/>
      <c r="F5211" s="200"/>
    </row>
    <row r="5212" spans="2:6" x14ac:dyDescent="0.2">
      <c r="B5212" s="199">
        <v>40073</v>
      </c>
      <c r="C5212" s="200">
        <v>7.6838549558798377</v>
      </c>
      <c r="D5212" s="200">
        <v>2.8405159351666289</v>
      </c>
      <c r="E5212" s="200"/>
      <c r="F5212" s="200"/>
    </row>
    <row r="5213" spans="2:6" x14ac:dyDescent="0.2">
      <c r="B5213" s="199">
        <v>40074</v>
      </c>
      <c r="C5213" s="200">
        <v>7.7306763093658786</v>
      </c>
      <c r="D5213" s="200">
        <v>2.8334241486068041</v>
      </c>
      <c r="E5213" s="200"/>
      <c r="F5213" s="200"/>
    </row>
    <row r="5214" spans="2:6" x14ac:dyDescent="0.2">
      <c r="B5214" s="199">
        <v>40077</v>
      </c>
      <c r="C5214" s="200">
        <v>7.747985799479804</v>
      </c>
      <c r="D5214" s="200">
        <v>2.8124587506829286</v>
      </c>
      <c r="E5214" s="200"/>
      <c r="F5214" s="200"/>
    </row>
    <row r="5215" spans="2:6" x14ac:dyDescent="0.2">
      <c r="B5215" s="199">
        <v>40078</v>
      </c>
      <c r="C5215" s="200">
        <v>7.7192586841418578</v>
      </c>
      <c r="D5215" s="200">
        <v>2.8436412311054382</v>
      </c>
      <c r="E5215" s="200"/>
      <c r="F5215" s="200"/>
    </row>
    <row r="5216" spans="2:6" x14ac:dyDescent="0.2">
      <c r="B5216" s="199">
        <v>40079</v>
      </c>
      <c r="C5216" s="200">
        <v>7.7846921594414766</v>
      </c>
      <c r="D5216" s="200">
        <v>2.8300863230741138</v>
      </c>
      <c r="E5216" s="200"/>
      <c r="F5216" s="200"/>
    </row>
    <row r="5217" spans="2:6" x14ac:dyDescent="0.2">
      <c r="B5217" s="199">
        <v>40080</v>
      </c>
      <c r="C5217" s="200">
        <v>7.6872708197990249</v>
      </c>
      <c r="D5217" s="200">
        <v>2.7931110908759718</v>
      </c>
      <c r="E5217" s="200"/>
      <c r="F5217" s="200"/>
    </row>
    <row r="5218" spans="2:6" x14ac:dyDescent="0.2">
      <c r="B5218" s="199">
        <v>40081</v>
      </c>
      <c r="C5218" s="200">
        <v>7.5851201431727571</v>
      </c>
      <c r="D5218" s="200">
        <v>2.7762729921689964</v>
      </c>
      <c r="E5218" s="200"/>
      <c r="F5218" s="200"/>
    </row>
    <row r="5219" spans="2:6" x14ac:dyDescent="0.2">
      <c r="B5219" s="199">
        <v>40084</v>
      </c>
      <c r="C5219" s="200">
        <v>7.6851217276799462</v>
      </c>
      <c r="D5219" s="200">
        <v>2.8069759606628959</v>
      </c>
      <c r="E5219" s="200"/>
      <c r="F5219" s="200"/>
    </row>
    <row r="5220" spans="2:6" x14ac:dyDescent="0.2">
      <c r="B5220" s="199">
        <v>40085</v>
      </c>
      <c r="C5220" s="200">
        <v>7.508212333970774</v>
      </c>
      <c r="D5220" s="200">
        <v>2.8020342378437371</v>
      </c>
      <c r="E5220" s="200"/>
      <c r="F5220" s="200"/>
    </row>
    <row r="5221" spans="2:6" x14ac:dyDescent="0.2">
      <c r="B5221" s="199">
        <v>40086</v>
      </c>
      <c r="C5221" s="200">
        <v>7.6667372745309059</v>
      </c>
      <c r="D5221" s="200">
        <v>2.8056969586596172</v>
      </c>
      <c r="E5221" s="200"/>
      <c r="F5221" s="200"/>
    </row>
    <row r="5222" spans="2:6" x14ac:dyDescent="0.2">
      <c r="B5222" s="199">
        <v>40087</v>
      </c>
      <c r="C5222" s="200">
        <v>7.5032419851039887</v>
      </c>
      <c r="D5222" s="200">
        <v>2.7436922236386745</v>
      </c>
      <c r="E5222" s="200"/>
      <c r="F5222" s="200"/>
    </row>
    <row r="5223" spans="2:6" x14ac:dyDescent="0.2">
      <c r="B5223" s="199">
        <v>40088</v>
      </c>
      <c r="C5223" s="200">
        <v>7.4077929399363596</v>
      </c>
      <c r="D5223" s="200">
        <v>2.7111167364778659</v>
      </c>
      <c r="E5223" s="200"/>
      <c r="F5223" s="200"/>
    </row>
    <row r="5224" spans="2:6" x14ac:dyDescent="0.2">
      <c r="B5224" s="199">
        <v>40091</v>
      </c>
      <c r="C5224" s="200">
        <v>7.4495922395841818</v>
      </c>
      <c r="D5224" s="200">
        <v>2.7373968311782844</v>
      </c>
      <c r="E5224" s="200"/>
      <c r="F5224" s="200"/>
    </row>
    <row r="5225" spans="2:6" x14ac:dyDescent="0.2">
      <c r="B5225" s="199">
        <v>40092</v>
      </c>
      <c r="C5225" s="200">
        <v>7.6004715159814475</v>
      </c>
      <c r="D5225" s="200">
        <v>2.7926736477872813</v>
      </c>
      <c r="E5225" s="200"/>
      <c r="F5225" s="200"/>
    </row>
    <row r="5226" spans="2:6" x14ac:dyDescent="0.2">
      <c r="B5226" s="199">
        <v>40093</v>
      </c>
      <c r="C5226" s="200">
        <v>7.5616977911136081</v>
      </c>
      <c r="D5226" s="200">
        <v>2.7967153523948207</v>
      </c>
      <c r="E5226" s="200"/>
      <c r="F5226" s="200"/>
    </row>
    <row r="5227" spans="2:6" x14ac:dyDescent="0.2">
      <c r="B5227" s="199">
        <v>40094</v>
      </c>
      <c r="C5227" s="200">
        <v>7.7591932690134868</v>
      </c>
      <c r="D5227" s="200">
        <v>2.8331320342378365</v>
      </c>
      <c r="E5227" s="200"/>
      <c r="F5227" s="200"/>
    </row>
    <row r="5228" spans="2:6" x14ac:dyDescent="0.2">
      <c r="B5228" s="199">
        <v>40095</v>
      </c>
      <c r="C5228" s="200">
        <v>7.6561977998700952</v>
      </c>
      <c r="D5228" s="200">
        <v>2.8387699872518595</v>
      </c>
      <c r="E5228" s="200"/>
      <c r="F5228" s="200"/>
    </row>
    <row r="5229" spans="2:6" x14ac:dyDescent="0.2">
      <c r="B5229" s="199">
        <v>40098</v>
      </c>
      <c r="C5229" s="200">
        <v>7.7267792556319055</v>
      </c>
      <c r="D5229" s="200">
        <v>2.8540041886723659</v>
      </c>
      <c r="E5229" s="200"/>
      <c r="F5229" s="200"/>
    </row>
    <row r="5230" spans="2:6" x14ac:dyDescent="0.2">
      <c r="B5230" s="199">
        <v>40099</v>
      </c>
      <c r="C5230" s="200">
        <v>7.6853085327380279</v>
      </c>
      <c r="D5230" s="200">
        <v>2.8446922236386745</v>
      </c>
      <c r="E5230" s="200"/>
      <c r="F5230" s="200"/>
    </row>
    <row r="5231" spans="2:6" x14ac:dyDescent="0.2">
      <c r="B5231" s="199">
        <v>40100</v>
      </c>
      <c r="C5231" s="200">
        <v>7.6912487667947591</v>
      </c>
      <c r="D5231" s="200">
        <v>2.8957816426880272</v>
      </c>
      <c r="E5231" s="200"/>
      <c r="F5231" s="200"/>
    </row>
    <row r="5232" spans="2:6" x14ac:dyDescent="0.2">
      <c r="B5232" s="199">
        <v>40101</v>
      </c>
      <c r="C5232" s="200">
        <v>7.7249378914879694</v>
      </c>
      <c r="D5232" s="200">
        <v>2.9059482790019957</v>
      </c>
      <c r="E5232" s="200"/>
      <c r="F5232" s="200"/>
    </row>
    <row r="5233" spans="2:6" x14ac:dyDescent="0.2">
      <c r="B5233" s="199">
        <v>40102</v>
      </c>
      <c r="C5233" s="200">
        <v>7.6915931886205957</v>
      </c>
      <c r="D5233" s="200">
        <v>2.8801285740302238</v>
      </c>
      <c r="E5233" s="200"/>
      <c r="F5233" s="200"/>
    </row>
    <row r="5234" spans="2:6" x14ac:dyDescent="0.2">
      <c r="B5234" s="199">
        <v>40105</v>
      </c>
      <c r="C5234" s="200">
        <v>7.8306562111431148</v>
      </c>
      <c r="D5234" s="200">
        <v>2.9161274813330831</v>
      </c>
      <c r="E5234" s="200"/>
      <c r="F5234" s="200"/>
    </row>
    <row r="5235" spans="2:6" x14ac:dyDescent="0.2">
      <c r="B5235" s="199">
        <v>40106</v>
      </c>
      <c r="C5235" s="200">
        <v>7.8220198130115</v>
      </c>
      <c r="D5235" s="200">
        <v>2.9046674558368166</v>
      </c>
      <c r="E5235" s="200"/>
      <c r="F5235" s="200"/>
    </row>
    <row r="5236" spans="2:6" x14ac:dyDescent="0.2">
      <c r="B5236" s="199">
        <v>40107</v>
      </c>
      <c r="C5236" s="200">
        <v>7.9797616734397678</v>
      </c>
      <c r="D5236" s="200">
        <v>2.8987029684938919</v>
      </c>
      <c r="E5236" s="200"/>
      <c r="F5236" s="200"/>
    </row>
    <row r="5237" spans="2:6" x14ac:dyDescent="0.2">
      <c r="B5237" s="199">
        <v>40108</v>
      </c>
      <c r="C5237" s="200">
        <v>7.936928274363285</v>
      </c>
      <c r="D5237" s="200">
        <v>2.8988368238936371</v>
      </c>
      <c r="E5237" s="200"/>
      <c r="F5237" s="200"/>
    </row>
    <row r="5238" spans="2:6" x14ac:dyDescent="0.2">
      <c r="B5238" s="199">
        <v>40109</v>
      </c>
      <c r="C5238" s="200">
        <v>7.8848363495956866</v>
      </c>
      <c r="D5238" s="200">
        <v>2.8737246403205177</v>
      </c>
      <c r="E5238" s="200"/>
      <c r="F5238" s="200"/>
    </row>
    <row r="5239" spans="2:6" x14ac:dyDescent="0.2">
      <c r="B5239" s="199">
        <v>40112</v>
      </c>
      <c r="C5239" s="200">
        <v>7.8259151988431706</v>
      </c>
      <c r="D5239" s="200">
        <v>2.8399745037333757</v>
      </c>
      <c r="E5239" s="200"/>
      <c r="F5239" s="200"/>
    </row>
    <row r="5240" spans="2:6" x14ac:dyDescent="0.2">
      <c r="B5240" s="199">
        <v>40113</v>
      </c>
      <c r="C5240" s="200">
        <v>7.9316160055241207</v>
      </c>
      <c r="D5240" s="200">
        <v>2.8190061919504581</v>
      </c>
      <c r="E5240" s="200"/>
      <c r="F5240" s="200"/>
    </row>
    <row r="5241" spans="2:6" x14ac:dyDescent="0.2">
      <c r="B5241" s="199">
        <v>40114</v>
      </c>
      <c r="C5241" s="200">
        <v>7.8581073812182805</v>
      </c>
      <c r="D5241" s="200">
        <v>2.7632684392642446</v>
      </c>
      <c r="E5241" s="200"/>
      <c r="F5241" s="200"/>
    </row>
    <row r="5242" spans="2:6" x14ac:dyDescent="0.2">
      <c r="B5242" s="199">
        <v>40115</v>
      </c>
      <c r="C5242" s="200">
        <v>7.9095471561849013</v>
      </c>
      <c r="D5242" s="200">
        <v>2.8103281733746068</v>
      </c>
      <c r="E5242" s="200"/>
      <c r="F5242" s="200"/>
    </row>
    <row r="5243" spans="2:6" x14ac:dyDescent="0.2">
      <c r="B5243" s="199">
        <v>40116</v>
      </c>
      <c r="C5243" s="200">
        <v>7.6732746176125746</v>
      </c>
      <c r="D5243" s="200">
        <v>2.756411218357306</v>
      </c>
      <c r="E5243" s="200"/>
      <c r="F5243" s="200"/>
    </row>
    <row r="5244" spans="2:6" x14ac:dyDescent="0.2">
      <c r="B5244" s="199">
        <v>40119</v>
      </c>
      <c r="C5244" s="200">
        <v>7.7671074654473458</v>
      </c>
      <c r="D5244" s="200">
        <v>2.7640981606264741</v>
      </c>
      <c r="E5244" s="200"/>
      <c r="F5244" s="200"/>
    </row>
    <row r="5245" spans="2:6" x14ac:dyDescent="0.2">
      <c r="B5245" s="199">
        <v>40120</v>
      </c>
      <c r="C5245" s="200">
        <v>7.5809520553143388</v>
      </c>
      <c r="D5245" s="200">
        <v>2.751268439264245</v>
      </c>
      <c r="E5245" s="200"/>
      <c r="F5245" s="200"/>
    </row>
    <row r="5246" spans="2:6" x14ac:dyDescent="0.2">
      <c r="B5246" s="199">
        <v>40121</v>
      </c>
      <c r="C5246" s="200">
        <v>7.7643245704526365</v>
      </c>
      <c r="D5246" s="200">
        <v>2.7802908395556307</v>
      </c>
      <c r="E5246" s="200"/>
      <c r="F5246" s="200"/>
    </row>
    <row r="5247" spans="2:6" x14ac:dyDescent="0.2">
      <c r="B5247" s="199">
        <v>40122</v>
      </c>
      <c r="C5247" s="200">
        <v>7.8602356245585536</v>
      </c>
      <c r="D5247" s="200">
        <v>2.8130899653979182</v>
      </c>
      <c r="E5247" s="200"/>
      <c r="F5247" s="200"/>
    </row>
    <row r="5248" spans="2:6" x14ac:dyDescent="0.2">
      <c r="B5248" s="199">
        <v>40123</v>
      </c>
      <c r="C5248" s="200">
        <v>7.8081445337421078</v>
      </c>
      <c r="D5248" s="200">
        <v>2.8228730650154743</v>
      </c>
      <c r="E5248" s="200"/>
      <c r="F5248" s="200"/>
    </row>
    <row r="5249" spans="2:6" x14ac:dyDescent="0.2">
      <c r="B5249" s="199">
        <v>40126</v>
      </c>
      <c r="C5249" s="200">
        <v>7.9483759218287817</v>
      </c>
      <c r="D5249" s="200">
        <v>2.8871983245310449</v>
      </c>
      <c r="E5249" s="200"/>
      <c r="F5249" s="200"/>
    </row>
    <row r="5250" spans="2:6" x14ac:dyDescent="0.2">
      <c r="B5250" s="199">
        <v>40127</v>
      </c>
      <c r="C5250" s="200">
        <v>7.9984271681270824</v>
      </c>
      <c r="D5250" s="200">
        <v>2.8853780732107026</v>
      </c>
      <c r="E5250" s="200"/>
      <c r="F5250" s="200"/>
    </row>
    <row r="5251" spans="2:6" x14ac:dyDescent="0.2">
      <c r="B5251" s="199">
        <v>40128</v>
      </c>
      <c r="C5251" s="200">
        <v>8.0046701264520408</v>
      </c>
      <c r="D5251" s="200">
        <v>2.8995000910580893</v>
      </c>
      <c r="E5251" s="200"/>
      <c r="F5251" s="200"/>
    </row>
    <row r="5252" spans="2:6" x14ac:dyDescent="0.2">
      <c r="B5252" s="199">
        <v>40129</v>
      </c>
      <c r="C5252" s="200">
        <v>8.0134099345265231</v>
      </c>
      <c r="D5252" s="200">
        <v>2.8755550901475084</v>
      </c>
      <c r="E5252" s="200"/>
      <c r="F5252" s="200"/>
    </row>
    <row r="5253" spans="2:6" x14ac:dyDescent="0.2">
      <c r="B5253" s="199">
        <v>40130</v>
      </c>
      <c r="C5253" s="200">
        <v>8.0816771758411292</v>
      </c>
      <c r="D5253" s="200">
        <v>2.8907188126024344</v>
      </c>
      <c r="E5253" s="200"/>
      <c r="F5253" s="200"/>
    </row>
    <row r="5254" spans="2:6" x14ac:dyDescent="0.2">
      <c r="B5254" s="199">
        <v>40133</v>
      </c>
      <c r="C5254" s="200">
        <v>8.2879416501058127</v>
      </c>
      <c r="D5254" s="200">
        <v>2.9338087780003583</v>
      </c>
      <c r="E5254" s="200"/>
      <c r="F5254" s="200"/>
    </row>
    <row r="5255" spans="2:6" x14ac:dyDescent="0.2">
      <c r="B5255" s="199">
        <v>40134</v>
      </c>
      <c r="C5255" s="200">
        <v>8.1948960521586667</v>
      </c>
      <c r="D5255" s="200">
        <v>2.9193964669459054</v>
      </c>
      <c r="E5255" s="200"/>
      <c r="F5255" s="200"/>
    </row>
    <row r="5256" spans="2:6" x14ac:dyDescent="0.2">
      <c r="B5256" s="199">
        <v>40135</v>
      </c>
      <c r="C5256" s="200">
        <v>8.083394281263395</v>
      </c>
      <c r="D5256" s="200">
        <v>2.9253432890183872</v>
      </c>
      <c r="E5256" s="200"/>
      <c r="F5256" s="200"/>
    </row>
    <row r="5257" spans="2:6" x14ac:dyDescent="0.2">
      <c r="B5257" s="199">
        <v>40136</v>
      </c>
      <c r="C5257" s="200">
        <v>7.7059738422881869</v>
      </c>
      <c r="D5257" s="200">
        <v>2.8765095610999758</v>
      </c>
      <c r="E5257" s="200"/>
      <c r="F5257" s="200"/>
    </row>
    <row r="5258" spans="2:6" x14ac:dyDescent="0.2">
      <c r="B5258" s="199">
        <v>40137</v>
      </c>
      <c r="C5258" s="200">
        <v>7.7968311524121043</v>
      </c>
      <c r="D5258" s="200">
        <v>2.8611283919140349</v>
      </c>
      <c r="E5258" s="200"/>
      <c r="F5258" s="200"/>
    </row>
    <row r="5259" spans="2:6" x14ac:dyDescent="0.2">
      <c r="B5259" s="199">
        <v>40140</v>
      </c>
      <c r="C5259" s="200">
        <v>7.8245666998301502</v>
      </c>
      <c r="D5259" s="200">
        <v>2.9116634492806348</v>
      </c>
      <c r="E5259" s="200"/>
      <c r="F5259" s="200"/>
    </row>
    <row r="5260" spans="2:6" x14ac:dyDescent="0.2">
      <c r="B5260" s="199">
        <v>40141</v>
      </c>
      <c r="C5260" s="200">
        <v>7.8075174024756944</v>
      </c>
      <c r="D5260" s="200">
        <v>2.8975804042979361</v>
      </c>
      <c r="E5260" s="200"/>
      <c r="F5260" s="200"/>
    </row>
    <row r="5261" spans="2:6" x14ac:dyDescent="0.2">
      <c r="B5261" s="199">
        <v>40142</v>
      </c>
      <c r="C5261" s="200">
        <v>7.827995073016619</v>
      </c>
      <c r="D5261" s="200">
        <v>2.9242247313786134</v>
      </c>
      <c r="E5261" s="200"/>
      <c r="F5261" s="200"/>
    </row>
    <row r="5262" spans="2:6" x14ac:dyDescent="0.2">
      <c r="B5262" s="199">
        <v>40143</v>
      </c>
      <c r="C5262" s="200">
        <v>7.647564737543088</v>
      </c>
      <c r="D5262" s="200">
        <v>2.8847284647605114</v>
      </c>
      <c r="E5262" s="200"/>
      <c r="F5262" s="200"/>
    </row>
    <row r="5263" spans="2:6" x14ac:dyDescent="0.2">
      <c r="B5263" s="199">
        <v>40144</v>
      </c>
      <c r="C5263" s="200">
        <v>7.6620379597885684</v>
      </c>
      <c r="D5263" s="200">
        <v>2.8593795301402234</v>
      </c>
      <c r="E5263" s="200"/>
      <c r="F5263" s="200"/>
    </row>
    <row r="5264" spans="2:6" x14ac:dyDescent="0.2">
      <c r="B5264" s="199">
        <v>40147</v>
      </c>
      <c r="C5264" s="200">
        <v>7.5802265178119708</v>
      </c>
      <c r="D5264" s="200">
        <v>2.8706629029320649</v>
      </c>
      <c r="E5264" s="200"/>
      <c r="F5264" s="200"/>
    </row>
    <row r="5265" spans="2:6" x14ac:dyDescent="0.2">
      <c r="B5265" s="199">
        <v>40148</v>
      </c>
      <c r="C5265" s="200">
        <v>7.7867653620057125</v>
      </c>
      <c r="D5265" s="200">
        <v>2.9280646512474906</v>
      </c>
      <c r="E5265" s="200"/>
      <c r="F5265" s="200"/>
    </row>
    <row r="5266" spans="2:6" x14ac:dyDescent="0.2">
      <c r="B5266" s="199">
        <v>40149</v>
      </c>
      <c r="C5266" s="200">
        <v>7.811658803897247</v>
      </c>
      <c r="D5266" s="200">
        <v>2.9332360225824017</v>
      </c>
      <c r="E5266" s="200"/>
      <c r="F5266" s="200"/>
    </row>
    <row r="5267" spans="2:6" x14ac:dyDescent="0.2">
      <c r="B5267" s="199">
        <v>40150</v>
      </c>
      <c r="C5267" s="200">
        <v>7.8468123468136239</v>
      </c>
      <c r="D5267" s="200">
        <v>2.9250549990894132</v>
      </c>
      <c r="E5267" s="200"/>
      <c r="F5267" s="200"/>
    </row>
    <row r="5268" spans="2:6" x14ac:dyDescent="0.2">
      <c r="B5268" s="199">
        <v>40151</v>
      </c>
      <c r="C5268" s="200">
        <v>7.7993238324058671</v>
      </c>
      <c r="D5268" s="200">
        <v>2.9208974685849518</v>
      </c>
      <c r="E5268" s="200"/>
      <c r="F5268" s="200"/>
    </row>
    <row r="5269" spans="2:6" x14ac:dyDescent="0.2">
      <c r="B5269" s="199">
        <v>40154</v>
      </c>
      <c r="C5269" s="200">
        <v>7.7646314644766266</v>
      </c>
      <c r="D5269" s="200">
        <v>2.9120242214532817</v>
      </c>
      <c r="E5269" s="200"/>
      <c r="F5269" s="200"/>
    </row>
    <row r="5270" spans="2:6" x14ac:dyDescent="0.2">
      <c r="B5270" s="199">
        <v>40155</v>
      </c>
      <c r="C5270" s="200">
        <v>7.5990187730744125</v>
      </c>
      <c r="D5270" s="200">
        <v>2.8773707885630979</v>
      </c>
      <c r="E5270" s="200"/>
      <c r="F5270" s="200"/>
    </row>
    <row r="5271" spans="2:6" x14ac:dyDescent="0.2">
      <c r="B5271" s="199">
        <v>40156</v>
      </c>
      <c r="C5271" s="200">
        <v>7.5613091698767105</v>
      </c>
      <c r="D5271" s="200">
        <v>2.8715088326352158</v>
      </c>
      <c r="E5271" s="200"/>
      <c r="F5271" s="200"/>
    </row>
    <row r="5272" spans="2:6" x14ac:dyDescent="0.2">
      <c r="B5272" s="199">
        <v>40157</v>
      </c>
      <c r="C5272" s="200">
        <v>7.7373529222899569</v>
      </c>
      <c r="D5272" s="200">
        <v>2.8844909852485832</v>
      </c>
      <c r="E5272" s="200"/>
      <c r="F5272" s="200"/>
    </row>
    <row r="5273" spans="2:6" x14ac:dyDescent="0.2">
      <c r="B5273" s="199">
        <v>40158</v>
      </c>
      <c r="C5273" s="200">
        <v>7.7103078864258885</v>
      </c>
      <c r="D5273" s="200">
        <v>2.8884287015115588</v>
      </c>
      <c r="E5273" s="200"/>
      <c r="F5273" s="200"/>
    </row>
    <row r="5274" spans="2:6" x14ac:dyDescent="0.2">
      <c r="B5274" s="199">
        <v>40161</v>
      </c>
      <c r="C5274" s="200">
        <v>7.7450069259643461</v>
      </c>
      <c r="D5274" s="200">
        <v>2.9118437443088632</v>
      </c>
      <c r="E5274" s="200"/>
      <c r="F5274" s="200"/>
    </row>
    <row r="5275" spans="2:6" x14ac:dyDescent="0.2">
      <c r="B5275" s="199">
        <v>40162</v>
      </c>
      <c r="C5275" s="200">
        <v>7.7127130015486758</v>
      </c>
      <c r="D5275" s="200">
        <v>2.8944966308504769</v>
      </c>
      <c r="E5275" s="200"/>
      <c r="F5275" s="200"/>
    </row>
    <row r="5276" spans="2:6" x14ac:dyDescent="0.2">
      <c r="B5276" s="199">
        <v>40163</v>
      </c>
      <c r="C5276" s="200">
        <v>7.8274880307161174</v>
      </c>
      <c r="D5276" s="200">
        <v>2.9142325623747896</v>
      </c>
      <c r="E5276" s="200"/>
      <c r="F5276" s="200"/>
    </row>
    <row r="5277" spans="2:6" x14ac:dyDescent="0.2">
      <c r="B5277" s="199">
        <v>40164</v>
      </c>
      <c r="C5277" s="200">
        <v>7.705424268478926</v>
      </c>
      <c r="D5277" s="200">
        <v>2.8635024585685613</v>
      </c>
      <c r="E5277" s="200"/>
      <c r="F5277" s="200"/>
    </row>
    <row r="5278" spans="2:6" x14ac:dyDescent="0.2">
      <c r="B5278" s="199">
        <v>40165</v>
      </c>
      <c r="C5278" s="200">
        <v>7.5913164002332003</v>
      </c>
      <c r="D5278" s="200">
        <v>2.8603982881078074</v>
      </c>
      <c r="E5278" s="200"/>
      <c r="F5278" s="200"/>
    </row>
    <row r="5279" spans="2:6" x14ac:dyDescent="0.2">
      <c r="B5279" s="199">
        <v>40168</v>
      </c>
      <c r="C5279" s="200">
        <v>7.7318113168839515</v>
      </c>
      <c r="D5279" s="200">
        <v>2.8895998907302807</v>
      </c>
      <c r="E5279" s="200"/>
      <c r="F5279" s="200"/>
    </row>
    <row r="5280" spans="2:6" x14ac:dyDescent="0.2">
      <c r="B5280" s="199">
        <v>40169</v>
      </c>
      <c r="C5280" s="200">
        <v>7.6818759897958007</v>
      </c>
      <c r="D5280" s="200">
        <v>2.8985780367874652</v>
      </c>
      <c r="E5280" s="200"/>
      <c r="F5280" s="200"/>
    </row>
    <row r="5281" spans="2:6" x14ac:dyDescent="0.2">
      <c r="B5281" s="199">
        <v>40170</v>
      </c>
      <c r="C5281" s="200">
        <v>7.7335559426942391</v>
      </c>
      <c r="D5281" s="200">
        <v>2.916627936623561</v>
      </c>
      <c r="E5281" s="200"/>
      <c r="F5281" s="200"/>
    </row>
    <row r="5282" spans="2:6" x14ac:dyDescent="0.2">
      <c r="B5282" s="199">
        <v>40171</v>
      </c>
      <c r="C5282" s="200">
        <v>7.7289508644320941</v>
      </c>
      <c r="D5282" s="200">
        <v>2.9312904753232512</v>
      </c>
      <c r="E5282" s="200"/>
      <c r="F5282" s="200"/>
    </row>
    <row r="5283" spans="2:6" x14ac:dyDescent="0.2">
      <c r="B5283" s="199">
        <v>40172</v>
      </c>
      <c r="C5283" s="200">
        <v>7.7289508644320941</v>
      </c>
      <c r="D5283" s="200">
        <v>2.9297900200327756</v>
      </c>
      <c r="E5283" s="200"/>
      <c r="F5283" s="200"/>
    </row>
    <row r="5284" spans="2:6" x14ac:dyDescent="0.2">
      <c r="B5284" s="199">
        <v>40175</v>
      </c>
      <c r="C5284" s="200">
        <v>7.8264872893335422</v>
      </c>
      <c r="D5284" s="200">
        <v>2.9422675286832947</v>
      </c>
      <c r="E5284" s="200"/>
      <c r="F5284" s="200"/>
    </row>
    <row r="5285" spans="2:6" x14ac:dyDescent="0.2">
      <c r="B5285" s="199">
        <v>40176</v>
      </c>
      <c r="C5285" s="200">
        <v>7.7926747398698142</v>
      </c>
      <c r="D5285" s="200">
        <v>2.9466483336368547</v>
      </c>
      <c r="E5285" s="200"/>
      <c r="F5285" s="200"/>
    </row>
    <row r="5286" spans="2:6" x14ac:dyDescent="0.2">
      <c r="B5286" s="199">
        <v>40177</v>
      </c>
      <c r="C5286" s="200">
        <v>7.779213934323038</v>
      </c>
      <c r="D5286" s="200">
        <v>2.9301832088872648</v>
      </c>
      <c r="E5286" s="200"/>
      <c r="F5286" s="200"/>
    </row>
    <row r="5287" spans="2:6" x14ac:dyDescent="0.2">
      <c r="B5287" s="199">
        <v>40178</v>
      </c>
      <c r="C5287" s="200">
        <v>7.8040273169039676</v>
      </c>
      <c r="D5287" s="200">
        <v>2.9231986887634256</v>
      </c>
      <c r="E5287" s="200"/>
      <c r="F5287" s="200"/>
    </row>
    <row r="5288" spans="2:6" x14ac:dyDescent="0.2">
      <c r="B5288" s="199">
        <v>40179</v>
      </c>
      <c r="C5288" s="200">
        <v>7.8040273169039676</v>
      </c>
      <c r="D5288" s="200">
        <v>2.9231986887634256</v>
      </c>
      <c r="E5288" s="200"/>
      <c r="F5288" s="200"/>
    </row>
    <row r="5289" spans="2:6" x14ac:dyDescent="0.2">
      <c r="B5289" s="199">
        <v>40182</v>
      </c>
      <c r="C5289" s="200">
        <v>7.9212474908494981</v>
      </c>
      <c r="D5289" s="200">
        <v>2.9756947732653374</v>
      </c>
      <c r="E5289" s="200"/>
      <c r="F5289" s="200"/>
    </row>
    <row r="5290" spans="2:6" x14ac:dyDescent="0.2">
      <c r="B5290" s="199">
        <v>40183</v>
      </c>
      <c r="C5290" s="200">
        <v>7.8394452223355726</v>
      </c>
      <c r="D5290" s="200">
        <v>2.9844534693134164</v>
      </c>
      <c r="E5290" s="200"/>
      <c r="F5290" s="200"/>
    </row>
    <row r="5291" spans="2:6" x14ac:dyDescent="0.2">
      <c r="B5291" s="199">
        <v>40184</v>
      </c>
      <c r="C5291" s="200">
        <v>7.8461560272568853</v>
      </c>
      <c r="D5291" s="200">
        <v>2.986647787288284</v>
      </c>
      <c r="E5291" s="200"/>
      <c r="F5291" s="200"/>
    </row>
    <row r="5292" spans="2:6" x14ac:dyDescent="0.2">
      <c r="B5292" s="199">
        <v>40185</v>
      </c>
      <c r="C5292" s="200">
        <v>7.7856453656083806</v>
      </c>
      <c r="D5292" s="200">
        <v>2.9851923146967705</v>
      </c>
      <c r="E5292" s="200"/>
      <c r="F5292" s="200"/>
    </row>
    <row r="5293" spans="2:6" x14ac:dyDescent="0.2">
      <c r="B5293" s="199">
        <v>40186</v>
      </c>
      <c r="C5293" s="200">
        <v>7.8048495927399806</v>
      </c>
      <c r="D5293" s="200">
        <v>2.9985957020579068</v>
      </c>
      <c r="E5293" s="200"/>
      <c r="F5293" s="200"/>
    </row>
    <row r="5294" spans="2:6" x14ac:dyDescent="0.2">
      <c r="B5294" s="199">
        <v>40189</v>
      </c>
      <c r="C5294" s="200">
        <v>7.8553811949019163</v>
      </c>
      <c r="D5294" s="200">
        <v>3.021031688217076</v>
      </c>
      <c r="E5294" s="200"/>
      <c r="F5294" s="200"/>
    </row>
    <row r="5295" spans="2:6" x14ac:dyDescent="0.2">
      <c r="B5295" s="199">
        <v>40190</v>
      </c>
      <c r="C5295" s="200">
        <v>7.9017130190616482</v>
      </c>
      <c r="D5295" s="200">
        <v>3.0013438353669577</v>
      </c>
      <c r="E5295" s="200"/>
      <c r="F5295" s="200"/>
    </row>
    <row r="5296" spans="2:6" x14ac:dyDescent="0.2">
      <c r="B5296" s="199">
        <v>40191</v>
      </c>
      <c r="C5296" s="200">
        <v>7.9452594463732149</v>
      </c>
      <c r="D5296" s="200">
        <v>3.0071812056091716</v>
      </c>
      <c r="E5296" s="200"/>
      <c r="F5296" s="200"/>
    </row>
    <row r="5297" spans="2:6" x14ac:dyDescent="0.2">
      <c r="B5297" s="199">
        <v>40192</v>
      </c>
      <c r="C5297" s="200">
        <v>7.9438400615122635</v>
      </c>
      <c r="D5297" s="200">
        <v>3.0231498816244695</v>
      </c>
      <c r="E5297" s="200"/>
      <c r="F5297" s="200"/>
    </row>
    <row r="5298" spans="2:6" x14ac:dyDescent="0.2">
      <c r="B5298" s="199">
        <v>40193</v>
      </c>
      <c r="C5298" s="200">
        <v>7.7895732755349849</v>
      </c>
      <c r="D5298" s="200">
        <v>2.9923964669459049</v>
      </c>
      <c r="E5298" s="200"/>
      <c r="F5298" s="200"/>
    </row>
    <row r="5299" spans="2:6" x14ac:dyDescent="0.2">
      <c r="B5299" s="199">
        <v>40196</v>
      </c>
      <c r="C5299" s="200">
        <v>7.8623029894647205</v>
      </c>
      <c r="D5299" s="200">
        <v>2.9988034966308437</v>
      </c>
      <c r="E5299" s="200"/>
      <c r="F5299" s="200"/>
    </row>
    <row r="5300" spans="2:6" x14ac:dyDescent="0.2">
      <c r="B5300" s="199">
        <v>40197</v>
      </c>
      <c r="C5300" s="200">
        <v>7.923817728300409</v>
      </c>
      <c r="D5300" s="200">
        <v>3.0115962484064762</v>
      </c>
      <c r="E5300" s="200"/>
      <c r="F5300" s="200"/>
    </row>
    <row r="5301" spans="2:6" x14ac:dyDescent="0.2">
      <c r="B5301" s="199">
        <v>40198</v>
      </c>
      <c r="C5301" s="200">
        <v>7.715663520724962</v>
      </c>
      <c r="D5301" s="200">
        <v>2.9647685303223388</v>
      </c>
      <c r="E5301" s="200"/>
      <c r="F5301" s="200"/>
    </row>
    <row r="5302" spans="2:6" x14ac:dyDescent="0.2">
      <c r="B5302" s="199">
        <v>40199</v>
      </c>
      <c r="C5302" s="200">
        <v>7.6907834220518616</v>
      </c>
      <c r="D5302" s="200">
        <v>2.9208513931888476</v>
      </c>
      <c r="E5302" s="200"/>
      <c r="F5302" s="200"/>
    </row>
    <row r="5303" spans="2:6" x14ac:dyDescent="0.2">
      <c r="B5303" s="199">
        <v>40200</v>
      </c>
      <c r="C5303" s="200">
        <v>7.6874884810497361</v>
      </c>
      <c r="D5303" s="200">
        <v>2.8783132398470155</v>
      </c>
      <c r="E5303" s="200"/>
      <c r="F5303" s="200"/>
    </row>
    <row r="5304" spans="2:6" x14ac:dyDescent="0.2">
      <c r="B5304" s="199">
        <v>40203</v>
      </c>
      <c r="C5304" s="200">
        <v>7.55667240147078</v>
      </c>
      <c r="D5304" s="200">
        <v>2.8760763066836574</v>
      </c>
      <c r="E5304" s="200"/>
      <c r="F5304" s="200"/>
    </row>
    <row r="5305" spans="2:6" x14ac:dyDescent="0.2">
      <c r="B5305" s="199">
        <v>40204</v>
      </c>
      <c r="C5305" s="200">
        <v>7.571745234594653</v>
      </c>
      <c r="D5305" s="200">
        <v>2.8622074303405505</v>
      </c>
      <c r="E5305" s="200"/>
      <c r="F5305" s="200"/>
    </row>
    <row r="5306" spans="2:6" x14ac:dyDescent="0.2">
      <c r="B5306" s="199">
        <v>40205</v>
      </c>
      <c r="C5306" s="200">
        <v>7.4907919283536124</v>
      </c>
      <c r="D5306" s="200">
        <v>2.8546814787834571</v>
      </c>
      <c r="E5306" s="200"/>
      <c r="F5306" s="200"/>
    </row>
    <row r="5307" spans="2:6" x14ac:dyDescent="0.2">
      <c r="B5307" s="199">
        <v>40206</v>
      </c>
      <c r="C5307" s="200">
        <v>7.2670853657418109</v>
      </c>
      <c r="D5307" s="200">
        <v>2.8249351666363074</v>
      </c>
      <c r="E5307" s="200"/>
      <c r="F5307" s="200"/>
    </row>
    <row r="5308" spans="2:6" x14ac:dyDescent="0.2">
      <c r="B5308" s="199">
        <v>40207</v>
      </c>
      <c r="C5308" s="200">
        <v>7.3187569791287279</v>
      </c>
      <c r="D5308" s="200">
        <v>2.8029562921143625</v>
      </c>
      <c r="E5308" s="200"/>
      <c r="F5308" s="200"/>
    </row>
    <row r="5309" spans="2:6" x14ac:dyDescent="0.2">
      <c r="B5309" s="199">
        <v>40210</v>
      </c>
      <c r="C5309" s="200">
        <v>7.3681961052813536</v>
      </c>
      <c r="D5309" s="200">
        <v>2.8275689309779573</v>
      </c>
      <c r="E5309" s="200"/>
      <c r="F5309" s="200"/>
    </row>
    <row r="5310" spans="2:6" x14ac:dyDescent="0.2">
      <c r="B5310" s="199">
        <v>40211</v>
      </c>
      <c r="C5310" s="200">
        <v>7.4269904954587433</v>
      </c>
      <c r="D5310" s="200">
        <v>2.866810599162259</v>
      </c>
      <c r="E5310" s="200"/>
      <c r="F5310" s="200"/>
    </row>
    <row r="5311" spans="2:6" x14ac:dyDescent="0.2">
      <c r="B5311" s="199">
        <v>40212</v>
      </c>
      <c r="C5311" s="200">
        <v>7.4485030993794812</v>
      </c>
      <c r="D5311" s="200">
        <v>2.8524649426333939</v>
      </c>
      <c r="E5311" s="200"/>
      <c r="F5311" s="200"/>
    </row>
    <row r="5312" spans="2:6" x14ac:dyDescent="0.2">
      <c r="B5312" s="199">
        <v>40213</v>
      </c>
      <c r="C5312" s="200">
        <v>7.2374817677429588</v>
      </c>
      <c r="D5312" s="200">
        <v>2.771024585685661</v>
      </c>
      <c r="E5312" s="200"/>
      <c r="F5312" s="200"/>
    </row>
    <row r="5313" spans="2:6" x14ac:dyDescent="0.2">
      <c r="B5313" s="199">
        <v>40214</v>
      </c>
      <c r="C5313" s="200">
        <v>6.9526599288973472</v>
      </c>
      <c r="D5313" s="200">
        <v>2.7438676015297694</v>
      </c>
      <c r="E5313" s="200"/>
      <c r="F5313" s="200"/>
    </row>
    <row r="5314" spans="2:6" x14ac:dyDescent="0.2">
      <c r="B5314" s="199">
        <v>40217</v>
      </c>
      <c r="C5314" s="200">
        <v>7.1181500294801969</v>
      </c>
      <c r="D5314" s="200">
        <v>2.7371568020396948</v>
      </c>
      <c r="E5314" s="200"/>
      <c r="F5314" s="200"/>
    </row>
    <row r="5315" spans="2:6" x14ac:dyDescent="0.2">
      <c r="B5315" s="199">
        <v>40218</v>
      </c>
      <c r="C5315" s="200">
        <v>7.1628189550425514</v>
      </c>
      <c r="D5315" s="200">
        <v>2.7586525223092271</v>
      </c>
      <c r="E5315" s="200"/>
      <c r="F5315" s="200"/>
    </row>
    <row r="5316" spans="2:6" x14ac:dyDescent="0.2">
      <c r="B5316" s="199">
        <v>40219</v>
      </c>
      <c r="C5316" s="200">
        <v>7.1563883577083596</v>
      </c>
      <c r="D5316" s="200">
        <v>2.7603099617555942</v>
      </c>
      <c r="E5316" s="200"/>
      <c r="F5316" s="200"/>
    </row>
    <row r="5317" spans="2:6" x14ac:dyDescent="0.2">
      <c r="B5317" s="199">
        <v>40220</v>
      </c>
      <c r="C5317" s="200">
        <v>7.1910498694449707</v>
      </c>
      <c r="D5317" s="200">
        <v>2.7776046257512235</v>
      </c>
      <c r="E5317" s="200"/>
      <c r="F5317" s="200"/>
    </row>
    <row r="5318" spans="2:6" x14ac:dyDescent="0.2">
      <c r="B5318" s="199">
        <v>40221</v>
      </c>
      <c r="C5318" s="200">
        <v>7.2320027086733658</v>
      </c>
      <c r="D5318" s="200">
        <v>2.7755086505190252</v>
      </c>
      <c r="E5318" s="200"/>
      <c r="F5318" s="200"/>
    </row>
    <row r="5319" spans="2:6" x14ac:dyDescent="0.2">
      <c r="B5319" s="199">
        <v>40224</v>
      </c>
      <c r="C5319" s="200">
        <v>7.2047583584839332</v>
      </c>
      <c r="D5319" s="200">
        <v>2.776074485521757</v>
      </c>
      <c r="E5319" s="200"/>
      <c r="F5319" s="200"/>
    </row>
    <row r="5320" spans="2:6" x14ac:dyDescent="0.2">
      <c r="B5320" s="199">
        <v>40225</v>
      </c>
      <c r="C5320" s="200">
        <v>7.3583237915422579</v>
      </c>
      <c r="D5320" s="200">
        <v>2.8200047350209378</v>
      </c>
      <c r="E5320" s="200"/>
      <c r="F5320" s="200"/>
    </row>
    <row r="5321" spans="2:6" x14ac:dyDescent="0.2">
      <c r="B5321" s="199">
        <v>40226</v>
      </c>
      <c r="C5321" s="200">
        <v>7.348884298451126</v>
      </c>
      <c r="D5321" s="200">
        <v>2.8430335093789778</v>
      </c>
      <c r="E5321" s="200"/>
      <c r="F5321" s="200"/>
    </row>
    <row r="5322" spans="2:6" x14ac:dyDescent="0.2">
      <c r="B5322" s="199">
        <v>40227</v>
      </c>
      <c r="C5322" s="200">
        <v>7.4315255218241081</v>
      </c>
      <c r="D5322" s="200">
        <v>2.8560599162265463</v>
      </c>
      <c r="E5322" s="200"/>
      <c r="F5322" s="200"/>
    </row>
    <row r="5323" spans="2:6" x14ac:dyDescent="0.2">
      <c r="B5323" s="199">
        <v>40228</v>
      </c>
      <c r="C5323" s="200">
        <v>7.5494061850821392</v>
      </c>
      <c r="D5323" s="200">
        <v>2.8450265889637523</v>
      </c>
      <c r="E5323" s="200"/>
      <c r="F5323" s="200"/>
    </row>
    <row r="5324" spans="2:6" x14ac:dyDescent="0.2">
      <c r="B5324" s="199">
        <v>40231</v>
      </c>
      <c r="C5324" s="200">
        <v>7.4738677236719768</v>
      </c>
      <c r="D5324" s="200">
        <v>2.8587164450919622</v>
      </c>
      <c r="E5324" s="200"/>
      <c r="F5324" s="200"/>
    </row>
    <row r="5325" spans="2:6" x14ac:dyDescent="0.2">
      <c r="B5325" s="199">
        <v>40232</v>
      </c>
      <c r="C5325" s="200">
        <v>7.4274033012790541</v>
      </c>
      <c r="D5325" s="200">
        <v>2.8305809506465058</v>
      </c>
      <c r="E5325" s="200"/>
      <c r="F5325" s="200"/>
    </row>
    <row r="5326" spans="2:6" x14ac:dyDescent="0.2">
      <c r="B5326" s="199">
        <v>40233</v>
      </c>
      <c r="C5326" s="200">
        <v>7.4402753373124169</v>
      </c>
      <c r="D5326" s="200">
        <v>2.8429817883809805</v>
      </c>
      <c r="E5326" s="200"/>
      <c r="F5326" s="200"/>
    </row>
    <row r="5327" spans="2:6" x14ac:dyDescent="0.2">
      <c r="B5327" s="199">
        <v>40234</v>
      </c>
      <c r="C5327" s="200">
        <v>7.315565448069469</v>
      </c>
      <c r="D5327" s="200">
        <v>2.8203183391003392</v>
      </c>
      <c r="E5327" s="200"/>
      <c r="F5327" s="200"/>
    </row>
    <row r="5328" spans="2:6" x14ac:dyDescent="0.2">
      <c r="B5328" s="199">
        <v>40235</v>
      </c>
      <c r="C5328" s="200">
        <v>7.4277985941251714</v>
      </c>
      <c r="D5328" s="200">
        <v>2.8438116918593992</v>
      </c>
      <c r="E5328" s="200"/>
      <c r="F5328" s="200"/>
    </row>
    <row r="5329" spans="2:6" x14ac:dyDescent="0.2">
      <c r="B5329" s="199">
        <v>40238</v>
      </c>
      <c r="C5329" s="200">
        <v>7.4620097722396235</v>
      </c>
      <c r="D5329" s="200">
        <v>2.8624170460753895</v>
      </c>
      <c r="E5329" s="200"/>
      <c r="F5329" s="200"/>
    </row>
    <row r="5330" spans="2:6" x14ac:dyDescent="0.2">
      <c r="B5330" s="199">
        <v>40239</v>
      </c>
      <c r="C5330" s="200">
        <v>7.5507755328739607</v>
      </c>
      <c r="D5330" s="200">
        <v>2.8852019668548468</v>
      </c>
      <c r="E5330" s="200"/>
      <c r="F5330" s="200"/>
    </row>
    <row r="5331" spans="2:6" x14ac:dyDescent="0.2">
      <c r="B5331" s="199">
        <v>40240</v>
      </c>
      <c r="C5331" s="200">
        <v>7.6002355078053894</v>
      </c>
      <c r="D5331" s="200">
        <v>2.9058798033145083</v>
      </c>
      <c r="E5331" s="200"/>
      <c r="F5331" s="200"/>
    </row>
    <row r="5332" spans="2:6" x14ac:dyDescent="0.2">
      <c r="B5332" s="199">
        <v>40241</v>
      </c>
      <c r="C5332" s="200">
        <v>7.4758275088795179</v>
      </c>
      <c r="D5332" s="200">
        <v>2.9020819522855521</v>
      </c>
      <c r="E5332" s="200"/>
      <c r="F5332" s="200"/>
    </row>
    <row r="5333" spans="2:6" x14ac:dyDescent="0.2">
      <c r="B5333" s="199">
        <v>40242</v>
      </c>
      <c r="C5333" s="200">
        <v>7.6458743185576878</v>
      </c>
      <c r="D5333" s="200">
        <v>2.9394917137133429</v>
      </c>
      <c r="E5333" s="200"/>
      <c r="F5333" s="200"/>
    </row>
    <row r="5334" spans="2:6" x14ac:dyDescent="0.2">
      <c r="B5334" s="199">
        <v>40245</v>
      </c>
      <c r="C5334" s="200">
        <v>7.6517620136918332</v>
      </c>
      <c r="D5334" s="200">
        <v>2.9504154070296784</v>
      </c>
      <c r="E5334" s="200"/>
      <c r="F5334" s="200"/>
    </row>
    <row r="5335" spans="2:6" x14ac:dyDescent="0.2">
      <c r="B5335" s="199">
        <v>40246</v>
      </c>
      <c r="C5335" s="200">
        <v>7.662696781198763</v>
      </c>
      <c r="D5335" s="200">
        <v>2.9490513567656098</v>
      </c>
      <c r="E5335" s="200"/>
      <c r="F5335" s="200"/>
    </row>
    <row r="5336" spans="2:6" x14ac:dyDescent="0.2">
      <c r="B5336" s="199">
        <v>40247</v>
      </c>
      <c r="C5336" s="200">
        <v>7.6793691326324494</v>
      </c>
      <c r="D5336" s="200">
        <v>2.9653340010926899</v>
      </c>
      <c r="E5336" s="200"/>
      <c r="F5336" s="200"/>
    </row>
    <row r="5337" spans="2:6" x14ac:dyDescent="0.2">
      <c r="B5337" s="199">
        <v>40248</v>
      </c>
      <c r="C5337" s="200">
        <v>7.6769748588746403</v>
      </c>
      <c r="D5337" s="200">
        <v>2.9718433800764812</v>
      </c>
      <c r="E5337" s="200"/>
      <c r="F5337" s="200"/>
    </row>
    <row r="5338" spans="2:6" x14ac:dyDescent="0.2">
      <c r="B5338" s="199">
        <v>40249</v>
      </c>
      <c r="C5338" s="200">
        <v>7.6894174100646469</v>
      </c>
      <c r="D5338" s="200">
        <v>2.9836674558368164</v>
      </c>
      <c r="E5338" s="200"/>
      <c r="F5338" s="200"/>
    </row>
    <row r="5339" spans="2:6" x14ac:dyDescent="0.2">
      <c r="B5339" s="199">
        <v>40252</v>
      </c>
      <c r="C5339" s="200">
        <v>7.5946588764509935</v>
      </c>
      <c r="D5339" s="200">
        <v>2.9702311054452668</v>
      </c>
      <c r="E5339" s="200"/>
      <c r="F5339" s="200"/>
    </row>
    <row r="5340" spans="2:6" x14ac:dyDescent="0.2">
      <c r="B5340" s="199">
        <v>40253</v>
      </c>
      <c r="C5340" s="200">
        <v>7.6606752836059613</v>
      </c>
      <c r="D5340" s="200">
        <v>2.99975651065379</v>
      </c>
      <c r="E5340" s="200"/>
      <c r="F5340" s="200"/>
    </row>
    <row r="5341" spans="2:6" x14ac:dyDescent="0.2">
      <c r="B5341" s="199">
        <v>40254</v>
      </c>
      <c r="C5341" s="200">
        <v>7.6804549370325406</v>
      </c>
      <c r="D5341" s="200">
        <v>3.0221926789291498</v>
      </c>
      <c r="E5341" s="200"/>
      <c r="F5341" s="200"/>
    </row>
    <row r="5342" spans="2:6" x14ac:dyDescent="0.2">
      <c r="B5342" s="199">
        <v>40255</v>
      </c>
      <c r="C5342" s="200">
        <v>7.5625951225533132</v>
      </c>
      <c r="D5342" s="200">
        <v>3.0076465124749521</v>
      </c>
      <c r="E5342" s="200"/>
      <c r="F5342" s="200"/>
    </row>
    <row r="5343" spans="2:6" x14ac:dyDescent="0.2">
      <c r="B5343" s="199">
        <v>40256</v>
      </c>
      <c r="C5343" s="200">
        <v>7.5040600911842406</v>
      </c>
      <c r="D5343" s="200">
        <v>2.9927563285375998</v>
      </c>
      <c r="E5343" s="200"/>
      <c r="F5343" s="200"/>
    </row>
    <row r="5344" spans="2:6" x14ac:dyDescent="0.2">
      <c r="B5344" s="199">
        <v>40259</v>
      </c>
      <c r="C5344" s="200">
        <v>7.4991339417285179</v>
      </c>
      <c r="D5344" s="200">
        <v>2.9996372245492551</v>
      </c>
      <c r="E5344" s="200"/>
      <c r="F5344" s="200"/>
    </row>
    <row r="5345" spans="2:6" x14ac:dyDescent="0.2">
      <c r="B5345" s="199">
        <v>40260</v>
      </c>
      <c r="C5345" s="200">
        <v>7.4385515602809287</v>
      </c>
      <c r="D5345" s="200">
        <v>3.0184891640866796</v>
      </c>
      <c r="E5345" s="200"/>
      <c r="F5345" s="200"/>
    </row>
    <row r="5346" spans="2:6" x14ac:dyDescent="0.2">
      <c r="B5346" s="199">
        <v>40261</v>
      </c>
      <c r="C5346" s="200">
        <v>7.3256320724270108</v>
      </c>
      <c r="D5346" s="200">
        <v>2.992220360590049</v>
      </c>
      <c r="E5346" s="200"/>
      <c r="F5346" s="200"/>
    </row>
    <row r="5347" spans="2:6" x14ac:dyDescent="0.2">
      <c r="B5347" s="199">
        <v>40262</v>
      </c>
      <c r="C5347" s="200">
        <v>7.3600842624244338</v>
      </c>
      <c r="D5347" s="200">
        <v>2.9959533782553192</v>
      </c>
      <c r="E5347" s="200"/>
      <c r="F5347" s="200"/>
    </row>
    <row r="5348" spans="2:6" x14ac:dyDescent="0.2">
      <c r="B5348" s="199">
        <v>40263</v>
      </c>
      <c r="C5348" s="200">
        <v>7.4161766508688736</v>
      </c>
      <c r="D5348" s="200">
        <v>3.0004057548716005</v>
      </c>
      <c r="E5348" s="200"/>
      <c r="F5348" s="200"/>
    </row>
    <row r="5349" spans="2:6" x14ac:dyDescent="0.2">
      <c r="B5349" s="199">
        <v>40266</v>
      </c>
      <c r="C5349" s="200">
        <v>7.532722992283472</v>
      </c>
      <c r="D5349" s="200">
        <v>3.0216760152977522</v>
      </c>
      <c r="E5349" s="200"/>
      <c r="F5349" s="200"/>
    </row>
    <row r="5350" spans="2:6" x14ac:dyDescent="0.2">
      <c r="B5350" s="199">
        <v>40267</v>
      </c>
      <c r="C5350" s="200">
        <v>7.6136396046738177</v>
      </c>
      <c r="D5350" s="200">
        <v>3.0231156437807241</v>
      </c>
      <c r="E5350" s="200"/>
      <c r="F5350" s="200"/>
    </row>
    <row r="5351" spans="2:6" x14ac:dyDescent="0.2">
      <c r="B5351" s="199">
        <v>40268</v>
      </c>
      <c r="C5351" s="200">
        <v>7.6740235057471962</v>
      </c>
      <c r="D5351" s="200">
        <v>3.0218102349298772</v>
      </c>
      <c r="E5351" s="200"/>
      <c r="F5351" s="200"/>
    </row>
    <row r="5352" spans="2:6" x14ac:dyDescent="0.2">
      <c r="B5352" s="199">
        <v>40269</v>
      </c>
      <c r="C5352" s="200">
        <v>7.8399155707853776</v>
      </c>
      <c r="D5352" s="200">
        <v>3.0515667455836741</v>
      </c>
      <c r="E5352" s="200"/>
      <c r="F5352" s="200"/>
    </row>
    <row r="5353" spans="2:6" x14ac:dyDescent="0.2">
      <c r="B5353" s="199">
        <v>40270</v>
      </c>
      <c r="C5353" s="200">
        <v>7.8399155707853776</v>
      </c>
      <c r="D5353" s="200">
        <v>3.0531274813330822</v>
      </c>
      <c r="E5353" s="200"/>
      <c r="F5353" s="200"/>
    </row>
    <row r="5354" spans="2:6" x14ac:dyDescent="0.2">
      <c r="B5354" s="199">
        <v>40273</v>
      </c>
      <c r="C5354" s="200">
        <v>7.8399155707853776</v>
      </c>
      <c r="D5354" s="200">
        <v>3.064761245674732</v>
      </c>
      <c r="E5354" s="200"/>
      <c r="F5354" s="200"/>
    </row>
    <row r="5355" spans="2:6" x14ac:dyDescent="0.2">
      <c r="B5355" s="199">
        <v>40274</v>
      </c>
      <c r="C5355" s="200">
        <v>7.7150964339414987</v>
      </c>
      <c r="D5355" s="200">
        <v>3.0667040611910319</v>
      </c>
      <c r="E5355" s="200"/>
      <c r="F5355" s="200"/>
    </row>
    <row r="5356" spans="2:6" x14ac:dyDescent="0.2">
      <c r="B5356" s="199">
        <v>40275</v>
      </c>
      <c r="C5356" s="200">
        <v>7.7437359844084712</v>
      </c>
      <c r="D5356" s="200">
        <v>3.0554319796029783</v>
      </c>
      <c r="E5356" s="200"/>
      <c r="F5356" s="200"/>
    </row>
    <row r="5357" spans="2:6" x14ac:dyDescent="0.2">
      <c r="B5357" s="199">
        <v>40276</v>
      </c>
      <c r="C5357" s="200">
        <v>7.7399882079307298</v>
      </c>
      <c r="D5357" s="200">
        <v>3.0503879074849674</v>
      </c>
      <c r="E5357" s="200"/>
      <c r="F5357" s="200"/>
    </row>
    <row r="5358" spans="2:6" x14ac:dyDescent="0.2">
      <c r="B5358" s="199">
        <v>40277</v>
      </c>
      <c r="C5358" s="200">
        <v>7.8782948367582533</v>
      </c>
      <c r="D5358" s="200">
        <v>3.0808042250956023</v>
      </c>
      <c r="E5358" s="200"/>
      <c r="F5358" s="200"/>
    </row>
    <row r="5359" spans="2:6" x14ac:dyDescent="0.2">
      <c r="B5359" s="199">
        <v>40280</v>
      </c>
      <c r="C5359" s="200">
        <v>7.9521437131341699</v>
      </c>
      <c r="D5359" s="200">
        <v>3.0961799307958389</v>
      </c>
      <c r="E5359" s="200"/>
      <c r="F5359" s="200"/>
    </row>
    <row r="5360" spans="2:6" x14ac:dyDescent="0.2">
      <c r="B5360" s="199">
        <v>40281</v>
      </c>
      <c r="C5360" s="200">
        <v>7.9847395278669193</v>
      </c>
      <c r="D5360" s="200">
        <v>3.0879437260972411</v>
      </c>
      <c r="E5360" s="200"/>
      <c r="F5360" s="200"/>
    </row>
    <row r="5361" spans="2:6" x14ac:dyDescent="0.2">
      <c r="B5361" s="199">
        <v>40282</v>
      </c>
      <c r="C5361" s="200">
        <v>8.0925677439369927</v>
      </c>
      <c r="D5361" s="200">
        <v>3.1218601347659716</v>
      </c>
      <c r="E5361" s="200"/>
      <c r="F5361" s="200"/>
    </row>
    <row r="5362" spans="2:6" x14ac:dyDescent="0.2">
      <c r="B5362" s="199">
        <v>40283</v>
      </c>
      <c r="C5362" s="200">
        <v>7.9118146693675824</v>
      </c>
      <c r="D5362" s="200">
        <v>3.1282172646148152</v>
      </c>
      <c r="E5362" s="200"/>
      <c r="F5362" s="200"/>
    </row>
    <row r="5363" spans="2:6" x14ac:dyDescent="0.2">
      <c r="B5363" s="199">
        <v>40284</v>
      </c>
      <c r="C5363" s="200">
        <v>7.8198098424583122</v>
      </c>
      <c r="D5363" s="200">
        <v>3.0793159715898653</v>
      </c>
      <c r="E5363" s="200"/>
      <c r="F5363" s="200"/>
    </row>
    <row r="5364" spans="2:6" x14ac:dyDescent="0.2">
      <c r="B5364" s="199">
        <v>40287</v>
      </c>
      <c r="C5364" s="200">
        <v>7.7507561852072318</v>
      </c>
      <c r="D5364" s="200">
        <v>3.0681739209615646</v>
      </c>
      <c r="E5364" s="200"/>
      <c r="F5364" s="200"/>
    </row>
    <row r="5365" spans="2:6" x14ac:dyDescent="0.2">
      <c r="B5365" s="199">
        <v>40288</v>
      </c>
      <c r="C5365" s="200">
        <v>7.7400098906606889</v>
      </c>
      <c r="D5365" s="200">
        <v>3.094922054270616</v>
      </c>
      <c r="E5365" s="200"/>
      <c r="F5365" s="200"/>
    </row>
    <row r="5366" spans="2:6" x14ac:dyDescent="0.2">
      <c r="B5366" s="199">
        <v>40289</v>
      </c>
      <c r="C5366" s="200">
        <v>7.6821178356299189</v>
      </c>
      <c r="D5366" s="200">
        <v>3.0883312693498359</v>
      </c>
      <c r="E5366" s="200"/>
      <c r="F5366" s="200"/>
    </row>
    <row r="5367" spans="2:6" x14ac:dyDescent="0.2">
      <c r="B5367" s="199">
        <v>40290</v>
      </c>
      <c r="C5367" s="200">
        <v>7.5740611169441587</v>
      </c>
      <c r="D5367" s="200">
        <v>3.0718091422327349</v>
      </c>
      <c r="E5367" s="200"/>
      <c r="F5367" s="200"/>
    </row>
    <row r="5368" spans="2:6" x14ac:dyDescent="0.2">
      <c r="B5368" s="199">
        <v>40291</v>
      </c>
      <c r="C5368" s="200">
        <v>7.5974551146641369</v>
      </c>
      <c r="D5368" s="200">
        <v>3.0890653797122472</v>
      </c>
      <c r="E5368" s="200"/>
      <c r="F5368" s="200"/>
    </row>
    <row r="5369" spans="2:6" x14ac:dyDescent="0.2">
      <c r="B5369" s="199">
        <v>40294</v>
      </c>
      <c r="C5369" s="200">
        <v>7.6917883331901953</v>
      </c>
      <c r="D5369" s="200">
        <v>3.097243489346194</v>
      </c>
      <c r="E5369" s="200"/>
      <c r="F5369" s="200"/>
    </row>
    <row r="5370" spans="2:6" x14ac:dyDescent="0.2">
      <c r="B5370" s="199">
        <v>40295</v>
      </c>
      <c r="C5370" s="200">
        <v>7.4110712019154406</v>
      </c>
      <c r="D5370" s="200">
        <v>3.0316510653797035</v>
      </c>
      <c r="E5370" s="200"/>
      <c r="F5370" s="200"/>
    </row>
    <row r="5371" spans="2:6" x14ac:dyDescent="0.2">
      <c r="B5371" s="199">
        <v>40296</v>
      </c>
      <c r="C5371" s="200">
        <v>7.2221170517158342</v>
      </c>
      <c r="D5371" s="200">
        <v>3.0116013476597985</v>
      </c>
      <c r="E5371" s="200"/>
      <c r="F5371" s="200"/>
    </row>
    <row r="5372" spans="2:6" x14ac:dyDescent="0.2">
      <c r="B5372" s="199">
        <v>40297</v>
      </c>
      <c r="C5372" s="200">
        <v>7.5137856295205578</v>
      </c>
      <c r="D5372" s="200">
        <v>3.0475733017665179</v>
      </c>
      <c r="E5372" s="200"/>
      <c r="F5372" s="200"/>
    </row>
    <row r="5373" spans="2:6" x14ac:dyDescent="0.2">
      <c r="B5373" s="199">
        <v>40298</v>
      </c>
      <c r="C5373" s="200">
        <v>7.4888971913359361</v>
      </c>
      <c r="D5373" s="200">
        <v>3.0237570570023586</v>
      </c>
      <c r="E5373" s="200"/>
      <c r="F5373" s="200"/>
    </row>
    <row r="5374" spans="2:6" x14ac:dyDescent="0.2">
      <c r="B5374" s="199">
        <v>40301</v>
      </c>
      <c r="C5374" s="200">
        <v>7.4334411076205829</v>
      </c>
      <c r="D5374" s="200">
        <v>3.034081770169359</v>
      </c>
      <c r="E5374" s="200"/>
      <c r="F5374" s="200"/>
    </row>
    <row r="5375" spans="2:6" x14ac:dyDescent="0.2">
      <c r="B5375" s="199">
        <v>40302</v>
      </c>
      <c r="C5375" s="200">
        <v>7.2104300602696698</v>
      </c>
      <c r="D5375" s="200">
        <v>2.9570712074303316</v>
      </c>
      <c r="E5375" s="200"/>
      <c r="F5375" s="200"/>
    </row>
    <row r="5376" spans="2:6" x14ac:dyDescent="0.2">
      <c r="B5376" s="199">
        <v>40303</v>
      </c>
      <c r="C5376" s="200">
        <v>7.0544695195023843</v>
      </c>
      <c r="D5376" s="200">
        <v>2.9244164997268172</v>
      </c>
      <c r="E5376" s="200"/>
      <c r="F5376" s="200"/>
    </row>
    <row r="5377" spans="2:6" x14ac:dyDescent="0.2">
      <c r="B5377" s="199">
        <v>40304</v>
      </c>
      <c r="C5377" s="200">
        <v>6.991845625634344</v>
      </c>
      <c r="D5377" s="200">
        <v>2.8434815152066939</v>
      </c>
      <c r="E5377" s="200"/>
      <c r="F5377" s="200"/>
    </row>
    <row r="5378" spans="2:6" x14ac:dyDescent="0.2">
      <c r="B5378" s="199">
        <v>40305</v>
      </c>
      <c r="C5378" s="200">
        <v>6.6713590318160891</v>
      </c>
      <c r="D5378" s="200">
        <v>2.7793092332908316</v>
      </c>
      <c r="E5378" s="200"/>
      <c r="F5378" s="200"/>
    </row>
    <row r="5379" spans="2:6" x14ac:dyDescent="0.2">
      <c r="B5379" s="199">
        <v>40308</v>
      </c>
      <c r="C5379" s="200">
        <v>7.161974162525425</v>
      </c>
      <c r="D5379" s="200">
        <v>2.9157541431433174</v>
      </c>
      <c r="E5379" s="200"/>
      <c r="F5379" s="200"/>
    </row>
    <row r="5380" spans="2:6" x14ac:dyDescent="0.2">
      <c r="B5380" s="199">
        <v>40309</v>
      </c>
      <c r="C5380" s="200">
        <v>7.1381173219160079</v>
      </c>
      <c r="D5380" s="200">
        <v>2.8949140411582506</v>
      </c>
      <c r="E5380" s="200"/>
      <c r="F5380" s="200"/>
    </row>
    <row r="5381" spans="2:6" x14ac:dyDescent="0.2">
      <c r="B5381" s="199">
        <v>40310</v>
      </c>
      <c r="C5381" s="200">
        <v>7.1519942690877043</v>
      </c>
      <c r="D5381" s="200">
        <v>2.9307934802403852</v>
      </c>
      <c r="E5381" s="200"/>
      <c r="F5381" s="200"/>
    </row>
    <row r="5382" spans="2:6" x14ac:dyDescent="0.2">
      <c r="B5382" s="199">
        <v>40311</v>
      </c>
      <c r="C5382" s="200">
        <v>7.1123357220474386</v>
      </c>
      <c r="D5382" s="200">
        <v>2.9155609178655904</v>
      </c>
      <c r="E5382" s="200"/>
      <c r="F5382" s="200"/>
    </row>
    <row r="5383" spans="2:6" x14ac:dyDescent="0.2">
      <c r="B5383" s="199">
        <v>40312</v>
      </c>
      <c r="C5383" s="200">
        <v>6.8045902339316582</v>
      </c>
      <c r="D5383" s="200">
        <v>2.8428220724822357</v>
      </c>
      <c r="E5383" s="200"/>
      <c r="F5383" s="200"/>
    </row>
    <row r="5384" spans="2:6" x14ac:dyDescent="0.2">
      <c r="B5384" s="199">
        <v>40315</v>
      </c>
      <c r="C5384" s="200">
        <v>6.738756462079011</v>
      </c>
      <c r="D5384" s="200">
        <v>2.8238803496630771</v>
      </c>
      <c r="E5384" s="200"/>
      <c r="F5384" s="200"/>
    </row>
    <row r="5385" spans="2:6" x14ac:dyDescent="0.2">
      <c r="B5385" s="199">
        <v>40316</v>
      </c>
      <c r="C5385" s="200">
        <v>6.8294728344582163</v>
      </c>
      <c r="D5385" s="200">
        <v>2.8139098524858781</v>
      </c>
      <c r="E5385" s="200"/>
      <c r="F5385" s="200"/>
    </row>
    <row r="5386" spans="2:6" x14ac:dyDescent="0.2">
      <c r="B5386" s="199">
        <v>40317</v>
      </c>
      <c r="C5386" s="200">
        <v>6.7448543129034979</v>
      </c>
      <c r="D5386" s="200">
        <v>2.773537606993254</v>
      </c>
      <c r="E5386" s="200"/>
      <c r="F5386" s="200"/>
    </row>
    <row r="5387" spans="2:6" x14ac:dyDescent="0.2">
      <c r="B5387" s="199">
        <v>40318</v>
      </c>
      <c r="C5387" s="200">
        <v>6.6060765016750116</v>
      </c>
      <c r="D5387" s="200">
        <v>2.6931970497177127</v>
      </c>
      <c r="E5387" s="200"/>
      <c r="F5387" s="200"/>
    </row>
    <row r="5388" spans="2:6" x14ac:dyDescent="0.2">
      <c r="B5388" s="199">
        <v>40319</v>
      </c>
      <c r="C5388" s="200">
        <v>6.624428430729119</v>
      </c>
      <c r="D5388" s="200">
        <v>2.7186211983245241</v>
      </c>
      <c r="E5388" s="200"/>
      <c r="F5388" s="200"/>
    </row>
    <row r="5389" spans="2:6" x14ac:dyDescent="0.2">
      <c r="B5389" s="199">
        <v>40322</v>
      </c>
      <c r="C5389" s="200">
        <v>6.6183789490714577</v>
      </c>
      <c r="D5389" s="200">
        <v>2.6952163540338665</v>
      </c>
      <c r="E5389" s="200"/>
      <c r="F5389" s="200"/>
    </row>
    <row r="5390" spans="2:6" x14ac:dyDescent="0.2">
      <c r="B5390" s="199">
        <v>40323</v>
      </c>
      <c r="C5390" s="200">
        <v>6.4189336933778636</v>
      </c>
      <c r="D5390" s="200">
        <v>2.6560417046075329</v>
      </c>
      <c r="E5390" s="200"/>
      <c r="F5390" s="200"/>
    </row>
    <row r="5391" spans="2:6" x14ac:dyDescent="0.2">
      <c r="B5391" s="199">
        <v>40324</v>
      </c>
      <c r="C5391" s="200">
        <v>6.5224136881406505</v>
      </c>
      <c r="D5391" s="200">
        <v>2.6683707885630961</v>
      </c>
      <c r="E5391" s="200"/>
      <c r="F5391" s="200"/>
    </row>
    <row r="5392" spans="2:6" x14ac:dyDescent="0.2">
      <c r="B5392" s="199">
        <v>40325</v>
      </c>
      <c r="C5392" s="200">
        <v>6.7303952678276016</v>
      </c>
      <c r="D5392" s="200">
        <v>2.7489899836095355</v>
      </c>
      <c r="E5392" s="200"/>
      <c r="F5392" s="200"/>
    </row>
    <row r="5393" spans="2:6" x14ac:dyDescent="0.2">
      <c r="B5393" s="199">
        <v>40326</v>
      </c>
      <c r="C5393" s="200">
        <v>6.7616359119381144</v>
      </c>
      <c r="D5393" s="200">
        <v>2.7381207430340484</v>
      </c>
      <c r="E5393" s="200"/>
      <c r="F5393" s="200"/>
    </row>
    <row r="5394" spans="2:6" x14ac:dyDescent="0.2">
      <c r="B5394" s="199">
        <v>40329</v>
      </c>
      <c r="C5394" s="200">
        <v>6.7550802219311015</v>
      </c>
      <c r="D5394" s="200">
        <v>2.7369770533600364</v>
      </c>
      <c r="E5394" s="200"/>
      <c r="F5394" s="200"/>
    </row>
    <row r="5395" spans="2:6" x14ac:dyDescent="0.2">
      <c r="B5395" s="199">
        <v>40330</v>
      </c>
      <c r="C5395" s="200">
        <v>6.7671124691542524</v>
      </c>
      <c r="D5395" s="200">
        <v>2.7111376798397306</v>
      </c>
      <c r="E5395" s="200"/>
      <c r="F5395" s="200"/>
    </row>
    <row r="5396" spans="2:6" x14ac:dyDescent="0.2">
      <c r="B5396" s="199">
        <v>40331</v>
      </c>
      <c r="C5396" s="200">
        <v>6.9083237498446985</v>
      </c>
      <c r="D5396" s="200">
        <v>2.736777636131845</v>
      </c>
      <c r="E5396" s="200"/>
      <c r="F5396" s="200"/>
    </row>
    <row r="5397" spans="2:6" x14ac:dyDescent="0.2">
      <c r="B5397" s="199">
        <v>40332</v>
      </c>
      <c r="C5397" s="200">
        <v>6.9078075340815204</v>
      </c>
      <c r="D5397" s="200">
        <v>2.7667311965033621</v>
      </c>
      <c r="E5397" s="200"/>
      <c r="F5397" s="200"/>
    </row>
    <row r="5398" spans="2:6" x14ac:dyDescent="0.2">
      <c r="B5398" s="199">
        <v>40333</v>
      </c>
      <c r="C5398" s="200">
        <v>6.7328637632379538</v>
      </c>
      <c r="D5398" s="200">
        <v>2.6891127299216833</v>
      </c>
      <c r="E5398" s="200"/>
      <c r="F5398" s="200"/>
    </row>
    <row r="5399" spans="2:6" x14ac:dyDescent="0.2">
      <c r="B5399" s="199">
        <v>40336</v>
      </c>
      <c r="C5399" s="200">
        <v>6.5916341356221606</v>
      </c>
      <c r="D5399" s="200">
        <v>2.6413782553268916</v>
      </c>
      <c r="E5399" s="200"/>
      <c r="F5399" s="200"/>
    </row>
    <row r="5400" spans="2:6" x14ac:dyDescent="0.2">
      <c r="B5400" s="199">
        <v>40337</v>
      </c>
      <c r="C5400" s="200">
        <v>6.5901413630598213</v>
      </c>
      <c r="D5400" s="200">
        <v>2.6519524676743695</v>
      </c>
      <c r="E5400" s="200"/>
      <c r="F5400" s="200"/>
    </row>
    <row r="5401" spans="2:6" x14ac:dyDescent="0.2">
      <c r="B5401" s="199">
        <v>40338</v>
      </c>
      <c r="C5401" s="200">
        <v>6.7644188069328246</v>
      </c>
      <c r="D5401" s="200">
        <v>2.6645723911855694</v>
      </c>
      <c r="E5401" s="200"/>
      <c r="F5401" s="200"/>
    </row>
    <row r="5402" spans="2:6" x14ac:dyDescent="0.2">
      <c r="B5402" s="199">
        <v>40339</v>
      </c>
      <c r="C5402" s="200">
        <v>6.8542553608465164</v>
      </c>
      <c r="D5402" s="200">
        <v>2.7279832453105008</v>
      </c>
      <c r="E5402" s="200"/>
      <c r="F5402" s="200"/>
    </row>
    <row r="5403" spans="2:6" x14ac:dyDescent="0.2">
      <c r="B5403" s="199">
        <v>40340</v>
      </c>
      <c r="C5403" s="200">
        <v>6.8252171817288207</v>
      </c>
      <c r="D5403" s="200">
        <v>2.7420926971407682</v>
      </c>
      <c r="E5403" s="200"/>
      <c r="F5403" s="200"/>
    </row>
    <row r="5404" spans="2:6" x14ac:dyDescent="0.2">
      <c r="B5404" s="199">
        <v>40343</v>
      </c>
      <c r="C5404" s="200">
        <v>7.0278181085821307</v>
      </c>
      <c r="D5404" s="200">
        <v>2.7692739027499469</v>
      </c>
      <c r="E5404" s="200"/>
      <c r="F5404" s="200"/>
    </row>
    <row r="5405" spans="2:6" x14ac:dyDescent="0.2">
      <c r="B5405" s="199">
        <v>40344</v>
      </c>
      <c r="C5405" s="200">
        <v>7.111828679746937</v>
      </c>
      <c r="D5405" s="200">
        <v>2.8128042250956033</v>
      </c>
      <c r="E5405" s="200"/>
      <c r="F5405" s="200"/>
    </row>
    <row r="5406" spans="2:6" x14ac:dyDescent="0.2">
      <c r="B5406" s="199">
        <v>40345</v>
      </c>
      <c r="C5406" s="200">
        <v>7.1213448963440653</v>
      </c>
      <c r="D5406" s="200">
        <v>2.8199728646876636</v>
      </c>
      <c r="E5406" s="200"/>
      <c r="F5406" s="200"/>
    </row>
    <row r="5407" spans="2:6" x14ac:dyDescent="0.2">
      <c r="B5407" s="199">
        <v>40346</v>
      </c>
      <c r="C5407" s="200">
        <v>7.1203641697891422</v>
      </c>
      <c r="D5407" s="200">
        <v>2.8243529411764632</v>
      </c>
      <c r="E5407" s="200"/>
      <c r="F5407" s="200"/>
    </row>
    <row r="5408" spans="2:6" x14ac:dyDescent="0.2">
      <c r="B5408" s="199">
        <v>40347</v>
      </c>
      <c r="C5408" s="200">
        <v>7.1105443949726324</v>
      </c>
      <c r="D5408" s="200">
        <v>2.8309506465124672</v>
      </c>
      <c r="E5408" s="200"/>
      <c r="F5408" s="200"/>
    </row>
    <row r="5409" spans="2:6" x14ac:dyDescent="0.2">
      <c r="B5409" s="199">
        <v>40350</v>
      </c>
      <c r="C5409" s="200">
        <v>7.1836610622369648</v>
      </c>
      <c r="D5409" s="200">
        <v>2.8444055727554103</v>
      </c>
      <c r="E5409" s="200"/>
      <c r="F5409" s="200"/>
    </row>
    <row r="5410" spans="2:6" x14ac:dyDescent="0.2">
      <c r="B5410" s="199">
        <v>40351</v>
      </c>
      <c r="C5410" s="200">
        <v>7.2806253966480412</v>
      </c>
      <c r="D5410" s="200">
        <v>2.8056605354215916</v>
      </c>
      <c r="E5410" s="200"/>
      <c r="F5410" s="200"/>
    </row>
    <row r="5411" spans="2:6" x14ac:dyDescent="0.2">
      <c r="B5411" s="199">
        <v>40352</v>
      </c>
      <c r="C5411" s="200">
        <v>7.1481138943767748</v>
      </c>
      <c r="D5411" s="200">
        <v>2.7820122017847315</v>
      </c>
      <c r="E5411" s="200"/>
      <c r="F5411" s="200"/>
    </row>
    <row r="5412" spans="2:6" x14ac:dyDescent="0.2">
      <c r="B5412" s="199">
        <v>40353</v>
      </c>
      <c r="C5412" s="200">
        <v>7.1502513111797228</v>
      </c>
      <c r="D5412" s="200">
        <v>2.7480216718266179</v>
      </c>
      <c r="E5412" s="200"/>
      <c r="F5412" s="200"/>
    </row>
    <row r="5413" spans="2:6" x14ac:dyDescent="0.2">
      <c r="B5413" s="199">
        <v>40354</v>
      </c>
      <c r="C5413" s="200">
        <v>7.141464801840721</v>
      </c>
      <c r="D5413" s="200">
        <v>2.7407860134765905</v>
      </c>
      <c r="E5413" s="200"/>
      <c r="F5413" s="200"/>
    </row>
    <row r="5414" spans="2:6" x14ac:dyDescent="0.2">
      <c r="B5414" s="199">
        <v>40357</v>
      </c>
      <c r="C5414" s="200">
        <v>7.2841455044612458</v>
      </c>
      <c r="D5414" s="200">
        <v>2.7491553451101729</v>
      </c>
      <c r="E5414" s="200"/>
      <c r="F5414" s="200"/>
    </row>
    <row r="5415" spans="2:6" x14ac:dyDescent="0.2">
      <c r="B5415" s="199">
        <v>40358</v>
      </c>
      <c r="C5415" s="200">
        <v>7.0632360140137385</v>
      </c>
      <c r="D5415" s="200">
        <v>2.6616018940083701</v>
      </c>
      <c r="E5415" s="200"/>
      <c r="F5415" s="200"/>
    </row>
    <row r="5416" spans="2:6" x14ac:dyDescent="0.2">
      <c r="B5416" s="199">
        <v>40359</v>
      </c>
      <c r="C5416" s="200">
        <v>7.0835727468099519</v>
      </c>
      <c r="D5416" s="200">
        <v>2.6446465124749521</v>
      </c>
      <c r="E5416" s="200"/>
      <c r="F5416" s="200"/>
    </row>
    <row r="5417" spans="2:6" x14ac:dyDescent="0.2">
      <c r="B5417" s="199">
        <v>40360</v>
      </c>
      <c r="C5417" s="200">
        <v>7.1602920830515506</v>
      </c>
      <c r="D5417" s="200">
        <v>2.6315685667455768</v>
      </c>
      <c r="E5417" s="200"/>
      <c r="F5417" s="200"/>
    </row>
    <row r="5418" spans="2:6" x14ac:dyDescent="0.2">
      <c r="B5418" s="199">
        <v>40361</v>
      </c>
      <c r="C5418" s="200">
        <v>7.2691177046995881</v>
      </c>
      <c r="D5418" s="200">
        <v>2.6331928610453397</v>
      </c>
      <c r="E5418" s="200"/>
      <c r="F5418" s="200"/>
    </row>
    <row r="5419" spans="2:6" x14ac:dyDescent="0.2">
      <c r="B5419" s="199">
        <v>40364</v>
      </c>
      <c r="C5419" s="200">
        <v>7.2088230363994885</v>
      </c>
      <c r="D5419" s="200">
        <v>2.6259158623201531</v>
      </c>
      <c r="E5419" s="200"/>
      <c r="F5419" s="200"/>
    </row>
    <row r="5420" spans="2:6" x14ac:dyDescent="0.2">
      <c r="B5420" s="199">
        <v>40365</v>
      </c>
      <c r="C5420" s="200">
        <v>7.4723090689686185</v>
      </c>
      <c r="D5420" s="200">
        <v>2.6712850118375449</v>
      </c>
      <c r="E5420" s="200"/>
      <c r="F5420" s="200"/>
    </row>
    <row r="5421" spans="2:6" x14ac:dyDescent="0.2">
      <c r="B5421" s="199">
        <v>40366</v>
      </c>
      <c r="C5421" s="200">
        <v>7.5718394710748447</v>
      </c>
      <c r="D5421" s="200">
        <v>2.7231225641959496</v>
      </c>
      <c r="E5421" s="200"/>
      <c r="F5421" s="200"/>
    </row>
    <row r="5422" spans="2:6" x14ac:dyDescent="0.2">
      <c r="B5422" s="199">
        <v>40367</v>
      </c>
      <c r="C5422" s="200">
        <v>7.5363681927695003</v>
      </c>
      <c r="D5422" s="200">
        <v>2.7565627390274923</v>
      </c>
      <c r="E5422" s="200"/>
      <c r="F5422" s="200"/>
    </row>
    <row r="5423" spans="2:6" x14ac:dyDescent="0.2">
      <c r="B5423" s="199">
        <v>40368</v>
      </c>
      <c r="C5423" s="200">
        <v>7.5231050336457823</v>
      </c>
      <c r="D5423" s="200">
        <v>2.7734933527590528</v>
      </c>
      <c r="E5423" s="200"/>
      <c r="F5423" s="200"/>
    </row>
    <row r="5424" spans="2:6" x14ac:dyDescent="0.2">
      <c r="B5424" s="199">
        <v>40371</v>
      </c>
      <c r="C5424" s="200">
        <v>7.5766655463923085</v>
      </c>
      <c r="D5424" s="200">
        <v>2.7734387179020143</v>
      </c>
      <c r="E5424" s="200"/>
      <c r="F5424" s="200"/>
    </row>
    <row r="5425" spans="2:6" x14ac:dyDescent="0.2">
      <c r="B5425" s="199">
        <v>40372</v>
      </c>
      <c r="C5425" s="200">
        <v>7.6294079530585801</v>
      </c>
      <c r="D5425" s="200">
        <v>2.8181282097978437</v>
      </c>
      <c r="E5425" s="200"/>
      <c r="F5425" s="200"/>
    </row>
    <row r="5426" spans="2:6" x14ac:dyDescent="0.2">
      <c r="B5426" s="199">
        <v>40373</v>
      </c>
      <c r="C5426" s="200">
        <v>7.6615626076318435</v>
      </c>
      <c r="D5426" s="200">
        <v>2.8285119286104465</v>
      </c>
      <c r="E5426" s="200"/>
      <c r="F5426" s="200"/>
    </row>
    <row r="5427" spans="2:6" x14ac:dyDescent="0.2">
      <c r="B5427" s="199">
        <v>40374</v>
      </c>
      <c r="C5427" s="200">
        <v>7.7101877974599757</v>
      </c>
      <c r="D5427" s="200">
        <v>2.8286171917683416</v>
      </c>
      <c r="E5427" s="200"/>
      <c r="F5427" s="200"/>
    </row>
    <row r="5428" spans="2:6" x14ac:dyDescent="0.2">
      <c r="B5428" s="199">
        <v>40375</v>
      </c>
      <c r="C5428" s="200">
        <v>7.616158137153298</v>
      </c>
      <c r="D5428" s="200">
        <v>2.7696368603168757</v>
      </c>
      <c r="E5428" s="200"/>
      <c r="F5428" s="200"/>
    </row>
    <row r="5429" spans="2:6" x14ac:dyDescent="0.2">
      <c r="B5429" s="199">
        <v>40378</v>
      </c>
      <c r="C5429" s="200">
        <v>7.6242374559152806</v>
      </c>
      <c r="D5429" s="200">
        <v>2.7681879439082064</v>
      </c>
      <c r="E5429" s="200"/>
      <c r="F5429" s="200"/>
    </row>
    <row r="5430" spans="2:6" x14ac:dyDescent="0.2">
      <c r="B5430" s="199">
        <v>40379</v>
      </c>
      <c r="C5430" s="200">
        <v>7.5384080372876472</v>
      </c>
      <c r="D5430" s="200">
        <v>2.7788850846840214</v>
      </c>
      <c r="E5430" s="200"/>
      <c r="F5430" s="200"/>
    </row>
    <row r="5431" spans="2:6" x14ac:dyDescent="0.2">
      <c r="B5431" s="199">
        <v>40380</v>
      </c>
      <c r="C5431" s="200">
        <v>7.5326312576567389</v>
      </c>
      <c r="D5431" s="200">
        <v>2.7661145510835845</v>
      </c>
      <c r="E5431" s="200"/>
      <c r="F5431" s="200"/>
    </row>
    <row r="5432" spans="2:6" x14ac:dyDescent="0.2">
      <c r="B5432" s="199">
        <v>40381</v>
      </c>
      <c r="C5432" s="200">
        <v>7.7135135946547315</v>
      </c>
      <c r="D5432" s="200">
        <v>2.8214551083591264</v>
      </c>
      <c r="E5432" s="200"/>
      <c r="F5432" s="200"/>
    </row>
    <row r="5433" spans="2:6" x14ac:dyDescent="0.2">
      <c r="B5433" s="199">
        <v>40382</v>
      </c>
      <c r="C5433" s="200">
        <v>7.7530695657032842</v>
      </c>
      <c r="D5433" s="200">
        <v>2.8401511564378006</v>
      </c>
      <c r="E5433" s="200"/>
      <c r="F5433" s="200"/>
    </row>
    <row r="5434" spans="2:6" x14ac:dyDescent="0.2">
      <c r="B5434" s="199">
        <v>40385</v>
      </c>
      <c r="C5434" s="200">
        <v>7.8684733940394436</v>
      </c>
      <c r="D5434" s="200">
        <v>2.8714236022582336</v>
      </c>
      <c r="E5434" s="200"/>
      <c r="F5434" s="200"/>
    </row>
    <row r="5435" spans="2:6" x14ac:dyDescent="0.2">
      <c r="B5435" s="199">
        <v>40386</v>
      </c>
      <c r="C5435" s="200">
        <v>7.5306147637708518</v>
      </c>
      <c r="D5435" s="200">
        <v>2.8743973775268552</v>
      </c>
      <c r="E5435" s="200"/>
      <c r="F5435" s="200"/>
    </row>
    <row r="5436" spans="2:6" x14ac:dyDescent="0.2">
      <c r="B5436" s="199">
        <v>40387</v>
      </c>
      <c r="C5436" s="200">
        <v>7.5390043123614321</v>
      </c>
      <c r="D5436" s="200">
        <v>2.8707614277909239</v>
      </c>
      <c r="E5436" s="200"/>
      <c r="F5436" s="200"/>
    </row>
    <row r="5437" spans="2:6" x14ac:dyDescent="0.2">
      <c r="B5437" s="199">
        <v>40388</v>
      </c>
      <c r="C5437" s="200">
        <v>7.4765388692122983</v>
      </c>
      <c r="D5437" s="200">
        <v>2.8683392824622045</v>
      </c>
      <c r="E5437" s="200"/>
      <c r="F5437" s="200"/>
    </row>
    <row r="5438" spans="2:6" x14ac:dyDescent="0.2">
      <c r="B5438" s="199">
        <v>40389</v>
      </c>
      <c r="C5438" s="200">
        <v>7.3428072964054429</v>
      </c>
      <c r="D5438" s="200">
        <v>2.8597016936805613</v>
      </c>
      <c r="E5438" s="200"/>
      <c r="F5438" s="200"/>
    </row>
    <row r="5439" spans="2:6" x14ac:dyDescent="0.2">
      <c r="B5439" s="199">
        <v>40392</v>
      </c>
      <c r="C5439" s="200">
        <v>7.5704584479668915</v>
      </c>
      <c r="D5439" s="200">
        <v>2.9294203241668111</v>
      </c>
      <c r="E5439" s="200"/>
      <c r="F5439" s="200"/>
    </row>
    <row r="5440" spans="2:6" x14ac:dyDescent="0.2">
      <c r="B5440" s="199">
        <v>40393</v>
      </c>
      <c r="C5440" s="200">
        <v>7.623690383959473</v>
      </c>
      <c r="D5440" s="200">
        <v>2.9315412493170574</v>
      </c>
      <c r="E5440" s="200"/>
      <c r="F5440" s="200"/>
    </row>
    <row r="5441" spans="2:6" x14ac:dyDescent="0.2">
      <c r="B5441" s="199">
        <v>40394</v>
      </c>
      <c r="C5441" s="200">
        <v>7.5386173590268353</v>
      </c>
      <c r="D5441" s="200">
        <v>2.9315086505190244</v>
      </c>
      <c r="E5441" s="200"/>
      <c r="F5441" s="200"/>
    </row>
    <row r="5442" spans="2:6" x14ac:dyDescent="0.2">
      <c r="B5442" s="199">
        <v>40395</v>
      </c>
      <c r="C5442" s="200">
        <v>7.384327222417296</v>
      </c>
      <c r="D5442" s="200">
        <v>2.9329014751411338</v>
      </c>
      <c r="E5442" s="200"/>
      <c r="F5442" s="200"/>
    </row>
    <row r="5443" spans="2:6" x14ac:dyDescent="0.2">
      <c r="B5443" s="199">
        <v>40396</v>
      </c>
      <c r="C5443" s="200">
        <v>7.3605471053138753</v>
      </c>
      <c r="D5443" s="200">
        <v>2.9311955927881925</v>
      </c>
      <c r="E5443" s="200"/>
      <c r="F5443" s="200"/>
    </row>
    <row r="5444" spans="2:6" x14ac:dyDescent="0.2">
      <c r="B5444" s="199">
        <v>40399</v>
      </c>
      <c r="C5444" s="200">
        <v>7.4576382003000772</v>
      </c>
      <c r="D5444" s="200">
        <v>2.9463208887270014</v>
      </c>
      <c r="E5444" s="200"/>
      <c r="F5444" s="200"/>
    </row>
    <row r="5445" spans="2:6" x14ac:dyDescent="0.2">
      <c r="B5445" s="199">
        <v>40400</v>
      </c>
      <c r="C5445" s="200">
        <v>7.3764922513428912</v>
      </c>
      <c r="D5445" s="200">
        <v>2.9138533964669393</v>
      </c>
      <c r="E5445" s="200"/>
      <c r="F5445" s="200"/>
    </row>
    <row r="5446" spans="2:6" x14ac:dyDescent="0.2">
      <c r="B5446" s="199">
        <v>40401</v>
      </c>
      <c r="C5446" s="200">
        <v>7.1662856899820149</v>
      </c>
      <c r="D5446" s="200">
        <v>2.8322103441995927</v>
      </c>
      <c r="E5446" s="200"/>
      <c r="F5446" s="200"/>
    </row>
    <row r="5447" spans="2:6" x14ac:dyDescent="0.2">
      <c r="B5447" s="199">
        <v>40402</v>
      </c>
      <c r="C5447" s="200">
        <v>7.2529348825922071</v>
      </c>
      <c r="D5447" s="200">
        <v>2.8151739209615667</v>
      </c>
      <c r="E5447" s="200"/>
      <c r="F5447" s="200"/>
    </row>
    <row r="5448" spans="2:6" x14ac:dyDescent="0.2">
      <c r="B5448" s="199">
        <v>40403</v>
      </c>
      <c r="C5448" s="200">
        <v>7.1627822611918521</v>
      </c>
      <c r="D5448" s="200">
        <v>2.8088972864687607</v>
      </c>
      <c r="E5448" s="200"/>
      <c r="F5448" s="200"/>
    </row>
    <row r="5449" spans="2:6" x14ac:dyDescent="0.2">
      <c r="B5449" s="199">
        <v>40406</v>
      </c>
      <c r="C5449" s="200">
        <v>7.1628022760195034</v>
      </c>
      <c r="D5449" s="200">
        <v>2.8161879439082069</v>
      </c>
      <c r="E5449" s="200"/>
      <c r="F5449" s="200"/>
    </row>
    <row r="5450" spans="2:6" x14ac:dyDescent="0.2">
      <c r="B5450" s="199">
        <v>40407</v>
      </c>
      <c r="C5450" s="200">
        <v>7.2549880703287881</v>
      </c>
      <c r="D5450" s="200">
        <v>2.8489165907849143</v>
      </c>
      <c r="E5450" s="200"/>
      <c r="F5450" s="200"/>
    </row>
    <row r="5451" spans="2:6" x14ac:dyDescent="0.2">
      <c r="B5451" s="199">
        <v>40408</v>
      </c>
      <c r="C5451" s="200">
        <v>7.2075737775735718</v>
      </c>
      <c r="D5451" s="200">
        <v>2.8515714806046195</v>
      </c>
      <c r="E5451" s="200"/>
      <c r="F5451" s="200"/>
    </row>
    <row r="5452" spans="2:6" x14ac:dyDescent="0.2">
      <c r="B5452" s="199">
        <v>40409</v>
      </c>
      <c r="C5452" s="200">
        <v>7.0242146056537065</v>
      </c>
      <c r="D5452" s="200">
        <v>2.8191425969768651</v>
      </c>
      <c r="E5452" s="200"/>
      <c r="F5452" s="200"/>
    </row>
    <row r="5453" spans="2:6" x14ac:dyDescent="0.2">
      <c r="B5453" s="199">
        <v>40410</v>
      </c>
      <c r="C5453" s="200">
        <v>6.8543379220105747</v>
      </c>
      <c r="D5453" s="200">
        <v>2.7857270078309906</v>
      </c>
      <c r="E5453" s="200"/>
      <c r="F5453" s="200"/>
    </row>
    <row r="5454" spans="2:6" x14ac:dyDescent="0.2">
      <c r="B5454" s="199">
        <v>40413</v>
      </c>
      <c r="C5454" s="200">
        <v>6.8735963559670648</v>
      </c>
      <c r="D5454" s="200">
        <v>2.7845915133855339</v>
      </c>
      <c r="E5454" s="200"/>
      <c r="F5454" s="200"/>
    </row>
    <row r="5455" spans="2:6" x14ac:dyDescent="0.2">
      <c r="B5455" s="199">
        <v>40414</v>
      </c>
      <c r="C5455" s="200">
        <v>6.9207879837646598</v>
      </c>
      <c r="D5455" s="200">
        <v>2.748666363139677</v>
      </c>
      <c r="E5455" s="200"/>
      <c r="F5455" s="200"/>
    </row>
    <row r="5456" spans="2:6" x14ac:dyDescent="0.2">
      <c r="B5456" s="199">
        <v>40415</v>
      </c>
      <c r="C5456" s="200">
        <v>6.9550525347528493</v>
      </c>
      <c r="D5456" s="200">
        <v>2.7356303041340317</v>
      </c>
      <c r="E5456" s="200"/>
      <c r="F5456" s="200"/>
    </row>
    <row r="5457" spans="2:6" x14ac:dyDescent="0.2">
      <c r="B5457" s="199">
        <v>40416</v>
      </c>
      <c r="C5457" s="200">
        <v>7.0008339511521669</v>
      </c>
      <c r="D5457" s="200">
        <v>2.7446377708978269</v>
      </c>
      <c r="E5457" s="200"/>
      <c r="F5457" s="200"/>
    </row>
    <row r="5458" spans="2:6" x14ac:dyDescent="0.2">
      <c r="B5458" s="199">
        <v>40417</v>
      </c>
      <c r="C5458" s="200">
        <v>7.0978608318996539</v>
      </c>
      <c r="D5458" s="200">
        <v>2.7754669459114854</v>
      </c>
      <c r="E5458" s="200"/>
      <c r="F5458" s="200"/>
    </row>
    <row r="5459" spans="2:6" x14ac:dyDescent="0.2">
      <c r="B5459" s="199">
        <v>40420</v>
      </c>
      <c r="C5459" s="200">
        <v>7.0196562286560829</v>
      </c>
      <c r="D5459" s="200">
        <v>2.7617180841376734</v>
      </c>
      <c r="E5459" s="200"/>
      <c r="F5459" s="200"/>
    </row>
    <row r="5460" spans="2:6" x14ac:dyDescent="0.2">
      <c r="B5460" s="199">
        <v>40421</v>
      </c>
      <c r="C5460" s="200">
        <v>7.0354254109919978</v>
      </c>
      <c r="D5460" s="200">
        <v>2.7543913676925817</v>
      </c>
      <c r="E5460" s="200"/>
      <c r="F5460" s="200"/>
    </row>
    <row r="5461" spans="2:6" x14ac:dyDescent="0.2">
      <c r="B5461" s="199">
        <v>40422</v>
      </c>
      <c r="C5461" s="200">
        <v>7.2896670950395963</v>
      </c>
      <c r="D5461" s="200">
        <v>2.8332749954470886</v>
      </c>
      <c r="E5461" s="200"/>
      <c r="F5461" s="200"/>
    </row>
    <row r="5462" spans="2:6" x14ac:dyDescent="0.2">
      <c r="B5462" s="199">
        <v>40423</v>
      </c>
      <c r="C5462" s="200">
        <v>7.2236556915915431</v>
      </c>
      <c r="D5462" s="200">
        <v>2.8528859952649728</v>
      </c>
      <c r="E5462" s="200"/>
      <c r="F5462" s="200"/>
    </row>
    <row r="5463" spans="2:6" x14ac:dyDescent="0.2">
      <c r="B5463" s="199">
        <v>40424</v>
      </c>
      <c r="C5463" s="200">
        <v>7.2954338672566816</v>
      </c>
      <c r="D5463" s="200">
        <v>2.8844103077763545</v>
      </c>
      <c r="E5463" s="200"/>
      <c r="F5463" s="200"/>
    </row>
    <row r="5464" spans="2:6" x14ac:dyDescent="0.2">
      <c r="B5464" s="199">
        <v>40427</v>
      </c>
      <c r="C5464" s="200">
        <v>7.3327164874644852</v>
      </c>
      <c r="D5464" s="200">
        <v>2.8968665088326286</v>
      </c>
      <c r="E5464" s="200"/>
      <c r="F5464" s="200"/>
    </row>
    <row r="5465" spans="2:6" x14ac:dyDescent="0.2">
      <c r="B5465" s="199">
        <v>40428</v>
      </c>
      <c r="C5465" s="200">
        <v>7.1874505362723093</v>
      </c>
      <c r="D5465" s="200">
        <v>2.8650528136951308</v>
      </c>
      <c r="E5465" s="200"/>
      <c r="F5465" s="200"/>
    </row>
    <row r="5466" spans="2:6" x14ac:dyDescent="0.2">
      <c r="B5466" s="199">
        <v>40429</v>
      </c>
      <c r="C5466" s="200">
        <v>7.3268104454049929</v>
      </c>
      <c r="D5466" s="200">
        <v>2.8782861045346864</v>
      </c>
      <c r="E5466" s="200"/>
      <c r="F5466" s="200"/>
    </row>
    <row r="5467" spans="2:6" x14ac:dyDescent="0.2">
      <c r="B5467" s="199">
        <v>40430</v>
      </c>
      <c r="C5467" s="200">
        <v>7.4076736849216021</v>
      </c>
      <c r="D5467" s="200">
        <v>2.8990557275541731</v>
      </c>
      <c r="E5467" s="200"/>
      <c r="F5467" s="200"/>
    </row>
    <row r="5468" spans="2:6" x14ac:dyDescent="0.2">
      <c r="B5468" s="199">
        <v>40431</v>
      </c>
      <c r="C5468" s="200">
        <v>7.4054520390522871</v>
      </c>
      <c r="D5468" s="200">
        <v>2.9049943543980996</v>
      </c>
      <c r="E5468" s="200"/>
      <c r="F5468" s="200"/>
    </row>
    <row r="5469" spans="2:6" x14ac:dyDescent="0.2">
      <c r="B5469" s="199">
        <v>40434</v>
      </c>
      <c r="C5469" s="200">
        <v>7.4292738537133154</v>
      </c>
      <c r="D5469" s="200">
        <v>2.9451755600072782</v>
      </c>
      <c r="E5469" s="200"/>
      <c r="F5469" s="200"/>
    </row>
    <row r="5470" spans="2:6" x14ac:dyDescent="0.2">
      <c r="B5470" s="199">
        <v>40435</v>
      </c>
      <c r="C5470" s="200">
        <v>7.5442632083268588</v>
      </c>
      <c r="D5470" s="200">
        <v>2.9545678382808167</v>
      </c>
      <c r="E5470" s="200"/>
      <c r="F5470" s="200"/>
    </row>
    <row r="5471" spans="2:6" x14ac:dyDescent="0.2">
      <c r="B5471" s="199">
        <v>40436</v>
      </c>
      <c r="C5471" s="200">
        <v>7.503346228998006</v>
      </c>
      <c r="D5471" s="200">
        <v>2.9573434711345774</v>
      </c>
      <c r="E5471" s="200"/>
      <c r="F5471" s="200"/>
    </row>
    <row r="5472" spans="2:6" x14ac:dyDescent="0.2">
      <c r="B5472" s="199">
        <v>40437</v>
      </c>
      <c r="C5472" s="200">
        <v>7.4993224146889057</v>
      </c>
      <c r="D5472" s="200">
        <v>2.9521364050264003</v>
      </c>
      <c r="E5472" s="200"/>
      <c r="F5472" s="200"/>
    </row>
    <row r="5473" spans="2:6" x14ac:dyDescent="0.2">
      <c r="B5473" s="199">
        <v>40438</v>
      </c>
      <c r="C5473" s="200">
        <v>7.3794777964675724</v>
      </c>
      <c r="D5473" s="200">
        <v>2.9496665452558668</v>
      </c>
      <c r="E5473" s="200"/>
      <c r="F5473" s="200"/>
    </row>
    <row r="5474" spans="2:6" x14ac:dyDescent="0.2">
      <c r="B5474" s="199">
        <v>40441</v>
      </c>
      <c r="C5474" s="200">
        <v>7.5528687502658451</v>
      </c>
      <c r="D5474" s="200">
        <v>2.9894104898925447</v>
      </c>
      <c r="E5474" s="200"/>
      <c r="F5474" s="200"/>
    </row>
    <row r="5475" spans="2:6" x14ac:dyDescent="0.2">
      <c r="B5475" s="199">
        <v>40442</v>
      </c>
      <c r="C5475" s="200">
        <v>7.5440288680531067</v>
      </c>
      <c r="D5475" s="200">
        <v>2.9841615370606376</v>
      </c>
      <c r="E5475" s="200"/>
      <c r="F5475" s="200"/>
    </row>
    <row r="5476" spans="2:6" x14ac:dyDescent="0.2">
      <c r="B5476" s="199">
        <v>40443</v>
      </c>
      <c r="C5476" s="200">
        <v>7.6082697932051566</v>
      </c>
      <c r="D5476" s="200">
        <v>2.9871700965215737</v>
      </c>
      <c r="E5476" s="200"/>
      <c r="F5476" s="200"/>
    </row>
    <row r="5477" spans="2:6" x14ac:dyDescent="0.2">
      <c r="B5477" s="199">
        <v>40444</v>
      </c>
      <c r="C5477" s="200">
        <v>7.5990854891665816</v>
      </c>
      <c r="D5477" s="200">
        <v>2.9687561464214096</v>
      </c>
      <c r="E5477" s="200"/>
      <c r="F5477" s="200"/>
    </row>
    <row r="5478" spans="2:6" x14ac:dyDescent="0.2">
      <c r="B5478" s="199">
        <v>40445</v>
      </c>
      <c r="C5478" s="200">
        <v>7.6806275649210356</v>
      </c>
      <c r="D5478" s="200">
        <v>3.0190839555636422</v>
      </c>
      <c r="E5478" s="200"/>
      <c r="F5478" s="200"/>
    </row>
    <row r="5479" spans="2:6" x14ac:dyDescent="0.2">
      <c r="B5479" s="199">
        <v>40448</v>
      </c>
      <c r="C5479" s="200">
        <v>7.7192962119437052</v>
      </c>
      <c r="D5479" s="200">
        <v>3.012929885266793</v>
      </c>
      <c r="E5479" s="200"/>
      <c r="F5479" s="200"/>
    </row>
    <row r="5480" spans="2:6" x14ac:dyDescent="0.2">
      <c r="B5480" s="199">
        <v>40449</v>
      </c>
      <c r="C5480" s="200">
        <v>7.8082612869034058</v>
      </c>
      <c r="D5480" s="200">
        <v>3.024790748497534</v>
      </c>
      <c r="E5480" s="200"/>
      <c r="F5480" s="200"/>
    </row>
    <row r="5481" spans="2:6" x14ac:dyDescent="0.2">
      <c r="B5481" s="199">
        <v>40450</v>
      </c>
      <c r="C5481" s="200">
        <v>7.8298314334536414</v>
      </c>
      <c r="D5481" s="200">
        <v>3.0246326716445018</v>
      </c>
      <c r="E5481" s="200"/>
      <c r="F5481" s="200"/>
    </row>
    <row r="5482" spans="2:6" x14ac:dyDescent="0.2">
      <c r="B5482" s="199">
        <v>40451</v>
      </c>
      <c r="C5482" s="200">
        <v>7.8134017618052294</v>
      </c>
      <c r="D5482" s="200">
        <v>3.0125250409761355</v>
      </c>
      <c r="E5482" s="200"/>
      <c r="F5482" s="200"/>
    </row>
    <row r="5483" spans="2:6" x14ac:dyDescent="0.2">
      <c r="B5483" s="199">
        <v>40452</v>
      </c>
      <c r="C5483" s="200">
        <v>7.863624802040869</v>
      </c>
      <c r="D5483" s="200">
        <v>3.0254840648333565</v>
      </c>
      <c r="E5483" s="200"/>
      <c r="F5483" s="200"/>
    </row>
    <row r="5484" spans="2:6" x14ac:dyDescent="0.2">
      <c r="B5484" s="199">
        <v>40455</v>
      </c>
      <c r="C5484" s="200">
        <v>7.7646264607697102</v>
      </c>
      <c r="D5484" s="200">
        <v>3.0034225095610929</v>
      </c>
      <c r="E5484" s="200"/>
      <c r="F5484" s="200"/>
    </row>
    <row r="5485" spans="2:6" x14ac:dyDescent="0.2">
      <c r="B5485" s="199">
        <v>40456</v>
      </c>
      <c r="C5485" s="200">
        <v>7.9631335214171424</v>
      </c>
      <c r="D5485" s="200">
        <v>3.0638956474230485</v>
      </c>
      <c r="E5485" s="200"/>
      <c r="F5485" s="200"/>
    </row>
    <row r="5486" spans="2:6" x14ac:dyDescent="0.2">
      <c r="B5486" s="199">
        <v>40457</v>
      </c>
      <c r="C5486" s="200">
        <v>8.0721242653933043</v>
      </c>
      <c r="D5486" s="200">
        <v>3.0808643234383464</v>
      </c>
      <c r="E5486" s="200"/>
      <c r="F5486" s="200"/>
    </row>
    <row r="5487" spans="2:6" x14ac:dyDescent="0.2">
      <c r="B5487" s="199">
        <v>40458</v>
      </c>
      <c r="C5487" s="200">
        <v>7.9750765358670135</v>
      </c>
      <c r="D5487" s="200">
        <v>3.0835237661628043</v>
      </c>
      <c r="E5487" s="200"/>
      <c r="F5487" s="200"/>
    </row>
    <row r="5488" spans="2:6" x14ac:dyDescent="0.2">
      <c r="B5488" s="199">
        <v>40459</v>
      </c>
      <c r="C5488" s="200">
        <v>7.9050830156674641</v>
      </c>
      <c r="D5488" s="200">
        <v>3.0922531415042718</v>
      </c>
      <c r="E5488" s="200"/>
      <c r="F5488" s="200"/>
    </row>
    <row r="5489" spans="2:6" x14ac:dyDescent="0.2">
      <c r="B5489" s="199">
        <v>40462</v>
      </c>
      <c r="C5489" s="200">
        <v>7.8354947957278593</v>
      </c>
      <c r="D5489" s="200">
        <v>3.0940437078856231</v>
      </c>
      <c r="E5489" s="200"/>
      <c r="F5489" s="200"/>
    </row>
    <row r="5490" spans="2:6" x14ac:dyDescent="0.2">
      <c r="B5490" s="199">
        <v>40463</v>
      </c>
      <c r="C5490" s="200">
        <v>7.8816665012663787</v>
      </c>
      <c r="D5490" s="200">
        <v>3.0873624112183493</v>
      </c>
      <c r="E5490" s="200"/>
      <c r="F5490" s="200"/>
    </row>
    <row r="5491" spans="2:6" x14ac:dyDescent="0.2">
      <c r="B5491" s="199">
        <v>40464</v>
      </c>
      <c r="C5491" s="200">
        <v>8.0614146646974554</v>
      </c>
      <c r="D5491" s="200">
        <v>3.1240681114551001</v>
      </c>
      <c r="E5491" s="200"/>
      <c r="F5491" s="200"/>
    </row>
    <row r="5492" spans="2:6" x14ac:dyDescent="0.2">
      <c r="B5492" s="199">
        <v>40465</v>
      </c>
      <c r="C5492" s="200">
        <v>8.0926953384632707</v>
      </c>
      <c r="D5492" s="200">
        <v>3.1343507557821808</v>
      </c>
      <c r="E5492" s="200"/>
      <c r="F5492" s="200"/>
    </row>
    <row r="5493" spans="2:6" x14ac:dyDescent="0.2">
      <c r="B5493" s="199">
        <v>40466</v>
      </c>
      <c r="C5493" s="200">
        <v>8.0373643474207395</v>
      </c>
      <c r="D5493" s="200">
        <v>3.1277880167546814</v>
      </c>
      <c r="E5493" s="200"/>
      <c r="F5493" s="200"/>
    </row>
    <row r="5494" spans="2:6" x14ac:dyDescent="0.2">
      <c r="B5494" s="199">
        <v>40469</v>
      </c>
      <c r="C5494" s="200">
        <v>8.0150261318593774</v>
      </c>
      <c r="D5494" s="200">
        <v>3.1391595337825451</v>
      </c>
      <c r="E5494" s="200"/>
      <c r="F5494" s="200"/>
    </row>
    <row r="5495" spans="2:6" x14ac:dyDescent="0.2">
      <c r="B5495" s="199">
        <v>40470</v>
      </c>
      <c r="C5495" s="200">
        <v>7.8449884956438813</v>
      </c>
      <c r="D5495" s="200">
        <v>3.0905583682389279</v>
      </c>
      <c r="E5495" s="200"/>
      <c r="F5495" s="200"/>
    </row>
    <row r="5496" spans="2:6" x14ac:dyDescent="0.2">
      <c r="B5496" s="199">
        <v>40471</v>
      </c>
      <c r="C5496" s="200">
        <v>7.9177524015708549</v>
      </c>
      <c r="D5496" s="200">
        <v>3.1241351302130678</v>
      </c>
      <c r="E5496" s="200"/>
      <c r="F5496" s="200"/>
    </row>
    <row r="5497" spans="2:6" x14ac:dyDescent="0.2">
      <c r="B5497" s="199">
        <v>40472</v>
      </c>
      <c r="C5497" s="200">
        <v>8.2837702264427815</v>
      </c>
      <c r="D5497" s="200">
        <v>3.1320659260608186</v>
      </c>
      <c r="E5497" s="200"/>
      <c r="F5497" s="200"/>
    </row>
    <row r="5498" spans="2:6" x14ac:dyDescent="0.2">
      <c r="B5498" s="199">
        <v>40473</v>
      </c>
      <c r="C5498" s="200">
        <v>8.2939702829846684</v>
      </c>
      <c r="D5498" s="200">
        <v>3.1271558914587425</v>
      </c>
      <c r="E5498" s="200"/>
      <c r="F5498" s="200"/>
    </row>
    <row r="5499" spans="2:6" x14ac:dyDescent="0.2">
      <c r="B5499" s="199">
        <v>40476</v>
      </c>
      <c r="C5499" s="200">
        <v>8.3366860949486998</v>
      </c>
      <c r="D5499" s="200">
        <v>3.1444017483154165</v>
      </c>
      <c r="E5499" s="200"/>
      <c r="F5499" s="200"/>
    </row>
    <row r="5500" spans="2:6" x14ac:dyDescent="0.2">
      <c r="B5500" s="199">
        <v>40477</v>
      </c>
      <c r="C5500" s="200">
        <v>8.2709157033836149</v>
      </c>
      <c r="D5500" s="200">
        <v>3.1293598615916873</v>
      </c>
      <c r="E5500" s="200"/>
      <c r="F5500" s="200"/>
    </row>
    <row r="5501" spans="2:6" x14ac:dyDescent="0.2">
      <c r="B5501" s="199">
        <v>40478</v>
      </c>
      <c r="C5501" s="200">
        <v>8.0923751012208456</v>
      </c>
      <c r="D5501" s="200">
        <v>3.1044341649972602</v>
      </c>
      <c r="E5501" s="200"/>
      <c r="F5501" s="200"/>
    </row>
    <row r="5502" spans="2:6" x14ac:dyDescent="0.2">
      <c r="B5502" s="199">
        <v>40479</v>
      </c>
      <c r="C5502" s="200">
        <v>8.204767531946608</v>
      </c>
      <c r="D5502" s="200">
        <v>3.1237082498634048</v>
      </c>
      <c r="E5502" s="200"/>
      <c r="F5502" s="200"/>
    </row>
    <row r="5503" spans="2:6" x14ac:dyDescent="0.2">
      <c r="B5503" s="199">
        <v>40480</v>
      </c>
      <c r="C5503" s="200">
        <v>8.274334069156259</v>
      </c>
      <c r="D5503" s="200">
        <v>3.1260220360589974</v>
      </c>
      <c r="E5503" s="200"/>
      <c r="F5503" s="200"/>
    </row>
    <row r="5504" spans="2:6" x14ac:dyDescent="0.2">
      <c r="B5504" s="199">
        <v>40483</v>
      </c>
      <c r="C5504" s="200">
        <v>8.3081282716946383</v>
      </c>
      <c r="D5504" s="200">
        <v>3.1287878346384908</v>
      </c>
      <c r="E5504" s="200"/>
      <c r="F5504" s="200"/>
    </row>
    <row r="5505" spans="2:6" x14ac:dyDescent="0.2">
      <c r="B5505" s="199">
        <v>40484</v>
      </c>
      <c r="C5505" s="200">
        <v>8.4218466847523121</v>
      </c>
      <c r="D5505" s="200">
        <v>3.1561114551083507</v>
      </c>
      <c r="E5505" s="200"/>
      <c r="F5505" s="200"/>
    </row>
    <row r="5506" spans="2:6" x14ac:dyDescent="0.2">
      <c r="B5506" s="199">
        <v>40485</v>
      </c>
      <c r="C5506" s="200">
        <v>8.3615086509923007</v>
      </c>
      <c r="D5506" s="200">
        <v>3.1566392278273452</v>
      </c>
      <c r="E5506" s="200"/>
      <c r="F5506" s="200"/>
    </row>
    <row r="5507" spans="2:6" x14ac:dyDescent="0.2">
      <c r="B5507" s="199">
        <v>40486</v>
      </c>
      <c r="C5507" s="200">
        <v>8.5943136206740078</v>
      </c>
      <c r="D5507" s="200">
        <v>3.2326670916044349</v>
      </c>
      <c r="E5507" s="200"/>
      <c r="F5507" s="200"/>
    </row>
    <row r="5508" spans="2:6" x14ac:dyDescent="0.2">
      <c r="B5508" s="199">
        <v>40487</v>
      </c>
      <c r="C5508" s="200">
        <v>8.5354641897205763</v>
      </c>
      <c r="D5508" s="200">
        <v>3.2361342196321168</v>
      </c>
      <c r="E5508" s="200"/>
      <c r="F5508" s="200"/>
    </row>
    <row r="5509" spans="2:6" x14ac:dyDescent="0.2">
      <c r="B5509" s="199">
        <v>40490</v>
      </c>
      <c r="C5509" s="200">
        <v>8.4699598285730264</v>
      </c>
      <c r="D5509" s="200">
        <v>3.2287333818976425</v>
      </c>
      <c r="E5509" s="200"/>
      <c r="F5509" s="200"/>
    </row>
    <row r="5510" spans="2:6" x14ac:dyDescent="0.2">
      <c r="B5510" s="199">
        <v>40491</v>
      </c>
      <c r="C5510" s="200">
        <v>8.539322881701553</v>
      </c>
      <c r="D5510" s="200">
        <v>3.2225922418502919</v>
      </c>
      <c r="E5510" s="200"/>
      <c r="F5510" s="200"/>
    </row>
    <row r="5511" spans="2:6" x14ac:dyDescent="0.2">
      <c r="B5511" s="199">
        <v>40492</v>
      </c>
      <c r="C5511" s="200">
        <v>8.3669835403061352</v>
      </c>
      <c r="D5511" s="200">
        <v>3.2018581314878807</v>
      </c>
      <c r="E5511" s="200"/>
      <c r="F5511" s="200"/>
    </row>
    <row r="5512" spans="2:6" x14ac:dyDescent="0.2">
      <c r="B5512" s="199">
        <v>40493</v>
      </c>
      <c r="C5512" s="200">
        <v>8.3181757151756841</v>
      </c>
      <c r="D5512" s="200">
        <v>3.1960956109998091</v>
      </c>
      <c r="E5512" s="200"/>
      <c r="F5512" s="200"/>
    </row>
    <row r="5513" spans="2:6" x14ac:dyDescent="0.2">
      <c r="B5513" s="199">
        <v>40494</v>
      </c>
      <c r="C5513" s="200">
        <v>8.2430375503185527</v>
      </c>
      <c r="D5513" s="200">
        <v>3.1668411946821982</v>
      </c>
      <c r="E5513" s="200"/>
      <c r="F5513" s="200"/>
    </row>
    <row r="5514" spans="2:6" x14ac:dyDescent="0.2">
      <c r="B5514" s="199">
        <v>40497</v>
      </c>
      <c r="C5514" s="200">
        <v>8.2686048247410202</v>
      </c>
      <c r="D5514" s="200">
        <v>3.1644378073210615</v>
      </c>
      <c r="E5514" s="200"/>
      <c r="F5514" s="200"/>
    </row>
    <row r="5515" spans="2:6" x14ac:dyDescent="0.2">
      <c r="B5515" s="199">
        <v>40498</v>
      </c>
      <c r="C5515" s="200">
        <v>8.1503038501023095</v>
      </c>
      <c r="D5515" s="200">
        <v>3.1064980877799946</v>
      </c>
      <c r="E5515" s="200"/>
      <c r="F5515" s="200"/>
    </row>
    <row r="5516" spans="2:6" x14ac:dyDescent="0.2">
      <c r="B5516" s="199">
        <v>40499</v>
      </c>
      <c r="C5516" s="200">
        <v>8.161298662092193</v>
      </c>
      <c r="D5516" s="200">
        <v>3.1125115643780639</v>
      </c>
      <c r="E5516" s="200"/>
      <c r="F5516" s="200"/>
    </row>
    <row r="5517" spans="2:6" x14ac:dyDescent="0.2">
      <c r="B5517" s="199">
        <v>40500</v>
      </c>
      <c r="C5517" s="200">
        <v>8.3060333864004541</v>
      </c>
      <c r="D5517" s="200">
        <v>3.1626516117282737</v>
      </c>
      <c r="E5517" s="200"/>
      <c r="F5517" s="200"/>
    </row>
    <row r="5518" spans="2:6" x14ac:dyDescent="0.2">
      <c r="B5518" s="199">
        <v>40501</v>
      </c>
      <c r="C5518" s="200">
        <v>8.3841637679914829</v>
      </c>
      <c r="D5518" s="200">
        <v>3.1658552176288386</v>
      </c>
      <c r="E5518" s="200"/>
      <c r="F5518" s="200"/>
    </row>
    <row r="5519" spans="2:6" x14ac:dyDescent="0.2">
      <c r="B5519" s="199">
        <v>40504</v>
      </c>
      <c r="C5519" s="200">
        <v>8.3218200817105625</v>
      </c>
      <c r="D5519" s="200">
        <v>3.156128938262603</v>
      </c>
      <c r="E5519" s="200"/>
      <c r="F5519" s="200"/>
    </row>
    <row r="5520" spans="2:6" x14ac:dyDescent="0.2">
      <c r="B5520" s="199">
        <v>40505</v>
      </c>
      <c r="C5520" s="200">
        <v>8.0342845658158701</v>
      </c>
      <c r="D5520" s="200">
        <v>3.1030123839009205</v>
      </c>
      <c r="E5520" s="200"/>
      <c r="F5520" s="200"/>
    </row>
    <row r="5521" spans="2:6" x14ac:dyDescent="0.2">
      <c r="B5521" s="199">
        <v>40506</v>
      </c>
      <c r="C5521" s="200">
        <v>8.0674157771882946</v>
      </c>
      <c r="D5521" s="200">
        <v>3.1319939901657174</v>
      </c>
      <c r="E5521" s="200"/>
      <c r="F5521" s="200"/>
    </row>
    <row r="5522" spans="2:6" x14ac:dyDescent="0.2">
      <c r="B5522" s="199">
        <v>40507</v>
      </c>
      <c r="C5522" s="200">
        <v>8.0881920022416889</v>
      </c>
      <c r="D5522" s="200">
        <v>3.1366709160444279</v>
      </c>
      <c r="E5522" s="200"/>
      <c r="F5522" s="200"/>
    </row>
    <row r="5523" spans="2:6" x14ac:dyDescent="0.2">
      <c r="B5523" s="199">
        <v>40508</v>
      </c>
      <c r="C5523" s="200">
        <v>7.9273169873348106</v>
      </c>
      <c r="D5523" s="200">
        <v>3.1028100528136866</v>
      </c>
      <c r="E5523" s="200"/>
      <c r="F5523" s="200"/>
    </row>
    <row r="5524" spans="2:6" x14ac:dyDescent="0.2">
      <c r="B5524" s="199">
        <v>40511</v>
      </c>
      <c r="C5524" s="200">
        <v>7.7409814437529398</v>
      </c>
      <c r="D5524" s="200">
        <v>3.0789264250591795</v>
      </c>
      <c r="E5524" s="200"/>
      <c r="F5524" s="200"/>
    </row>
    <row r="5525" spans="2:6" x14ac:dyDescent="0.2">
      <c r="B5525" s="199">
        <v>40512</v>
      </c>
      <c r="C5525" s="200">
        <v>7.6932068840999968</v>
      </c>
      <c r="D5525" s="200">
        <v>3.0602879256965863</v>
      </c>
      <c r="E5525" s="200"/>
      <c r="F5525" s="200"/>
    </row>
    <row r="5526" spans="2:6" x14ac:dyDescent="0.2">
      <c r="B5526" s="199">
        <v>40513</v>
      </c>
      <c r="C5526" s="200">
        <v>7.8587478557031272</v>
      </c>
      <c r="D5526" s="200">
        <v>3.1200325987980246</v>
      </c>
      <c r="E5526" s="200"/>
      <c r="F5526" s="200"/>
    </row>
    <row r="5527" spans="2:6" x14ac:dyDescent="0.2">
      <c r="B5527" s="199">
        <v>40514</v>
      </c>
      <c r="C5527" s="200">
        <v>8.1073612034248974</v>
      </c>
      <c r="D5527" s="200">
        <v>3.1732460389728558</v>
      </c>
      <c r="E5527" s="200"/>
      <c r="F5527" s="200"/>
    </row>
    <row r="5528" spans="2:6" x14ac:dyDescent="0.2">
      <c r="B5528" s="199">
        <v>40515</v>
      </c>
      <c r="C5528" s="200">
        <v>8.1081617965309558</v>
      </c>
      <c r="D5528" s="200">
        <v>3.1984157712620558</v>
      </c>
      <c r="E5528" s="200"/>
      <c r="F5528" s="200"/>
    </row>
    <row r="5529" spans="2:6" x14ac:dyDescent="0.2">
      <c r="B5529" s="199">
        <v>40518</v>
      </c>
      <c r="C5529" s="200">
        <v>8.0810108488705641</v>
      </c>
      <c r="D5529" s="200">
        <v>3.1923139683117738</v>
      </c>
      <c r="E5529" s="200"/>
      <c r="F5529" s="200"/>
    </row>
    <row r="5530" spans="2:6" x14ac:dyDescent="0.2">
      <c r="B5530" s="199">
        <v>40519</v>
      </c>
      <c r="C5530" s="200">
        <v>8.1947459409512806</v>
      </c>
      <c r="D5530" s="200">
        <v>3.2041852121653527</v>
      </c>
      <c r="E5530" s="200"/>
      <c r="F5530" s="200"/>
    </row>
    <row r="5531" spans="2:6" x14ac:dyDescent="0.2">
      <c r="B5531" s="199">
        <v>40520</v>
      </c>
      <c r="C5531" s="200">
        <v>8.1455770149719502</v>
      </c>
      <c r="D5531" s="200">
        <v>3.1974977235476145</v>
      </c>
      <c r="E5531" s="200"/>
      <c r="F5531" s="200"/>
    </row>
    <row r="5532" spans="2:6" x14ac:dyDescent="0.2">
      <c r="B5532" s="199">
        <v>40521</v>
      </c>
      <c r="C5532" s="200">
        <v>8.127921435129883</v>
      </c>
      <c r="D5532" s="200">
        <v>3.2096477872882807</v>
      </c>
      <c r="E5532" s="200"/>
      <c r="F5532" s="200"/>
    </row>
    <row r="5533" spans="2:6" x14ac:dyDescent="0.2">
      <c r="B5533" s="199">
        <v>40522</v>
      </c>
      <c r="C5533" s="200">
        <v>8.1281507716967223</v>
      </c>
      <c r="D5533" s="200">
        <v>3.2232686213804311</v>
      </c>
      <c r="E5533" s="200"/>
      <c r="F5533" s="200"/>
    </row>
    <row r="5534" spans="2:6" x14ac:dyDescent="0.2">
      <c r="B5534" s="199">
        <v>40525</v>
      </c>
      <c r="C5534" s="200">
        <v>8.2822691143689191</v>
      </c>
      <c r="D5534" s="200">
        <v>3.2462363868147781</v>
      </c>
      <c r="E5534" s="200"/>
      <c r="F5534" s="200"/>
    </row>
    <row r="5535" spans="2:6" x14ac:dyDescent="0.2">
      <c r="B5535" s="199">
        <v>40526</v>
      </c>
      <c r="C5535" s="200">
        <v>8.3306482886071684</v>
      </c>
      <c r="D5535" s="200">
        <v>3.25239355308686</v>
      </c>
      <c r="E5535" s="200"/>
      <c r="F5535" s="200"/>
    </row>
    <row r="5536" spans="2:6" x14ac:dyDescent="0.2">
      <c r="B5536" s="199">
        <v>40527</v>
      </c>
      <c r="C5536" s="200">
        <v>8.2550989858320278</v>
      </c>
      <c r="D5536" s="200">
        <v>3.2319114915315872</v>
      </c>
      <c r="E5536" s="200"/>
      <c r="F5536" s="200"/>
    </row>
    <row r="5537" spans="2:6" x14ac:dyDescent="0.2">
      <c r="B5537" s="199">
        <v>40528</v>
      </c>
      <c r="C5537" s="200">
        <v>8.2549346974550559</v>
      </c>
      <c r="D5537" s="200">
        <v>3.2330668366417674</v>
      </c>
      <c r="E5537" s="200"/>
      <c r="F5537" s="200"/>
    </row>
    <row r="5538" spans="2:6" x14ac:dyDescent="0.2">
      <c r="B5538" s="199">
        <v>40529</v>
      </c>
      <c r="C5538" s="200">
        <v>8.1191724535927268</v>
      </c>
      <c r="D5538" s="200">
        <v>3.2274328901839269</v>
      </c>
      <c r="E5538" s="200"/>
      <c r="F5538" s="200"/>
    </row>
    <row r="5539" spans="2:6" x14ac:dyDescent="0.2">
      <c r="B5539" s="199">
        <v>40532</v>
      </c>
      <c r="C5539" s="200">
        <v>8.1316458609753628</v>
      </c>
      <c r="D5539" s="200">
        <v>3.2325656528865316</v>
      </c>
      <c r="E5539" s="200"/>
      <c r="F5539" s="200"/>
    </row>
    <row r="5540" spans="2:6" x14ac:dyDescent="0.2">
      <c r="B5540" s="199">
        <v>40533</v>
      </c>
      <c r="C5540" s="200">
        <v>8.2341918304477488</v>
      </c>
      <c r="D5540" s="200">
        <v>3.2622810052813591</v>
      </c>
      <c r="E5540" s="200"/>
      <c r="F5540" s="200"/>
    </row>
    <row r="5541" spans="2:6" x14ac:dyDescent="0.2">
      <c r="B5541" s="199">
        <v>40534</v>
      </c>
      <c r="C5541" s="200">
        <v>8.1732691969300841</v>
      </c>
      <c r="D5541" s="200">
        <v>3.2688060462575015</v>
      </c>
      <c r="E5541" s="200"/>
      <c r="F5541" s="200"/>
    </row>
    <row r="5542" spans="2:6" x14ac:dyDescent="0.2">
      <c r="B5542" s="199">
        <v>40535</v>
      </c>
      <c r="C5542" s="200">
        <v>8.2312838427802184</v>
      </c>
      <c r="D5542" s="200">
        <v>3.2684966308504717</v>
      </c>
      <c r="E5542" s="200"/>
      <c r="F5542" s="200"/>
    </row>
    <row r="5543" spans="2:6" x14ac:dyDescent="0.2">
      <c r="B5543" s="199">
        <v>40536</v>
      </c>
      <c r="C5543" s="200">
        <v>8.2582629965032677</v>
      </c>
      <c r="D5543" s="200">
        <v>3.2709103988344452</v>
      </c>
      <c r="E5543" s="200"/>
      <c r="F5543" s="200"/>
    </row>
    <row r="5544" spans="2:6" x14ac:dyDescent="0.2">
      <c r="B5544" s="199">
        <v>40539</v>
      </c>
      <c r="C5544" s="200">
        <v>8.2170591379780777</v>
      </c>
      <c r="D5544" s="200">
        <v>3.2671171007102418</v>
      </c>
      <c r="E5544" s="200"/>
      <c r="F5544" s="200"/>
    </row>
    <row r="5545" spans="2:6" x14ac:dyDescent="0.2">
      <c r="B5545" s="199">
        <v>40540</v>
      </c>
      <c r="C5545" s="200">
        <v>8.1948176607503651</v>
      </c>
      <c r="D5545" s="200">
        <v>3.2741242032416569</v>
      </c>
      <c r="E5545" s="200"/>
      <c r="F5545" s="200"/>
    </row>
    <row r="5546" spans="2:6" x14ac:dyDescent="0.2">
      <c r="B5546" s="199">
        <v>40541</v>
      </c>
      <c r="C5546" s="200">
        <v>8.3180222681636913</v>
      </c>
      <c r="D5546" s="200">
        <v>3.2836925878710499</v>
      </c>
      <c r="E5546" s="200"/>
      <c r="F5546" s="200"/>
    </row>
    <row r="5547" spans="2:6" x14ac:dyDescent="0.2">
      <c r="B5547" s="199">
        <v>40542</v>
      </c>
      <c r="C5547" s="200">
        <v>8.2823199853892024</v>
      </c>
      <c r="D5547" s="200">
        <v>3.2776463303587571</v>
      </c>
      <c r="E5547" s="200"/>
      <c r="F5547" s="200"/>
    </row>
    <row r="5548" spans="2:6" x14ac:dyDescent="0.2">
      <c r="B5548" s="199">
        <v>40543</v>
      </c>
      <c r="C5548" s="200">
        <v>8.2173159949329388</v>
      </c>
      <c r="D5548" s="200">
        <v>3.2863310872336431</v>
      </c>
      <c r="E5548" s="200"/>
      <c r="F5548" s="200"/>
    </row>
    <row r="5549" spans="2:6" x14ac:dyDescent="0.2">
      <c r="B5549" s="199">
        <v>40546</v>
      </c>
      <c r="C5549" s="200">
        <v>8.3819896573378383</v>
      </c>
      <c r="D5549" s="200">
        <v>3.3066106355854918</v>
      </c>
      <c r="E5549" s="200"/>
      <c r="F5549" s="200"/>
    </row>
    <row r="5550" spans="2:6" x14ac:dyDescent="0.2">
      <c r="B5550" s="199">
        <v>40547</v>
      </c>
      <c r="C5550" s="200">
        <v>8.2645543239950534</v>
      </c>
      <c r="D5550" s="200">
        <v>3.3101063558550239</v>
      </c>
      <c r="E5550" s="200"/>
      <c r="F5550" s="200"/>
    </row>
    <row r="5551" spans="2:6" x14ac:dyDescent="0.2">
      <c r="B5551" s="199">
        <v>40548</v>
      </c>
      <c r="C5551" s="200">
        <v>8.0591313064428824</v>
      </c>
      <c r="D5551" s="200">
        <v>3.2997454015661876</v>
      </c>
      <c r="E5551" s="200"/>
      <c r="F5551" s="200"/>
    </row>
    <row r="5552" spans="2:6" x14ac:dyDescent="0.2">
      <c r="B5552" s="199">
        <v>40549</v>
      </c>
      <c r="C5552" s="200">
        <v>7.9107171896513586</v>
      </c>
      <c r="D5552" s="200">
        <v>3.2965437989437141</v>
      </c>
      <c r="E5552" s="200"/>
      <c r="F5552" s="200"/>
    </row>
    <row r="5553" spans="2:6" x14ac:dyDescent="0.2">
      <c r="B5553" s="199">
        <v>40550</v>
      </c>
      <c r="C5553" s="200">
        <v>7.8025462196577546</v>
      </c>
      <c r="D5553" s="200">
        <v>3.2907865598251567</v>
      </c>
      <c r="E5553" s="200"/>
      <c r="F5553" s="200"/>
    </row>
    <row r="5554" spans="2:6" x14ac:dyDescent="0.2">
      <c r="B5554" s="199">
        <v>40553</v>
      </c>
      <c r="C5554" s="200">
        <v>7.7724414170164637</v>
      </c>
      <c r="D5554" s="200">
        <v>3.2759714077581377</v>
      </c>
      <c r="E5554" s="200"/>
      <c r="F5554" s="200"/>
    </row>
    <row r="5555" spans="2:6" x14ac:dyDescent="0.2">
      <c r="B5555" s="199">
        <v>40554</v>
      </c>
      <c r="C5555" s="200">
        <v>7.8028247593425721</v>
      </c>
      <c r="D5555" s="200">
        <v>3.2930001821161783</v>
      </c>
      <c r="E5555" s="200"/>
      <c r="F5555" s="200"/>
    </row>
    <row r="5556" spans="2:6" x14ac:dyDescent="0.2">
      <c r="B5556" s="199">
        <v>40555</v>
      </c>
      <c r="C5556" s="200">
        <v>7.8679913702735043</v>
      </c>
      <c r="D5556" s="200">
        <v>3.3348850846840161</v>
      </c>
      <c r="E5556" s="200"/>
      <c r="F5556" s="200"/>
    </row>
    <row r="5557" spans="2:6" x14ac:dyDescent="0.2">
      <c r="B5557" s="199">
        <v>40556</v>
      </c>
      <c r="C5557" s="200">
        <v>7.9783114323861861</v>
      </c>
      <c r="D5557" s="200">
        <v>3.3526257512292714</v>
      </c>
      <c r="E5557" s="200"/>
      <c r="F5557" s="200"/>
    </row>
    <row r="5558" spans="2:6" x14ac:dyDescent="0.2">
      <c r="B5558" s="199">
        <v>40557</v>
      </c>
      <c r="C5558" s="200">
        <v>7.8982104242226381</v>
      </c>
      <c r="D5558" s="200">
        <v>3.3620739391731798</v>
      </c>
      <c r="E5558" s="200"/>
      <c r="F5558" s="200"/>
    </row>
    <row r="5559" spans="2:6" x14ac:dyDescent="0.2">
      <c r="B5559" s="199">
        <v>40560</v>
      </c>
      <c r="C5559" s="200">
        <v>7.931167339804265</v>
      </c>
      <c r="D5559" s="200">
        <v>3.3582158076852902</v>
      </c>
      <c r="E5559" s="200"/>
      <c r="F5559" s="200"/>
    </row>
    <row r="5560" spans="2:6" x14ac:dyDescent="0.2">
      <c r="B5560" s="199">
        <v>40561</v>
      </c>
      <c r="C5560" s="200">
        <v>7.878234792275304</v>
      </c>
      <c r="D5560" s="200">
        <v>3.3807381169185806</v>
      </c>
      <c r="E5560" s="200"/>
      <c r="F5560" s="200"/>
    </row>
    <row r="5561" spans="2:6" x14ac:dyDescent="0.2">
      <c r="B5561" s="199">
        <v>40562</v>
      </c>
      <c r="C5561" s="200">
        <v>7.8820209305060445</v>
      </c>
      <c r="D5561" s="200">
        <v>3.3621830267710666</v>
      </c>
      <c r="E5561" s="200"/>
      <c r="F5561" s="200"/>
    </row>
    <row r="5562" spans="2:6" x14ac:dyDescent="0.2">
      <c r="B5562" s="199">
        <v>40563</v>
      </c>
      <c r="C5562" s="200">
        <v>7.798101260016824</v>
      </c>
      <c r="D5562" s="200">
        <v>3.3269402658896241</v>
      </c>
      <c r="E5562" s="200"/>
      <c r="F5562" s="200"/>
    </row>
    <row r="5563" spans="2:6" x14ac:dyDescent="0.2">
      <c r="B5563" s="199">
        <v>40564</v>
      </c>
      <c r="C5563" s="200">
        <v>7.9582315565448365</v>
      </c>
      <c r="D5563" s="200">
        <v>3.3461234747768946</v>
      </c>
      <c r="E5563" s="200"/>
      <c r="F5563" s="200"/>
    </row>
    <row r="5564" spans="2:6" x14ac:dyDescent="0.2">
      <c r="B5564" s="199">
        <v>40567</v>
      </c>
      <c r="C5564" s="200">
        <v>8.0195544866155295</v>
      </c>
      <c r="D5564" s="200">
        <v>3.3710123839009154</v>
      </c>
      <c r="E5564" s="200"/>
      <c r="F5564" s="200"/>
    </row>
    <row r="5565" spans="2:6" x14ac:dyDescent="0.2">
      <c r="B5565" s="199">
        <v>40568</v>
      </c>
      <c r="C5565" s="200">
        <v>7.9794214213696923</v>
      </c>
      <c r="D5565" s="200">
        <v>3.3678455654707573</v>
      </c>
      <c r="E5565" s="200"/>
      <c r="F5565" s="200"/>
    </row>
    <row r="5566" spans="2:6" x14ac:dyDescent="0.2">
      <c r="B5566" s="199">
        <v>40569</v>
      </c>
      <c r="C5566" s="200">
        <v>7.9935627310566195</v>
      </c>
      <c r="D5566" s="200">
        <v>3.3874015661992223</v>
      </c>
      <c r="E5566" s="200"/>
      <c r="F5566" s="200"/>
    </row>
    <row r="5567" spans="2:6" x14ac:dyDescent="0.2">
      <c r="B5567" s="199">
        <v>40570</v>
      </c>
      <c r="C5567" s="200">
        <v>7.9536031276504282</v>
      </c>
      <c r="D5567" s="200">
        <v>3.3947867419413451</v>
      </c>
      <c r="E5567" s="200"/>
      <c r="F5567" s="200"/>
    </row>
    <row r="5568" spans="2:6" x14ac:dyDescent="0.2">
      <c r="B5568" s="199">
        <v>40571</v>
      </c>
      <c r="C5568" s="200">
        <v>7.8218455172207006</v>
      </c>
      <c r="D5568" s="200">
        <v>3.3460424330722867</v>
      </c>
      <c r="E5568" s="200"/>
      <c r="F5568" s="200"/>
    </row>
    <row r="5569" spans="2:6" x14ac:dyDescent="0.2">
      <c r="B5569" s="199">
        <v>40574</v>
      </c>
      <c r="C5569" s="200">
        <v>7.8781697440854366</v>
      </c>
      <c r="D5569" s="200">
        <v>3.3613318156984024</v>
      </c>
      <c r="E5569" s="200"/>
      <c r="F5569" s="200"/>
    </row>
    <row r="5570" spans="2:6" x14ac:dyDescent="0.2">
      <c r="B5570" s="199">
        <v>40575</v>
      </c>
      <c r="C5570" s="200">
        <v>8.106076084699442</v>
      </c>
      <c r="D5570" s="200">
        <v>3.4183769805135542</v>
      </c>
      <c r="E5570" s="200"/>
      <c r="F5570" s="200"/>
    </row>
    <row r="5571" spans="2:6" x14ac:dyDescent="0.2">
      <c r="B5571" s="199">
        <v>40576</v>
      </c>
      <c r="C5571" s="200">
        <v>8.1468462886255182</v>
      </c>
      <c r="D5571" s="200">
        <v>3.4254818794390687</v>
      </c>
      <c r="E5571" s="200"/>
      <c r="F5571" s="200"/>
    </row>
    <row r="5572" spans="2:6" x14ac:dyDescent="0.2">
      <c r="B5572" s="199">
        <v>40577</v>
      </c>
      <c r="C5572" s="200">
        <v>8.0308086574137292</v>
      </c>
      <c r="D5572" s="200">
        <v>3.4184164997268125</v>
      </c>
      <c r="E5572" s="200"/>
      <c r="F5572" s="200"/>
    </row>
    <row r="5573" spans="2:6" x14ac:dyDescent="0.2">
      <c r="B5573" s="199">
        <v>40578</v>
      </c>
      <c r="C5573" s="200">
        <v>7.9848829674650919</v>
      </c>
      <c r="D5573" s="200">
        <v>3.4228568566745454</v>
      </c>
      <c r="E5573" s="200"/>
      <c r="F5573" s="200"/>
    </row>
    <row r="5574" spans="2:6" x14ac:dyDescent="0.2">
      <c r="B5574" s="199">
        <v>40581</v>
      </c>
      <c r="C5574" s="200">
        <v>8.0097588963824329</v>
      </c>
      <c r="D5574" s="200">
        <v>3.4429093061373028</v>
      </c>
      <c r="E5574" s="200"/>
      <c r="F5574" s="200"/>
    </row>
    <row r="5575" spans="2:6" x14ac:dyDescent="0.2">
      <c r="B5575" s="199">
        <v>40582</v>
      </c>
      <c r="C5575" s="200">
        <v>8.0303958515934184</v>
      </c>
      <c r="D5575" s="200">
        <v>3.4639446366781876</v>
      </c>
      <c r="E5575" s="200"/>
      <c r="F5575" s="200"/>
    </row>
    <row r="5576" spans="2:6" x14ac:dyDescent="0.2">
      <c r="B5576" s="199">
        <v>40583</v>
      </c>
      <c r="C5576" s="200">
        <v>7.9594591326407942</v>
      </c>
      <c r="D5576" s="200">
        <v>3.4521165543616696</v>
      </c>
      <c r="E5576" s="200"/>
      <c r="F5576" s="200"/>
    </row>
    <row r="5577" spans="2:6" x14ac:dyDescent="0.2">
      <c r="B5577" s="199">
        <v>40584</v>
      </c>
      <c r="C5577" s="200">
        <v>7.8569298421914535</v>
      </c>
      <c r="D5577" s="200">
        <v>3.4407102531414915</v>
      </c>
      <c r="E5577" s="200"/>
      <c r="F5577" s="200"/>
    </row>
    <row r="5578" spans="2:6" x14ac:dyDescent="0.2">
      <c r="B5578" s="199">
        <v>40585</v>
      </c>
      <c r="C5578" s="200">
        <v>7.7053392054614083</v>
      </c>
      <c r="D5578" s="200">
        <v>3.4490407940265762</v>
      </c>
      <c r="E5578" s="200"/>
      <c r="F5578" s="200"/>
    </row>
    <row r="5579" spans="2:6" x14ac:dyDescent="0.2">
      <c r="B5579" s="199">
        <v>40588</v>
      </c>
      <c r="C5579" s="200">
        <v>7.7555013672629425</v>
      </c>
      <c r="D5579" s="200">
        <v>3.4596527044254102</v>
      </c>
      <c r="E5579" s="200"/>
      <c r="F5579" s="200"/>
    </row>
    <row r="5580" spans="2:6" x14ac:dyDescent="0.2">
      <c r="B5580" s="199">
        <v>40589</v>
      </c>
      <c r="C5580" s="200">
        <v>8.0270817297147925</v>
      </c>
      <c r="D5580" s="200">
        <v>3.4584735020943227</v>
      </c>
      <c r="E5580" s="200"/>
      <c r="F5580" s="200"/>
    </row>
    <row r="5581" spans="2:6" x14ac:dyDescent="0.2">
      <c r="B5581" s="199">
        <v>40590</v>
      </c>
      <c r="C5581" s="200">
        <v>8.0608384044513262</v>
      </c>
      <c r="D5581" s="200">
        <v>3.4787490438899877</v>
      </c>
      <c r="E5581" s="200"/>
      <c r="F5581" s="200"/>
    </row>
    <row r="5582" spans="2:6" x14ac:dyDescent="0.2">
      <c r="B5582" s="199">
        <v>40591</v>
      </c>
      <c r="C5582" s="200">
        <v>8.0988724146472126</v>
      </c>
      <c r="D5582" s="200">
        <v>3.4986275723911708</v>
      </c>
      <c r="E5582" s="200"/>
      <c r="F5582" s="200"/>
    </row>
    <row r="5583" spans="2:6" x14ac:dyDescent="0.2">
      <c r="B5583" s="199">
        <v>40592</v>
      </c>
      <c r="C5583" s="200">
        <v>8.1924100437741263</v>
      </c>
      <c r="D5583" s="200">
        <v>3.5062844654889673</v>
      </c>
      <c r="E5583" s="200"/>
      <c r="F5583" s="200"/>
    </row>
    <row r="5584" spans="2:6" x14ac:dyDescent="0.2">
      <c r="B5584" s="199">
        <v>40595</v>
      </c>
      <c r="C5584" s="200">
        <v>8.1653099671340144</v>
      </c>
      <c r="D5584" s="200">
        <v>3.4947887452194353</v>
      </c>
      <c r="E5584" s="200"/>
      <c r="F5584" s="200"/>
    </row>
    <row r="5585" spans="2:6" x14ac:dyDescent="0.2">
      <c r="B5585" s="199">
        <v>40596</v>
      </c>
      <c r="C5585" s="200">
        <v>8.0753916860074124</v>
      </c>
      <c r="D5585" s="200">
        <v>3.443606082680736</v>
      </c>
      <c r="E5585" s="200"/>
      <c r="F5585" s="200"/>
    </row>
    <row r="5586" spans="2:6" x14ac:dyDescent="0.2">
      <c r="B5586" s="199">
        <v>40597</v>
      </c>
      <c r="C5586" s="200">
        <v>8.0468972430409149</v>
      </c>
      <c r="D5586" s="200">
        <v>3.4227191768348062</v>
      </c>
      <c r="E5586" s="200"/>
      <c r="F5586" s="200"/>
    </row>
    <row r="5587" spans="2:6" x14ac:dyDescent="0.2">
      <c r="B5587" s="199">
        <v>40598</v>
      </c>
      <c r="C5587" s="200">
        <v>8.069278824062188</v>
      </c>
      <c r="D5587" s="200">
        <v>3.4166856674558228</v>
      </c>
      <c r="E5587" s="200"/>
      <c r="F5587" s="200"/>
    </row>
    <row r="5588" spans="2:6" x14ac:dyDescent="0.2">
      <c r="B5588" s="199">
        <v>40599</v>
      </c>
      <c r="C5588" s="200">
        <v>8.1473941945324793</v>
      </c>
      <c r="D5588" s="200">
        <v>3.4538140593698632</v>
      </c>
      <c r="E5588" s="200"/>
      <c r="F5588" s="200"/>
    </row>
    <row r="5589" spans="2:6" x14ac:dyDescent="0.2">
      <c r="B5589" s="199">
        <v>40602</v>
      </c>
      <c r="C5589" s="200">
        <v>8.1924892691335796</v>
      </c>
      <c r="D5589" s="200">
        <v>3.4808295392460242</v>
      </c>
      <c r="E5589" s="200"/>
      <c r="F5589" s="200"/>
    </row>
    <row r="5590" spans="2:6" x14ac:dyDescent="0.2">
      <c r="B5590" s="199">
        <v>40603</v>
      </c>
      <c r="C5590" s="200">
        <v>8.2299945542990081</v>
      </c>
      <c r="D5590" s="200">
        <v>3.4532423966490478</v>
      </c>
      <c r="E5590" s="200"/>
      <c r="F5590" s="200"/>
    </row>
    <row r="5591" spans="2:6" x14ac:dyDescent="0.2">
      <c r="B5591" s="199">
        <v>40604</v>
      </c>
      <c r="C5591" s="200">
        <v>8.1588051481472839</v>
      </c>
      <c r="D5591" s="200">
        <v>3.4463378255326753</v>
      </c>
      <c r="E5591" s="200"/>
      <c r="F5591" s="200"/>
    </row>
    <row r="5592" spans="2:6" x14ac:dyDescent="0.2">
      <c r="B5592" s="199">
        <v>40605</v>
      </c>
      <c r="C5592" s="200">
        <v>8.2415831395092169</v>
      </c>
      <c r="D5592" s="200">
        <v>3.483524312511368</v>
      </c>
      <c r="E5592" s="200"/>
      <c r="F5592" s="200"/>
    </row>
    <row r="5593" spans="2:6" x14ac:dyDescent="0.2">
      <c r="B5593" s="199">
        <v>40606</v>
      </c>
      <c r="C5593" s="200">
        <v>8.2000398628651041</v>
      </c>
      <c r="D5593" s="200">
        <v>3.4744159533782408</v>
      </c>
      <c r="E5593" s="200"/>
      <c r="F5593" s="200"/>
    </row>
    <row r="5594" spans="2:6" x14ac:dyDescent="0.2">
      <c r="B5594" s="199">
        <v>40609</v>
      </c>
      <c r="C5594" s="200">
        <v>8.127596194180553</v>
      </c>
      <c r="D5594" s="200">
        <v>3.4501608085958702</v>
      </c>
      <c r="E5594" s="200"/>
      <c r="F5594" s="200"/>
    </row>
    <row r="5595" spans="2:6" x14ac:dyDescent="0.2">
      <c r="B5595" s="199">
        <v>40610</v>
      </c>
      <c r="C5595" s="200">
        <v>8.1068224709806156</v>
      </c>
      <c r="D5595" s="200">
        <v>3.4561577126206378</v>
      </c>
      <c r="E5595" s="200"/>
      <c r="F5595" s="200"/>
    </row>
    <row r="5596" spans="2:6" x14ac:dyDescent="0.2">
      <c r="B5596" s="199">
        <v>40611</v>
      </c>
      <c r="C5596" s="200">
        <v>8.0885289185071585</v>
      </c>
      <c r="D5596" s="200">
        <v>3.4533631396831037</v>
      </c>
      <c r="E5596" s="200"/>
      <c r="F5596" s="200"/>
    </row>
    <row r="5597" spans="2:6" x14ac:dyDescent="0.2">
      <c r="B5597" s="199">
        <v>40612</v>
      </c>
      <c r="C5597" s="200">
        <v>8.0862472281548889</v>
      </c>
      <c r="D5597" s="200">
        <v>3.3862686213804269</v>
      </c>
      <c r="E5597" s="200"/>
      <c r="F5597" s="200"/>
    </row>
    <row r="5598" spans="2:6" x14ac:dyDescent="0.2">
      <c r="B5598" s="199">
        <v>40613</v>
      </c>
      <c r="C5598" s="200">
        <v>8.0330845101079351</v>
      </c>
      <c r="D5598" s="200">
        <v>3.3908215261336596</v>
      </c>
      <c r="E5598" s="200"/>
      <c r="F5598" s="200"/>
    </row>
    <row r="5599" spans="2:6" x14ac:dyDescent="0.2">
      <c r="B5599" s="199">
        <v>40616</v>
      </c>
      <c r="C5599" s="200">
        <v>7.9991368605575603</v>
      </c>
      <c r="D5599" s="200">
        <v>3.3554179566563334</v>
      </c>
      <c r="E5599" s="200"/>
      <c r="F5599" s="200"/>
    </row>
    <row r="5600" spans="2:6" x14ac:dyDescent="0.2">
      <c r="B5600" s="199">
        <v>40617</v>
      </c>
      <c r="C5600" s="200">
        <v>7.8089526324085385</v>
      </c>
      <c r="D5600" s="200">
        <v>3.2795616463303454</v>
      </c>
      <c r="E5600" s="200"/>
      <c r="F5600" s="200"/>
    </row>
    <row r="5601" spans="2:6" x14ac:dyDescent="0.2">
      <c r="B5601" s="199">
        <v>40618</v>
      </c>
      <c r="C5601" s="200">
        <v>7.6895158163006059</v>
      </c>
      <c r="D5601" s="200">
        <v>3.2498147878346253</v>
      </c>
      <c r="E5601" s="200"/>
      <c r="F5601" s="200"/>
    </row>
    <row r="5602" spans="2:6" x14ac:dyDescent="0.2">
      <c r="B5602" s="199">
        <v>40619</v>
      </c>
      <c r="C5602" s="200">
        <v>7.8768487654604433</v>
      </c>
      <c r="D5602" s="200">
        <v>3.3003463849936123</v>
      </c>
      <c r="E5602" s="200"/>
      <c r="F5602" s="200"/>
    </row>
    <row r="5603" spans="2:6" x14ac:dyDescent="0.2">
      <c r="B5603" s="199">
        <v>40620</v>
      </c>
      <c r="C5603" s="200">
        <v>7.9649206787361955</v>
      </c>
      <c r="D5603" s="200">
        <v>3.3195651065379579</v>
      </c>
      <c r="E5603" s="200"/>
      <c r="F5603" s="200"/>
    </row>
    <row r="5604" spans="2:6" x14ac:dyDescent="0.2">
      <c r="B5604" s="199">
        <v>40623</v>
      </c>
      <c r="C5604" s="200">
        <v>8.1794270922375318</v>
      </c>
      <c r="D5604" s="200">
        <v>3.3720790384265027</v>
      </c>
      <c r="E5604" s="200"/>
      <c r="F5604" s="200"/>
    </row>
    <row r="5605" spans="2:6" x14ac:dyDescent="0.2">
      <c r="B5605" s="199">
        <v>40624</v>
      </c>
      <c r="C5605" s="200">
        <v>8.2178046903081032</v>
      </c>
      <c r="D5605" s="200">
        <v>3.3815621926789161</v>
      </c>
      <c r="E5605" s="200"/>
      <c r="F5605" s="200"/>
    </row>
    <row r="5606" spans="2:6" x14ac:dyDescent="0.2">
      <c r="B5606" s="199">
        <v>40625</v>
      </c>
      <c r="C5606" s="200">
        <v>8.2678142390487945</v>
      </c>
      <c r="D5606" s="200">
        <v>3.3832782735385045</v>
      </c>
      <c r="E5606" s="200"/>
      <c r="F5606" s="200"/>
    </row>
    <row r="5607" spans="2:6" x14ac:dyDescent="0.2">
      <c r="B5607" s="199">
        <v>40626</v>
      </c>
      <c r="C5607" s="200">
        <v>8.3961785022404438</v>
      </c>
      <c r="D5607" s="200">
        <v>3.4156257512292711</v>
      </c>
      <c r="E5607" s="200"/>
      <c r="F5607" s="200"/>
    </row>
    <row r="5608" spans="2:6" x14ac:dyDescent="0.2">
      <c r="B5608" s="199">
        <v>40627</v>
      </c>
      <c r="C5608" s="200">
        <v>8.3301620950854769</v>
      </c>
      <c r="D5608" s="200">
        <v>3.4205330540884957</v>
      </c>
      <c r="E5608" s="200"/>
      <c r="F5608" s="200"/>
    </row>
    <row r="5609" spans="2:6" x14ac:dyDescent="0.2">
      <c r="B5609" s="199">
        <v>40630</v>
      </c>
      <c r="C5609" s="200">
        <v>8.3644441590478635</v>
      </c>
      <c r="D5609" s="200">
        <v>3.4096636313968185</v>
      </c>
      <c r="E5609" s="200"/>
      <c r="F5609" s="200"/>
    </row>
    <row r="5610" spans="2:6" x14ac:dyDescent="0.2">
      <c r="B5610" s="199">
        <v>40631</v>
      </c>
      <c r="C5610" s="200">
        <v>8.370600386452999</v>
      </c>
      <c r="D5610" s="200">
        <v>3.4192090693862558</v>
      </c>
      <c r="E5610" s="200"/>
      <c r="F5610" s="200"/>
    </row>
    <row r="5611" spans="2:6" x14ac:dyDescent="0.2">
      <c r="B5611" s="199">
        <v>40632</v>
      </c>
      <c r="C5611" s="200">
        <v>8.515558609670034</v>
      </c>
      <c r="D5611" s="200">
        <v>3.4510804953560248</v>
      </c>
      <c r="E5611" s="200"/>
      <c r="F5611" s="200"/>
    </row>
    <row r="5612" spans="2:6" x14ac:dyDescent="0.2">
      <c r="B5612" s="199">
        <v>40633</v>
      </c>
      <c r="C5612" s="200">
        <v>8.5522841505082035</v>
      </c>
      <c r="D5612" s="200">
        <v>3.4484143143325321</v>
      </c>
      <c r="E5612" s="200"/>
      <c r="F5612" s="200"/>
    </row>
    <row r="5613" spans="2:6" x14ac:dyDescent="0.2">
      <c r="B5613" s="199">
        <v>40634</v>
      </c>
      <c r="C5613" s="200">
        <v>8.6299383459913592</v>
      </c>
      <c r="D5613" s="200">
        <v>3.4656925878710494</v>
      </c>
      <c r="E5613" s="200"/>
      <c r="F5613" s="200"/>
    </row>
    <row r="5614" spans="2:6" x14ac:dyDescent="0.2">
      <c r="B5614" s="199">
        <v>40637</v>
      </c>
      <c r="C5614" s="200">
        <v>8.6181412729931139</v>
      </c>
      <c r="D5614" s="200">
        <v>3.4768370060098222</v>
      </c>
      <c r="E5614" s="200"/>
      <c r="F5614" s="200"/>
    </row>
    <row r="5615" spans="2:6" x14ac:dyDescent="0.2">
      <c r="B5615" s="199">
        <v>40638</v>
      </c>
      <c r="C5615" s="200">
        <v>8.6846839033250838</v>
      </c>
      <c r="D5615" s="200">
        <v>3.4718087780003524</v>
      </c>
      <c r="E5615" s="200"/>
      <c r="F5615" s="200"/>
    </row>
    <row r="5616" spans="2:6" x14ac:dyDescent="0.2">
      <c r="B5616" s="199">
        <v>40639</v>
      </c>
      <c r="C5616" s="200">
        <v>8.7082897246377069</v>
      </c>
      <c r="D5616" s="200">
        <v>3.4861560735749291</v>
      </c>
      <c r="E5616" s="200"/>
      <c r="F5616" s="200"/>
    </row>
    <row r="5617" spans="2:6" x14ac:dyDescent="0.2">
      <c r="B5617" s="199">
        <v>40640</v>
      </c>
      <c r="C5617" s="200">
        <v>8.6955669658605785</v>
      </c>
      <c r="D5617" s="200">
        <v>3.4769694044800463</v>
      </c>
      <c r="E5617" s="200"/>
      <c r="F5617" s="200"/>
    </row>
    <row r="5618" spans="2:6" x14ac:dyDescent="0.2">
      <c r="B5618" s="199">
        <v>40641</v>
      </c>
      <c r="C5618" s="200">
        <v>8.8354230759287873</v>
      </c>
      <c r="D5618" s="200">
        <v>3.4933576761974017</v>
      </c>
      <c r="E5618" s="200"/>
      <c r="F5618" s="200"/>
    </row>
    <row r="5619" spans="2:6" x14ac:dyDescent="0.2">
      <c r="B5619" s="199">
        <v>40644</v>
      </c>
      <c r="C5619" s="200">
        <v>8.7784808912603118</v>
      </c>
      <c r="D5619" s="200">
        <v>3.4862596976871121</v>
      </c>
      <c r="E5619" s="200"/>
      <c r="F5619" s="200"/>
    </row>
    <row r="5620" spans="2:6" x14ac:dyDescent="0.2">
      <c r="B5620" s="199">
        <v>40645</v>
      </c>
      <c r="C5620" s="200">
        <v>8.7603833173076087</v>
      </c>
      <c r="D5620" s="200">
        <v>3.4480857767255388</v>
      </c>
      <c r="E5620" s="200"/>
      <c r="F5620" s="200"/>
    </row>
    <row r="5621" spans="2:6" x14ac:dyDescent="0.2">
      <c r="B5621" s="199">
        <v>40646</v>
      </c>
      <c r="C5621" s="200">
        <v>8.8487979845068914</v>
      </c>
      <c r="D5621" s="200">
        <v>3.4612169003824316</v>
      </c>
      <c r="E5621" s="200"/>
      <c r="F5621" s="200"/>
    </row>
    <row r="5622" spans="2:6" x14ac:dyDescent="0.2">
      <c r="B5622" s="199">
        <v>40647</v>
      </c>
      <c r="C5622" s="200">
        <v>9.044472947041637</v>
      </c>
      <c r="D5622" s="200">
        <v>3.4560631943179625</v>
      </c>
      <c r="E5622" s="200"/>
      <c r="F5622" s="200"/>
    </row>
    <row r="5623" spans="2:6" x14ac:dyDescent="0.2">
      <c r="B5623" s="199">
        <v>40648</v>
      </c>
      <c r="C5623" s="200">
        <v>9.1756059280584061</v>
      </c>
      <c r="D5623" s="200">
        <v>3.4601172828264306</v>
      </c>
      <c r="E5623" s="200"/>
      <c r="F5623" s="200"/>
    </row>
    <row r="5624" spans="2:6" x14ac:dyDescent="0.2">
      <c r="B5624" s="199">
        <v>40651</v>
      </c>
      <c r="C5624" s="200">
        <v>8.9414407840475505</v>
      </c>
      <c r="D5624" s="200">
        <v>3.4067311965033564</v>
      </c>
      <c r="E5624" s="200"/>
      <c r="F5624" s="200"/>
    </row>
    <row r="5625" spans="2:6" x14ac:dyDescent="0.2">
      <c r="B5625" s="199">
        <v>40652</v>
      </c>
      <c r="C5625" s="200">
        <v>9.0936760650182045</v>
      </c>
      <c r="D5625" s="200">
        <v>3.4263471134583741</v>
      </c>
      <c r="E5625" s="200"/>
      <c r="F5625" s="200"/>
    </row>
    <row r="5626" spans="2:6" x14ac:dyDescent="0.2">
      <c r="B5626" s="199">
        <v>40653</v>
      </c>
      <c r="C5626" s="200">
        <v>9.2967915397323893</v>
      </c>
      <c r="D5626" s="200">
        <v>3.4934030231287432</v>
      </c>
      <c r="E5626" s="200"/>
      <c r="F5626" s="200"/>
    </row>
    <row r="5627" spans="2:6" x14ac:dyDescent="0.2">
      <c r="B5627" s="199">
        <v>40654</v>
      </c>
      <c r="C5627" s="200">
        <v>9.3201246590182603</v>
      </c>
      <c r="D5627" s="200">
        <v>3.5220515388817941</v>
      </c>
      <c r="E5627" s="200"/>
      <c r="F5627" s="200"/>
    </row>
    <row r="5628" spans="2:6" x14ac:dyDescent="0.2">
      <c r="B5628" s="199">
        <v>40655</v>
      </c>
      <c r="C5628" s="200">
        <v>9.3201246590182603</v>
      </c>
      <c r="D5628" s="200">
        <v>3.5222586049899713</v>
      </c>
      <c r="E5628" s="200"/>
      <c r="F5628" s="200"/>
    </row>
    <row r="5629" spans="2:6" x14ac:dyDescent="0.2">
      <c r="B5629" s="199">
        <v>40658</v>
      </c>
      <c r="C5629" s="200">
        <v>9.3201246590182603</v>
      </c>
      <c r="D5629" s="200">
        <v>3.5131547987615979</v>
      </c>
      <c r="E5629" s="200"/>
      <c r="F5629" s="200"/>
    </row>
    <row r="5630" spans="2:6" x14ac:dyDescent="0.2">
      <c r="B5630" s="199">
        <v>40659</v>
      </c>
      <c r="C5630" s="200">
        <v>9.3833823557619311</v>
      </c>
      <c r="D5630" s="200">
        <v>3.5372993990165602</v>
      </c>
      <c r="E5630" s="200"/>
      <c r="F5630" s="200"/>
    </row>
    <row r="5631" spans="2:6" x14ac:dyDescent="0.2">
      <c r="B5631" s="199">
        <v>40660</v>
      </c>
      <c r="C5631" s="200">
        <v>9.4247246501783799</v>
      </c>
      <c r="D5631" s="200">
        <v>3.5503023128756017</v>
      </c>
      <c r="E5631" s="200"/>
      <c r="F5631" s="200"/>
    </row>
    <row r="5632" spans="2:6" x14ac:dyDescent="0.2">
      <c r="B5632" s="199">
        <v>40661</v>
      </c>
      <c r="C5632" s="200">
        <v>9.5056362588618128</v>
      </c>
      <c r="D5632" s="200">
        <v>3.5856674558368109</v>
      </c>
      <c r="E5632" s="200"/>
      <c r="F5632" s="200"/>
    </row>
    <row r="5633" spans="2:6" x14ac:dyDescent="0.2">
      <c r="B5633" s="199">
        <v>40662</v>
      </c>
      <c r="C5633" s="200">
        <v>9.5869423264402087</v>
      </c>
      <c r="D5633" s="200">
        <v>3.596253869969027</v>
      </c>
      <c r="E5633" s="200"/>
      <c r="F5633" s="200"/>
    </row>
    <row r="5634" spans="2:6" x14ac:dyDescent="0.2">
      <c r="B5634" s="199">
        <v>40665</v>
      </c>
      <c r="C5634" s="200">
        <v>9.5829743868583019</v>
      </c>
      <c r="D5634" s="200">
        <v>3.6054578401019715</v>
      </c>
      <c r="E5634" s="200"/>
      <c r="F5634" s="200"/>
    </row>
    <row r="5635" spans="2:6" x14ac:dyDescent="0.2">
      <c r="B5635" s="199">
        <v>40666</v>
      </c>
      <c r="C5635" s="200">
        <v>9.56524291746139</v>
      </c>
      <c r="D5635" s="200">
        <v>3.5826266618102212</v>
      </c>
      <c r="E5635" s="200"/>
      <c r="F5635" s="200"/>
    </row>
    <row r="5636" spans="2:6" x14ac:dyDescent="0.2">
      <c r="B5636" s="199">
        <v>40667</v>
      </c>
      <c r="C5636" s="200">
        <v>9.4697913704403049</v>
      </c>
      <c r="D5636" s="200">
        <v>3.5538697869240439</v>
      </c>
      <c r="E5636" s="200"/>
      <c r="F5636" s="200"/>
    </row>
    <row r="5637" spans="2:6" x14ac:dyDescent="0.2">
      <c r="B5637" s="199">
        <v>40668</v>
      </c>
      <c r="C5637" s="200">
        <v>9.3385691566502551</v>
      </c>
      <c r="D5637" s="200">
        <v>3.5137539610271213</v>
      </c>
      <c r="E5637" s="200"/>
      <c r="F5637" s="200"/>
    </row>
    <row r="5638" spans="2:6" x14ac:dyDescent="0.2">
      <c r="B5638" s="199">
        <v>40669</v>
      </c>
      <c r="C5638" s="200">
        <v>9.3946848957269538</v>
      </c>
      <c r="D5638" s="200">
        <v>3.5252028774357904</v>
      </c>
      <c r="E5638" s="200"/>
      <c r="F5638" s="200"/>
    </row>
    <row r="5639" spans="2:6" x14ac:dyDescent="0.2">
      <c r="B5639" s="199">
        <v>40672</v>
      </c>
      <c r="C5639" s="200">
        <v>9.2810598851983208</v>
      </c>
      <c r="D5639" s="200">
        <v>3.5114968129666591</v>
      </c>
      <c r="E5639" s="200"/>
      <c r="F5639" s="200"/>
    </row>
    <row r="5640" spans="2:6" x14ac:dyDescent="0.2">
      <c r="B5640" s="199">
        <v>40673</v>
      </c>
      <c r="C5640" s="200">
        <v>9.3327681924359318</v>
      </c>
      <c r="D5640" s="200">
        <v>3.5444341649972548</v>
      </c>
      <c r="E5640" s="200"/>
      <c r="F5640" s="200"/>
    </row>
    <row r="5641" spans="2:6" x14ac:dyDescent="0.2">
      <c r="B5641" s="199">
        <v>40674</v>
      </c>
      <c r="C5641" s="200">
        <v>9.3735217173389636</v>
      </c>
      <c r="D5641" s="200">
        <v>3.5231959570205653</v>
      </c>
      <c r="E5641" s="200"/>
      <c r="F5641" s="200"/>
    </row>
    <row r="5642" spans="2:6" x14ac:dyDescent="0.2">
      <c r="B5642" s="199">
        <v>40675</v>
      </c>
      <c r="C5642" s="200">
        <v>9.3973785579483806</v>
      </c>
      <c r="D5642" s="200">
        <v>3.5077741759242258</v>
      </c>
      <c r="E5642" s="200"/>
      <c r="F5642" s="200"/>
    </row>
    <row r="5643" spans="2:6" x14ac:dyDescent="0.2">
      <c r="B5643" s="199">
        <v>40676</v>
      </c>
      <c r="C5643" s="200">
        <v>9.4541197603891884</v>
      </c>
      <c r="D5643" s="200">
        <v>3.4878992897468448</v>
      </c>
      <c r="E5643" s="200"/>
      <c r="F5643" s="200"/>
    </row>
    <row r="5644" spans="2:6" x14ac:dyDescent="0.2">
      <c r="B5644" s="199">
        <v>40679</v>
      </c>
      <c r="C5644" s="200">
        <v>9.471574358003588</v>
      </c>
      <c r="D5644" s="200">
        <v>3.4722039701329312</v>
      </c>
      <c r="E5644" s="200"/>
      <c r="F5644" s="200"/>
    </row>
    <row r="5645" spans="2:6" x14ac:dyDescent="0.2">
      <c r="B5645" s="199">
        <v>40680</v>
      </c>
      <c r="C5645" s="200">
        <v>9.3688057235735815</v>
      </c>
      <c r="D5645" s="200">
        <v>3.45376507011472</v>
      </c>
      <c r="E5645" s="200"/>
      <c r="F5645" s="200"/>
    </row>
    <row r="5646" spans="2:6" x14ac:dyDescent="0.2">
      <c r="B5646" s="199">
        <v>40681</v>
      </c>
      <c r="C5646" s="200">
        <v>9.5489291650231234</v>
      </c>
      <c r="D5646" s="200">
        <v>3.4873740666545121</v>
      </c>
      <c r="E5646" s="200"/>
      <c r="F5646" s="200"/>
    </row>
    <row r="5647" spans="2:6" x14ac:dyDescent="0.2">
      <c r="B5647" s="199">
        <v>40682</v>
      </c>
      <c r="C5647" s="200">
        <v>9.7279100933942235</v>
      </c>
      <c r="D5647" s="200">
        <v>3.4973090511746365</v>
      </c>
      <c r="E5647" s="200"/>
      <c r="F5647" s="200"/>
    </row>
    <row r="5648" spans="2:6" x14ac:dyDescent="0.2">
      <c r="B5648" s="199">
        <v>40683</v>
      </c>
      <c r="C5648" s="200">
        <v>9.647388773849995</v>
      </c>
      <c r="D5648" s="200">
        <v>3.474570023675092</v>
      </c>
      <c r="E5648" s="200"/>
      <c r="F5648" s="200"/>
    </row>
    <row r="5649" spans="2:6" x14ac:dyDescent="0.2">
      <c r="B5649" s="199">
        <v>40686</v>
      </c>
      <c r="C5649" s="200">
        <v>9.4767448551468885</v>
      </c>
      <c r="D5649" s="200">
        <v>3.4164647605171972</v>
      </c>
      <c r="E5649" s="200"/>
      <c r="F5649" s="200"/>
    </row>
    <row r="5650" spans="2:6" x14ac:dyDescent="0.2">
      <c r="B5650" s="199">
        <v>40687</v>
      </c>
      <c r="C5650" s="200">
        <v>9.3757825589124284</v>
      </c>
      <c r="D5650" s="200">
        <v>3.4219238754325132</v>
      </c>
      <c r="E5650" s="200"/>
      <c r="F5650" s="200"/>
    </row>
    <row r="5651" spans="2:6" x14ac:dyDescent="0.2">
      <c r="B5651" s="199">
        <v>40688</v>
      </c>
      <c r="C5651" s="200">
        <v>9.3930586909802702</v>
      </c>
      <c r="D5651" s="200">
        <v>3.4338648697869112</v>
      </c>
      <c r="E5651" s="200"/>
      <c r="F5651" s="200"/>
    </row>
    <row r="5652" spans="2:6" x14ac:dyDescent="0.2">
      <c r="B5652" s="199">
        <v>40689</v>
      </c>
      <c r="C5652" s="200">
        <v>9.3698673433902631</v>
      </c>
      <c r="D5652" s="200">
        <v>3.452041886723717</v>
      </c>
      <c r="E5652" s="200"/>
      <c r="F5652" s="200"/>
    </row>
    <row r="5653" spans="2:6" x14ac:dyDescent="0.2">
      <c r="B5653" s="199">
        <v>40690</v>
      </c>
      <c r="C5653" s="200">
        <v>9.5644064644557858</v>
      </c>
      <c r="D5653" s="200">
        <v>3.4825432525951427</v>
      </c>
      <c r="E5653" s="200"/>
      <c r="F5653" s="200"/>
    </row>
    <row r="5654" spans="2:6" x14ac:dyDescent="0.2">
      <c r="B5654" s="199">
        <v>40693</v>
      </c>
      <c r="C5654" s="200">
        <v>9.5641471056474696</v>
      </c>
      <c r="D5654" s="200">
        <v>3.4820923329083828</v>
      </c>
      <c r="E5654" s="200"/>
      <c r="F5654" s="200"/>
    </row>
    <row r="5655" spans="2:6" x14ac:dyDescent="0.2">
      <c r="B5655" s="199">
        <v>40694</v>
      </c>
      <c r="C5655" s="200">
        <v>9.8279408661917405</v>
      </c>
      <c r="D5655" s="200">
        <v>3.5249750500819386</v>
      </c>
      <c r="E5655" s="200"/>
      <c r="F5655" s="200"/>
    </row>
    <row r="5656" spans="2:6" x14ac:dyDescent="0.2">
      <c r="B5656" s="199">
        <v>40695</v>
      </c>
      <c r="C5656" s="200">
        <v>9.8096915131293478</v>
      </c>
      <c r="D5656" s="200">
        <v>3.4768193407393784</v>
      </c>
      <c r="E5656" s="200"/>
      <c r="F5656" s="200"/>
    </row>
    <row r="5657" spans="2:6" x14ac:dyDescent="0.2">
      <c r="B5657" s="199">
        <v>40696</v>
      </c>
      <c r="C5657" s="200">
        <v>9.7649408603540824</v>
      </c>
      <c r="D5657" s="200">
        <v>3.4507521398652208</v>
      </c>
      <c r="E5657" s="200"/>
      <c r="F5657" s="200"/>
    </row>
    <row r="5658" spans="2:6" x14ac:dyDescent="0.2">
      <c r="B5658" s="199">
        <v>40697</v>
      </c>
      <c r="C5658" s="200">
        <v>9.8919591263861708</v>
      </c>
      <c r="D5658" s="200">
        <v>3.4371884902567706</v>
      </c>
      <c r="E5658" s="200"/>
      <c r="F5658" s="200"/>
    </row>
    <row r="5659" spans="2:6" x14ac:dyDescent="0.2">
      <c r="B5659" s="199">
        <v>40700</v>
      </c>
      <c r="C5659" s="200">
        <v>9.8854668166667192</v>
      </c>
      <c r="D5659" s="200">
        <v>3.4104867965762025</v>
      </c>
      <c r="E5659" s="200"/>
      <c r="F5659" s="200"/>
    </row>
    <row r="5660" spans="2:6" x14ac:dyDescent="0.2">
      <c r="B5660" s="199">
        <v>40701</v>
      </c>
      <c r="C5660" s="200">
        <v>9.8856728026013005</v>
      </c>
      <c r="D5660" s="200">
        <v>3.4161076306683529</v>
      </c>
      <c r="E5660" s="200"/>
      <c r="F5660" s="200"/>
    </row>
    <row r="5661" spans="2:6" x14ac:dyDescent="0.2">
      <c r="B5661" s="199">
        <v>40702</v>
      </c>
      <c r="C5661" s="200">
        <v>9.7691673247931572</v>
      </c>
      <c r="D5661" s="200">
        <v>3.3903234383536565</v>
      </c>
      <c r="E5661" s="200"/>
      <c r="F5661" s="200"/>
    </row>
    <row r="5662" spans="2:6" x14ac:dyDescent="0.2">
      <c r="B5662" s="199">
        <v>40703</v>
      </c>
      <c r="C5662" s="200">
        <v>9.8073881400471254</v>
      </c>
      <c r="D5662" s="200">
        <v>3.4061974139500868</v>
      </c>
      <c r="E5662" s="200"/>
      <c r="F5662" s="200"/>
    </row>
    <row r="5663" spans="2:6" x14ac:dyDescent="0.2">
      <c r="B5663" s="199">
        <v>40704</v>
      </c>
      <c r="C5663" s="200">
        <v>9.6230415699631209</v>
      </c>
      <c r="D5663" s="200">
        <v>3.3559014751411267</v>
      </c>
      <c r="E5663" s="200"/>
      <c r="F5663" s="200"/>
    </row>
    <row r="5664" spans="2:6" x14ac:dyDescent="0.2">
      <c r="B5664" s="199">
        <v>40707</v>
      </c>
      <c r="C5664" s="200">
        <v>9.6384429798409386</v>
      </c>
      <c r="D5664" s="200">
        <v>3.3566710981606129</v>
      </c>
      <c r="E5664" s="200"/>
      <c r="F5664" s="200"/>
    </row>
    <row r="5665" spans="2:6" x14ac:dyDescent="0.2">
      <c r="B5665" s="199">
        <v>40708</v>
      </c>
      <c r="C5665" s="200">
        <v>9.7948438468165548</v>
      </c>
      <c r="D5665" s="200">
        <v>3.4019672190857628</v>
      </c>
      <c r="E5665" s="200"/>
      <c r="F5665" s="200"/>
    </row>
    <row r="5666" spans="2:6" x14ac:dyDescent="0.2">
      <c r="B5666" s="199">
        <v>40709</v>
      </c>
      <c r="C5666" s="200">
        <v>9.6961432261067131</v>
      </c>
      <c r="D5666" s="200">
        <v>3.3451132762702467</v>
      </c>
      <c r="E5666" s="200"/>
      <c r="F5666" s="200"/>
    </row>
    <row r="5667" spans="2:6" x14ac:dyDescent="0.2">
      <c r="B5667" s="199">
        <v>40710</v>
      </c>
      <c r="C5667" s="200">
        <v>9.7701580587619059</v>
      </c>
      <c r="D5667" s="200">
        <v>3.3183105081041568</v>
      </c>
      <c r="E5667" s="200"/>
      <c r="F5667" s="200"/>
    </row>
    <row r="5668" spans="2:6" x14ac:dyDescent="0.2">
      <c r="B5668" s="199">
        <v>40711</v>
      </c>
      <c r="C5668" s="200">
        <v>10.117691356346535</v>
      </c>
      <c r="D5668" s="200">
        <v>3.3366069932616873</v>
      </c>
      <c r="E5668" s="200"/>
      <c r="F5668" s="200"/>
    </row>
    <row r="5669" spans="2:6" x14ac:dyDescent="0.2">
      <c r="B5669" s="199">
        <v>40714</v>
      </c>
      <c r="C5669" s="200">
        <v>10.040268165332526</v>
      </c>
      <c r="D5669" s="200">
        <v>3.339474230559083</v>
      </c>
      <c r="E5669" s="200"/>
      <c r="F5669" s="200"/>
    </row>
    <row r="5670" spans="2:6" x14ac:dyDescent="0.2">
      <c r="B5670" s="199">
        <v>40715</v>
      </c>
      <c r="C5670" s="200">
        <v>10.081118428569205</v>
      </c>
      <c r="D5670" s="200">
        <v>3.3923711527954699</v>
      </c>
      <c r="E5670" s="200"/>
      <c r="F5670" s="200"/>
    </row>
    <row r="5671" spans="2:6" x14ac:dyDescent="0.2">
      <c r="B5671" s="199">
        <v>40716</v>
      </c>
      <c r="C5671" s="200">
        <v>10.069797541678835</v>
      </c>
      <c r="D5671" s="200">
        <v>3.386717719905286</v>
      </c>
      <c r="E5671" s="200"/>
      <c r="F5671" s="200"/>
    </row>
    <row r="5672" spans="2:6" x14ac:dyDescent="0.2">
      <c r="B5672" s="199">
        <v>40717</v>
      </c>
      <c r="C5672" s="200">
        <v>9.735971899182017</v>
      </c>
      <c r="D5672" s="200">
        <v>3.3399337097067794</v>
      </c>
      <c r="E5672" s="200"/>
      <c r="F5672" s="200"/>
    </row>
    <row r="5673" spans="2:6" x14ac:dyDescent="0.2">
      <c r="B5673" s="199">
        <v>40718</v>
      </c>
      <c r="C5673" s="200">
        <v>9.8862190406059547</v>
      </c>
      <c r="D5673" s="200">
        <v>3.324169732289187</v>
      </c>
      <c r="E5673" s="200"/>
      <c r="F5673" s="200"/>
    </row>
    <row r="5674" spans="2:6" x14ac:dyDescent="0.2">
      <c r="B5674" s="199">
        <v>40721</v>
      </c>
      <c r="C5674" s="200">
        <v>9.9488154140859741</v>
      </c>
      <c r="D5674" s="200">
        <v>3.3406508832635082</v>
      </c>
      <c r="E5674" s="200"/>
      <c r="F5674" s="200"/>
    </row>
    <row r="5675" spans="2:6" x14ac:dyDescent="0.2">
      <c r="B5675" s="199">
        <v>40722</v>
      </c>
      <c r="C5675" s="200">
        <v>10.12617680931961</v>
      </c>
      <c r="D5675" s="200">
        <v>3.3797433982880936</v>
      </c>
      <c r="E5675" s="200"/>
      <c r="F5675" s="200"/>
    </row>
    <row r="5676" spans="2:6" x14ac:dyDescent="0.2">
      <c r="B5676" s="199">
        <v>40723</v>
      </c>
      <c r="C5676" s="200">
        <v>10.00885239148006</v>
      </c>
      <c r="D5676" s="200">
        <v>3.42582316517937</v>
      </c>
      <c r="E5676" s="200"/>
      <c r="F5676" s="200"/>
    </row>
    <row r="5677" spans="2:6" x14ac:dyDescent="0.2">
      <c r="B5677" s="199">
        <v>40724</v>
      </c>
      <c r="C5677" s="200">
        <v>10.023168830908936</v>
      </c>
      <c r="D5677" s="200">
        <v>3.4707679839737611</v>
      </c>
      <c r="E5677" s="200"/>
      <c r="F5677" s="200"/>
    </row>
    <row r="5678" spans="2:6" x14ac:dyDescent="0.2">
      <c r="B5678" s="199">
        <v>40725</v>
      </c>
      <c r="C5678" s="200">
        <v>10.043342109279328</v>
      </c>
      <c r="D5678" s="200">
        <v>3.5040076488799712</v>
      </c>
      <c r="E5678" s="200"/>
      <c r="F5678" s="200"/>
    </row>
    <row r="5679" spans="2:6" x14ac:dyDescent="0.2">
      <c r="B5679" s="199">
        <v>40728</v>
      </c>
      <c r="C5679" s="200">
        <v>10.020687826231303</v>
      </c>
      <c r="D5679" s="200">
        <v>3.5155195774904247</v>
      </c>
      <c r="E5679" s="200"/>
      <c r="F5679" s="200"/>
    </row>
    <row r="5680" spans="2:6" x14ac:dyDescent="0.2">
      <c r="B5680" s="199">
        <v>40729</v>
      </c>
      <c r="C5680" s="200">
        <v>9.9806848573652012</v>
      </c>
      <c r="D5680" s="200">
        <v>3.5101028956474094</v>
      </c>
      <c r="E5680" s="200"/>
      <c r="F5680" s="200"/>
    </row>
    <row r="5681" spans="2:6" x14ac:dyDescent="0.2">
      <c r="B5681" s="199">
        <v>40730</v>
      </c>
      <c r="C5681" s="200">
        <v>9.9156041434029412</v>
      </c>
      <c r="D5681" s="200">
        <v>3.5004793298124066</v>
      </c>
      <c r="E5681" s="200"/>
      <c r="F5681" s="200"/>
    </row>
    <row r="5682" spans="2:6" x14ac:dyDescent="0.2">
      <c r="B5682" s="199">
        <v>40731</v>
      </c>
      <c r="C5682" s="200">
        <v>10.131384834264756</v>
      </c>
      <c r="D5682" s="200">
        <v>3.5278100528136811</v>
      </c>
      <c r="E5682" s="200"/>
      <c r="F5682" s="200"/>
    </row>
    <row r="5683" spans="2:6" x14ac:dyDescent="0.2">
      <c r="B5683" s="199">
        <v>40732</v>
      </c>
      <c r="C5683" s="200">
        <v>10.049789385636563</v>
      </c>
      <c r="D5683" s="200">
        <v>3.5037377526861997</v>
      </c>
      <c r="E5683" s="200"/>
      <c r="F5683" s="200"/>
    </row>
    <row r="5684" spans="2:6" x14ac:dyDescent="0.2">
      <c r="B5684" s="199">
        <v>40735</v>
      </c>
      <c r="C5684" s="200">
        <v>9.7240847594593358</v>
      </c>
      <c r="D5684" s="200">
        <v>3.4299251502458432</v>
      </c>
      <c r="E5684" s="200"/>
      <c r="F5684" s="200"/>
    </row>
    <row r="5685" spans="2:6" x14ac:dyDescent="0.2">
      <c r="B5685" s="199">
        <v>40736</v>
      </c>
      <c r="C5685" s="200">
        <v>9.6018550409428673</v>
      </c>
      <c r="D5685" s="200">
        <v>3.4102988526679883</v>
      </c>
      <c r="E5685" s="200"/>
      <c r="F5685" s="200"/>
    </row>
    <row r="5686" spans="2:6" x14ac:dyDescent="0.2">
      <c r="B5686" s="199">
        <v>40737</v>
      </c>
      <c r="C5686" s="200">
        <v>9.669999691438111</v>
      </c>
      <c r="D5686" s="200">
        <v>3.4446949553815194</v>
      </c>
      <c r="E5686" s="200"/>
      <c r="F5686" s="200"/>
    </row>
    <row r="5687" spans="2:6" x14ac:dyDescent="0.2">
      <c r="B5687" s="199">
        <v>40738</v>
      </c>
      <c r="C5687" s="200">
        <v>9.6818534731147032</v>
      </c>
      <c r="D5687" s="200">
        <v>3.4199102167182525</v>
      </c>
      <c r="E5687" s="200"/>
      <c r="F5687" s="200"/>
    </row>
    <row r="5688" spans="2:6" x14ac:dyDescent="0.2">
      <c r="B5688" s="199">
        <v>40739</v>
      </c>
      <c r="C5688" s="200">
        <v>9.6401400704355513</v>
      </c>
      <c r="D5688" s="200">
        <v>3.4260152977599572</v>
      </c>
      <c r="E5688" s="200"/>
      <c r="F5688" s="200"/>
    </row>
    <row r="5689" spans="2:6" x14ac:dyDescent="0.2">
      <c r="B5689" s="199">
        <v>40742</v>
      </c>
      <c r="C5689" s="200">
        <v>9.5715751085596281</v>
      </c>
      <c r="D5689" s="200">
        <v>3.3840010926971273</v>
      </c>
      <c r="E5689" s="200"/>
      <c r="F5689" s="200"/>
    </row>
    <row r="5690" spans="2:6" x14ac:dyDescent="0.2">
      <c r="B5690" s="199">
        <v>40743</v>
      </c>
      <c r="C5690" s="200">
        <v>9.5463289053307356</v>
      </c>
      <c r="D5690" s="200">
        <v>3.4348779821525999</v>
      </c>
      <c r="E5690" s="200"/>
      <c r="F5690" s="200"/>
    </row>
    <row r="5691" spans="2:6" x14ac:dyDescent="0.2">
      <c r="B5691" s="199">
        <v>40744</v>
      </c>
      <c r="C5691" s="200">
        <v>9.6044769833652133</v>
      </c>
      <c r="D5691" s="200">
        <v>3.4549703150609954</v>
      </c>
      <c r="E5691" s="200"/>
      <c r="F5691" s="200"/>
    </row>
    <row r="5692" spans="2:6" x14ac:dyDescent="0.2">
      <c r="B5692" s="199">
        <v>40745</v>
      </c>
      <c r="C5692" s="200">
        <v>9.7607519237168567</v>
      </c>
      <c r="D5692" s="200">
        <v>3.5062431251138091</v>
      </c>
      <c r="E5692" s="200"/>
      <c r="F5692" s="200"/>
    </row>
    <row r="5693" spans="2:6" x14ac:dyDescent="0.2">
      <c r="B5693" s="199">
        <v>40746</v>
      </c>
      <c r="C5693" s="200">
        <v>9.8825037882231452</v>
      </c>
      <c r="D5693" s="200">
        <v>3.5193742487707023</v>
      </c>
      <c r="E5693" s="200"/>
      <c r="F5693" s="200"/>
    </row>
    <row r="5694" spans="2:6" x14ac:dyDescent="0.2">
      <c r="B5694" s="199">
        <v>40749</v>
      </c>
      <c r="C5694" s="200">
        <v>9.830115810796535</v>
      </c>
      <c r="D5694" s="200">
        <v>3.4991773811691727</v>
      </c>
      <c r="E5694" s="200"/>
      <c r="F5694" s="200"/>
    </row>
    <row r="5695" spans="2:6" x14ac:dyDescent="0.2">
      <c r="B5695" s="199">
        <v>40750</v>
      </c>
      <c r="C5695" s="200">
        <v>9.960376478908163</v>
      </c>
      <c r="D5695" s="200">
        <v>3.5029927153523821</v>
      </c>
      <c r="E5695" s="200"/>
      <c r="F5695" s="200"/>
    </row>
    <row r="5696" spans="2:6" x14ac:dyDescent="0.2">
      <c r="B5696" s="199">
        <v>40751</v>
      </c>
      <c r="C5696" s="200">
        <v>9.7712096711647582</v>
      </c>
      <c r="D5696" s="200">
        <v>3.4421679111272865</v>
      </c>
      <c r="E5696" s="200"/>
      <c r="F5696" s="200"/>
    </row>
    <row r="5697" spans="2:6" x14ac:dyDescent="0.2">
      <c r="B5697" s="199">
        <v>40752</v>
      </c>
      <c r="C5697" s="200">
        <v>9.6607937046695795</v>
      </c>
      <c r="D5697" s="200">
        <v>3.4259317064286892</v>
      </c>
      <c r="E5697" s="200"/>
      <c r="F5697" s="200"/>
    </row>
    <row r="5698" spans="2:6" x14ac:dyDescent="0.2">
      <c r="B5698" s="199">
        <v>40753</v>
      </c>
      <c r="C5698" s="200">
        <v>9.6161422920814204</v>
      </c>
      <c r="D5698" s="200">
        <v>3.4087856492442055</v>
      </c>
      <c r="E5698" s="200"/>
      <c r="F5698" s="200"/>
    </row>
    <row r="5699" spans="2:6" x14ac:dyDescent="0.2">
      <c r="B5699" s="199">
        <v>40756</v>
      </c>
      <c r="C5699" s="200">
        <v>9.3991323572213439</v>
      </c>
      <c r="D5699" s="200">
        <v>3.385987616099059</v>
      </c>
      <c r="E5699" s="200"/>
      <c r="F5699" s="200"/>
    </row>
    <row r="5700" spans="2:6" x14ac:dyDescent="0.2">
      <c r="B5700" s="199">
        <v>40757</v>
      </c>
      <c r="C5700" s="200">
        <v>9.4395397923962374</v>
      </c>
      <c r="D5700" s="200">
        <v>3.3134846111819223</v>
      </c>
      <c r="E5700" s="200"/>
      <c r="F5700" s="200"/>
    </row>
    <row r="5701" spans="2:6" x14ac:dyDescent="0.2">
      <c r="B5701" s="199">
        <v>40758</v>
      </c>
      <c r="C5701" s="200">
        <v>9.4704818819942798</v>
      </c>
      <c r="D5701" s="200">
        <v>3.2976381351302013</v>
      </c>
      <c r="E5701" s="200"/>
      <c r="F5701" s="200"/>
    </row>
    <row r="5702" spans="2:6" x14ac:dyDescent="0.2">
      <c r="B5702" s="199">
        <v>40759</v>
      </c>
      <c r="C5702" s="200">
        <v>9.1680144707204274</v>
      </c>
      <c r="D5702" s="200">
        <v>3.1558947368420944</v>
      </c>
      <c r="E5702" s="200"/>
      <c r="F5702" s="200"/>
    </row>
    <row r="5703" spans="2:6" x14ac:dyDescent="0.2">
      <c r="B5703" s="199">
        <v>40760</v>
      </c>
      <c r="C5703" s="200">
        <v>9.1621109305143911</v>
      </c>
      <c r="D5703" s="200">
        <v>3.1186275723911749</v>
      </c>
      <c r="E5703" s="200"/>
      <c r="F5703" s="200"/>
    </row>
    <row r="5704" spans="2:6" x14ac:dyDescent="0.2">
      <c r="B5704" s="199">
        <v>40763</v>
      </c>
      <c r="C5704" s="200">
        <v>8.863508048879579</v>
      </c>
      <c r="D5704" s="200">
        <v>2.9592314696776443</v>
      </c>
      <c r="E5704" s="200"/>
      <c r="F5704" s="200"/>
    </row>
    <row r="5705" spans="2:6" x14ac:dyDescent="0.2">
      <c r="B5705" s="199">
        <v>40764</v>
      </c>
      <c r="C5705" s="200">
        <v>8.8805798629151447</v>
      </c>
      <c r="D5705" s="200">
        <v>3.0428703332726172</v>
      </c>
      <c r="E5705" s="200"/>
      <c r="F5705" s="200"/>
    </row>
    <row r="5706" spans="2:6" x14ac:dyDescent="0.2">
      <c r="B5706" s="199">
        <v>40765</v>
      </c>
      <c r="C5706" s="200">
        <v>8.6037656230324302</v>
      </c>
      <c r="D5706" s="200">
        <v>2.9537812784556445</v>
      </c>
      <c r="E5706" s="200"/>
      <c r="F5706" s="200"/>
    </row>
    <row r="5707" spans="2:6" x14ac:dyDescent="0.2">
      <c r="B5707" s="199">
        <v>40766</v>
      </c>
      <c r="C5707" s="200">
        <v>8.645035363698641</v>
      </c>
      <c r="D5707" s="200">
        <v>3.0487144418138667</v>
      </c>
      <c r="E5707" s="200"/>
      <c r="F5707" s="200"/>
    </row>
    <row r="5708" spans="2:6" x14ac:dyDescent="0.2">
      <c r="B5708" s="199">
        <v>40767</v>
      </c>
      <c r="C5708" s="200">
        <v>8.8556180370291333</v>
      </c>
      <c r="D5708" s="200">
        <v>3.0860905117464834</v>
      </c>
      <c r="E5708" s="200"/>
      <c r="F5708" s="200"/>
    </row>
    <row r="5709" spans="2:6" x14ac:dyDescent="0.2">
      <c r="B5709" s="199">
        <v>40770</v>
      </c>
      <c r="C5709" s="200">
        <v>9.112164762061262</v>
      </c>
      <c r="D5709" s="200">
        <v>3.1495093789837805</v>
      </c>
      <c r="E5709" s="200"/>
      <c r="F5709" s="200"/>
    </row>
    <row r="5710" spans="2:6" x14ac:dyDescent="0.2">
      <c r="B5710" s="199">
        <v>40771</v>
      </c>
      <c r="C5710" s="200">
        <v>9.2737227829617446</v>
      </c>
      <c r="D5710" s="200">
        <v>3.1283950100163791</v>
      </c>
      <c r="E5710" s="200"/>
      <c r="F5710" s="200"/>
    </row>
    <row r="5711" spans="2:6" x14ac:dyDescent="0.2">
      <c r="B5711" s="199">
        <v>40772</v>
      </c>
      <c r="C5711" s="200">
        <v>9.4216215179412437</v>
      </c>
      <c r="D5711" s="200">
        <v>3.1392423966490508</v>
      </c>
      <c r="E5711" s="200"/>
      <c r="F5711" s="200"/>
    </row>
    <row r="5712" spans="2:6" x14ac:dyDescent="0.2">
      <c r="B5712" s="199">
        <v>40773</v>
      </c>
      <c r="C5712" s="200">
        <v>9.0113575807410999</v>
      </c>
      <c r="D5712" s="200">
        <v>3.0020810417045967</v>
      </c>
      <c r="E5712" s="200"/>
      <c r="F5712" s="200"/>
    </row>
    <row r="5713" spans="2:6" x14ac:dyDescent="0.2">
      <c r="B5713" s="199">
        <v>40774</v>
      </c>
      <c r="C5713" s="200">
        <v>8.7571951220529538</v>
      </c>
      <c r="D5713" s="200">
        <v>2.9598818065925951</v>
      </c>
      <c r="E5713" s="200"/>
      <c r="F5713" s="200"/>
    </row>
    <row r="5714" spans="2:6" x14ac:dyDescent="0.2">
      <c r="B5714" s="199">
        <v>40777</v>
      </c>
      <c r="C5714" s="200">
        <v>9.0139211465827955</v>
      </c>
      <c r="D5714" s="200">
        <v>2.9591857585139212</v>
      </c>
      <c r="E5714" s="200"/>
      <c r="F5714" s="200"/>
    </row>
    <row r="5715" spans="2:6" x14ac:dyDescent="0.2">
      <c r="B5715" s="199">
        <v>40778</v>
      </c>
      <c r="C5715" s="200">
        <v>9.0684281938870068</v>
      </c>
      <c r="D5715" s="200">
        <v>3.0285516299398907</v>
      </c>
      <c r="E5715" s="200"/>
      <c r="F5715" s="200"/>
    </row>
    <row r="5716" spans="2:6" x14ac:dyDescent="0.2">
      <c r="B5716" s="199">
        <v>40779</v>
      </c>
      <c r="C5716" s="200">
        <v>9.0915036222668633</v>
      </c>
      <c r="D5716" s="200">
        <v>3.057233290839545</v>
      </c>
      <c r="E5716" s="200"/>
      <c r="F5716" s="200"/>
    </row>
    <row r="5717" spans="2:6" x14ac:dyDescent="0.2">
      <c r="B5717" s="199">
        <v>40780</v>
      </c>
      <c r="C5717" s="200">
        <v>8.8990860729323984</v>
      </c>
      <c r="D5717" s="200">
        <v>3.0209175013658611</v>
      </c>
      <c r="E5717" s="200"/>
      <c r="F5717" s="200"/>
    </row>
    <row r="5718" spans="2:6" x14ac:dyDescent="0.2">
      <c r="B5718" s="199">
        <v>40781</v>
      </c>
      <c r="C5718" s="200">
        <v>8.8883164277535958</v>
      </c>
      <c r="D5718" s="200">
        <v>3.0430948825350472</v>
      </c>
      <c r="E5718" s="200"/>
      <c r="F5718" s="200"/>
    </row>
    <row r="5719" spans="2:6" x14ac:dyDescent="0.2">
      <c r="B5719" s="199">
        <v>40784</v>
      </c>
      <c r="C5719" s="200">
        <v>8.8755786578557299</v>
      </c>
      <c r="D5719" s="200">
        <v>3.1166652704425317</v>
      </c>
      <c r="E5719" s="200"/>
      <c r="F5719" s="200"/>
    </row>
    <row r="5720" spans="2:6" x14ac:dyDescent="0.2">
      <c r="B5720" s="199">
        <v>40785</v>
      </c>
      <c r="C5720" s="200">
        <v>8.9451910623787469</v>
      </c>
      <c r="D5720" s="200">
        <v>3.1308231651793736</v>
      </c>
      <c r="E5720" s="200"/>
      <c r="F5720" s="200"/>
    </row>
    <row r="5721" spans="2:6" x14ac:dyDescent="0.2">
      <c r="B5721" s="199">
        <v>40786</v>
      </c>
      <c r="C5721" s="200">
        <v>9.2024558193528723</v>
      </c>
      <c r="D5721" s="200">
        <v>3.1704518302676998</v>
      </c>
      <c r="E5721" s="200"/>
      <c r="F5721" s="200"/>
    </row>
    <row r="5722" spans="2:6" x14ac:dyDescent="0.2">
      <c r="B5722" s="199">
        <v>40787</v>
      </c>
      <c r="C5722" s="200">
        <v>9.2687841242387421</v>
      </c>
      <c r="D5722" s="200">
        <v>3.1496893097796286</v>
      </c>
      <c r="E5722" s="200"/>
      <c r="F5722" s="200"/>
    </row>
    <row r="5723" spans="2:6" x14ac:dyDescent="0.2">
      <c r="B5723" s="199">
        <v>40788</v>
      </c>
      <c r="C5723" s="200">
        <v>9.0998197831560557</v>
      </c>
      <c r="D5723" s="200">
        <v>3.0767639774175817</v>
      </c>
      <c r="E5723" s="200"/>
      <c r="F5723" s="200"/>
    </row>
    <row r="5724" spans="2:6" x14ac:dyDescent="0.2">
      <c r="B5724" s="199">
        <v>40791</v>
      </c>
      <c r="C5724" s="200">
        <v>8.7070571448348311</v>
      </c>
      <c r="D5724" s="200">
        <v>3.0206630850482501</v>
      </c>
      <c r="E5724" s="200"/>
      <c r="F5724" s="200"/>
    </row>
    <row r="5725" spans="2:6" x14ac:dyDescent="0.2">
      <c r="B5725" s="199">
        <v>40792</v>
      </c>
      <c r="C5725" s="200">
        <v>8.6634590125518312</v>
      </c>
      <c r="D5725" s="200">
        <v>2.9902285558186019</v>
      </c>
      <c r="E5725" s="200"/>
      <c r="F5725" s="200"/>
    </row>
    <row r="5726" spans="2:6" x14ac:dyDescent="0.2">
      <c r="B5726" s="199">
        <v>40793</v>
      </c>
      <c r="C5726" s="200">
        <v>8.7772583188712634</v>
      </c>
      <c r="D5726" s="200">
        <v>3.0735871425969661</v>
      </c>
      <c r="E5726" s="200"/>
      <c r="F5726" s="200"/>
    </row>
    <row r="5727" spans="2:6" x14ac:dyDescent="0.2">
      <c r="B5727" s="199">
        <v>40794</v>
      </c>
      <c r="C5727" s="200">
        <v>8.5043853321335874</v>
      </c>
      <c r="D5727" s="200">
        <v>3.0636710981606159</v>
      </c>
      <c r="E5727" s="200"/>
      <c r="F5727" s="200"/>
    </row>
    <row r="5728" spans="2:6" x14ac:dyDescent="0.2">
      <c r="B5728" s="199">
        <v>40795</v>
      </c>
      <c r="C5728" s="200">
        <v>8.2593012656876947</v>
      </c>
      <c r="D5728" s="200">
        <v>2.9721832088872597</v>
      </c>
      <c r="E5728" s="200"/>
      <c r="F5728" s="200"/>
    </row>
    <row r="5729" spans="2:6" x14ac:dyDescent="0.2">
      <c r="B5729" s="199">
        <v>40798</v>
      </c>
      <c r="C5729" s="200">
        <v>7.9707625065569712</v>
      </c>
      <c r="D5729" s="200">
        <v>2.9411059916226452</v>
      </c>
      <c r="E5729" s="200"/>
      <c r="F5729" s="200"/>
    </row>
    <row r="5730" spans="2:6" x14ac:dyDescent="0.2">
      <c r="B5730" s="199">
        <v>40799</v>
      </c>
      <c r="C5730" s="200">
        <v>7.9648314459629148</v>
      </c>
      <c r="D5730" s="200">
        <v>2.9730883263522028</v>
      </c>
      <c r="E5730" s="200"/>
      <c r="F5730" s="200"/>
    </row>
    <row r="5731" spans="2:6" x14ac:dyDescent="0.2">
      <c r="B5731" s="199">
        <v>40800</v>
      </c>
      <c r="C5731" s="200">
        <v>8.1209012343311304</v>
      </c>
      <c r="D5731" s="200">
        <v>3.0005390639227727</v>
      </c>
      <c r="E5731" s="200"/>
      <c r="F5731" s="200"/>
    </row>
    <row r="5732" spans="2:6" x14ac:dyDescent="0.2">
      <c r="B5732" s="199">
        <v>40801</v>
      </c>
      <c r="C5732" s="200">
        <v>8.2524611983377998</v>
      </c>
      <c r="D5732" s="200">
        <v>3.0647789109451731</v>
      </c>
      <c r="E5732" s="200"/>
      <c r="F5732" s="200"/>
    </row>
    <row r="5733" spans="2:6" x14ac:dyDescent="0.2">
      <c r="B5733" s="199">
        <v>40802</v>
      </c>
      <c r="C5733" s="200">
        <v>8.3006452280064469</v>
      </c>
      <c r="D5733" s="200">
        <v>3.082011837552348</v>
      </c>
      <c r="E5733" s="200"/>
      <c r="F5733" s="200"/>
    </row>
    <row r="5734" spans="2:6" x14ac:dyDescent="0.2">
      <c r="B5734" s="199">
        <v>40805</v>
      </c>
      <c r="C5734" s="200">
        <v>8.0469255973800902</v>
      </c>
      <c r="D5734" s="200">
        <v>3.031438353669631</v>
      </c>
      <c r="E5734" s="200"/>
      <c r="F5734" s="200"/>
    </row>
    <row r="5735" spans="2:6" x14ac:dyDescent="0.2">
      <c r="B5735" s="199">
        <v>40806</v>
      </c>
      <c r="C5735" s="200">
        <v>8.2260124375475154</v>
      </c>
      <c r="D5735" s="200">
        <v>3.0456885813148689</v>
      </c>
      <c r="E5735" s="200"/>
      <c r="F5735" s="200"/>
    </row>
    <row r="5736" spans="2:6" x14ac:dyDescent="0.2">
      <c r="B5736" s="199">
        <v>40807</v>
      </c>
      <c r="C5736" s="200">
        <v>8.0981468771448508</v>
      </c>
      <c r="D5736" s="200">
        <v>2.9809388089601065</v>
      </c>
      <c r="E5736" s="200"/>
      <c r="F5736" s="200"/>
    </row>
    <row r="5737" spans="2:6" x14ac:dyDescent="0.2">
      <c r="B5737" s="199">
        <v>40808</v>
      </c>
      <c r="C5737" s="200">
        <v>7.7491541650439668</v>
      </c>
      <c r="D5737" s="200">
        <v>2.8555144782371054</v>
      </c>
      <c r="E5737" s="200"/>
      <c r="F5737" s="200"/>
    </row>
    <row r="5738" spans="2:6" x14ac:dyDescent="0.2">
      <c r="B5738" s="199">
        <v>40809</v>
      </c>
      <c r="C5738" s="200">
        <v>7.8977434115774408</v>
      </c>
      <c r="D5738" s="200">
        <v>2.870356765616453</v>
      </c>
      <c r="E5738" s="200"/>
      <c r="F5738" s="200"/>
    </row>
    <row r="5739" spans="2:6" x14ac:dyDescent="0.2">
      <c r="B5739" s="199">
        <v>40812</v>
      </c>
      <c r="C5739" s="200">
        <v>8.1310304050250863</v>
      </c>
      <c r="D5739" s="200">
        <v>2.9084862502276345</v>
      </c>
      <c r="E5739" s="200"/>
      <c r="F5739" s="200"/>
    </row>
    <row r="5740" spans="2:6" x14ac:dyDescent="0.2">
      <c r="B5740" s="199">
        <v>40813</v>
      </c>
      <c r="C5740" s="200">
        <v>8.4380153296901099</v>
      </c>
      <c r="D5740" s="200">
        <v>2.9890739391731818</v>
      </c>
      <c r="E5740" s="200"/>
      <c r="F5740" s="200"/>
    </row>
    <row r="5741" spans="2:6" x14ac:dyDescent="0.2">
      <c r="B5741" s="199">
        <v>40814</v>
      </c>
      <c r="C5741" s="200">
        <v>8.3629638957528023</v>
      </c>
      <c r="D5741" s="200">
        <v>2.9463156073574832</v>
      </c>
      <c r="E5741" s="200"/>
      <c r="F5741" s="200"/>
    </row>
    <row r="5742" spans="2:6" x14ac:dyDescent="0.2">
      <c r="B5742" s="199">
        <v>40815</v>
      </c>
      <c r="C5742" s="200">
        <v>8.4181289305160565</v>
      </c>
      <c r="D5742" s="200">
        <v>2.9654215989801385</v>
      </c>
      <c r="E5742" s="200"/>
      <c r="F5742" s="200"/>
    </row>
    <row r="5743" spans="2:6" x14ac:dyDescent="0.2">
      <c r="B5743" s="199">
        <v>40816</v>
      </c>
      <c r="C5743" s="200">
        <v>8.3422693979123181</v>
      </c>
      <c r="D5743" s="200">
        <v>2.8983010380622733</v>
      </c>
      <c r="E5743" s="200"/>
      <c r="F5743" s="200"/>
    </row>
    <row r="5744" spans="2:6" x14ac:dyDescent="0.2">
      <c r="B5744" s="199">
        <v>40819</v>
      </c>
      <c r="C5744" s="200">
        <v>8.1599084655215712</v>
      </c>
      <c r="D5744" s="200">
        <v>2.8216689127663348</v>
      </c>
      <c r="E5744" s="200"/>
      <c r="F5744" s="200"/>
    </row>
    <row r="5745" spans="2:6" x14ac:dyDescent="0.2">
      <c r="B5745" s="199">
        <v>40820</v>
      </c>
      <c r="C5745" s="200">
        <v>8.0751039728599228</v>
      </c>
      <c r="D5745" s="200">
        <v>2.8210431615370504</v>
      </c>
      <c r="E5745" s="200"/>
      <c r="F5745" s="200"/>
    </row>
    <row r="5746" spans="2:6" x14ac:dyDescent="0.2">
      <c r="B5746" s="199">
        <v>40821</v>
      </c>
      <c r="C5746" s="200">
        <v>8.1101224156896521</v>
      </c>
      <c r="D5746" s="200">
        <v>2.8786800218539326</v>
      </c>
      <c r="E5746" s="200"/>
      <c r="F5746" s="200"/>
    </row>
    <row r="5747" spans="2:6" x14ac:dyDescent="0.2">
      <c r="B5747" s="199">
        <v>40822</v>
      </c>
      <c r="C5747" s="200">
        <v>8.2014800965048558</v>
      </c>
      <c r="D5747" s="200">
        <v>2.9515458022218066</v>
      </c>
      <c r="E5747" s="200"/>
      <c r="F5747" s="200"/>
    </row>
    <row r="5748" spans="2:6" x14ac:dyDescent="0.2">
      <c r="B5748" s="199">
        <v>40823</v>
      </c>
      <c r="C5748" s="200">
        <v>8.1972327832869798</v>
      </c>
      <c r="D5748" s="200">
        <v>2.9576259333454638</v>
      </c>
      <c r="E5748" s="200"/>
      <c r="F5748" s="200"/>
    </row>
    <row r="5749" spans="2:6" x14ac:dyDescent="0.2">
      <c r="B5749" s="199">
        <v>40826</v>
      </c>
      <c r="C5749" s="200">
        <v>8.3563856890646768</v>
      </c>
      <c r="D5749" s="200">
        <v>3.0374398105991514</v>
      </c>
      <c r="E5749" s="200"/>
      <c r="F5749" s="200"/>
    </row>
    <row r="5750" spans="2:6" x14ac:dyDescent="0.2">
      <c r="B5750" s="199">
        <v>40827</v>
      </c>
      <c r="C5750" s="200">
        <v>8.3075219892070322</v>
      </c>
      <c r="D5750" s="200">
        <v>3.0446891276634385</v>
      </c>
      <c r="E5750" s="200"/>
      <c r="F5750" s="200"/>
    </row>
    <row r="5751" spans="2:6" x14ac:dyDescent="0.2">
      <c r="B5751" s="199">
        <v>40828</v>
      </c>
      <c r="C5751" s="200">
        <v>8.5668140814320228</v>
      </c>
      <c r="D5751" s="200">
        <v>3.0882569659442614</v>
      </c>
      <c r="E5751" s="200"/>
      <c r="F5751" s="200"/>
    </row>
    <row r="5752" spans="2:6" x14ac:dyDescent="0.2">
      <c r="B5752" s="199">
        <v>40829</v>
      </c>
      <c r="C5752" s="200">
        <v>8.5581701777400365</v>
      </c>
      <c r="D5752" s="200">
        <v>3.0713221635403278</v>
      </c>
      <c r="E5752" s="200"/>
      <c r="F5752" s="200"/>
    </row>
    <row r="5753" spans="2:6" x14ac:dyDescent="0.2">
      <c r="B5753" s="199">
        <v>40830</v>
      </c>
      <c r="C5753" s="200">
        <v>8.6092872136107772</v>
      </c>
      <c r="D5753" s="200">
        <v>3.116477326534318</v>
      </c>
      <c r="E5753" s="200"/>
      <c r="F5753" s="200"/>
    </row>
    <row r="5754" spans="2:6" x14ac:dyDescent="0.2">
      <c r="B5754" s="199">
        <v>40833</v>
      </c>
      <c r="C5754" s="200">
        <v>8.3931646027765847</v>
      </c>
      <c r="D5754" s="200">
        <v>3.0784829721362121</v>
      </c>
      <c r="E5754" s="200"/>
      <c r="F5754" s="200"/>
    </row>
    <row r="5755" spans="2:6" x14ac:dyDescent="0.2">
      <c r="B5755" s="199">
        <v>40834</v>
      </c>
      <c r="C5755" s="200">
        <v>8.558123476475517</v>
      </c>
      <c r="D5755" s="200">
        <v>3.0934571116372136</v>
      </c>
      <c r="E5755" s="200"/>
      <c r="F5755" s="200"/>
    </row>
    <row r="5756" spans="2:6" x14ac:dyDescent="0.2">
      <c r="B5756" s="199">
        <v>40835</v>
      </c>
      <c r="C5756" s="200">
        <v>8.6429279691371637</v>
      </c>
      <c r="D5756" s="200">
        <v>3.0870027317428415</v>
      </c>
      <c r="E5756" s="200"/>
      <c r="F5756" s="200"/>
    </row>
    <row r="5757" spans="2:6" x14ac:dyDescent="0.2">
      <c r="B5757" s="199">
        <v>40836</v>
      </c>
      <c r="C5757" s="200">
        <v>8.5875853027785034</v>
      </c>
      <c r="D5757" s="200">
        <v>3.06593024949917</v>
      </c>
      <c r="E5757" s="200"/>
      <c r="F5757" s="200"/>
    </row>
    <row r="5758" spans="2:6" x14ac:dyDescent="0.2">
      <c r="B5758" s="199">
        <v>40837</v>
      </c>
      <c r="C5758" s="200">
        <v>8.8728466338812968</v>
      </c>
      <c r="D5758" s="200">
        <v>3.137991804771433</v>
      </c>
      <c r="E5758" s="200"/>
      <c r="F5758" s="200"/>
    </row>
    <row r="5759" spans="2:6" x14ac:dyDescent="0.2">
      <c r="B5759" s="199">
        <v>40840</v>
      </c>
      <c r="C5759" s="200">
        <v>8.9397028298464765</v>
      </c>
      <c r="D5759" s="200">
        <v>3.1843258058641299</v>
      </c>
      <c r="E5759" s="200"/>
      <c r="F5759" s="200"/>
    </row>
    <row r="5760" spans="2:6" x14ac:dyDescent="0.2">
      <c r="B5760" s="199">
        <v>40841</v>
      </c>
      <c r="C5760" s="200">
        <v>8.957396771441541</v>
      </c>
      <c r="D5760" s="200">
        <v>3.1420744855217517</v>
      </c>
      <c r="E5760" s="200"/>
      <c r="F5760" s="200"/>
    </row>
    <row r="5761" spans="2:6" x14ac:dyDescent="0.2">
      <c r="B5761" s="199">
        <v>40842</v>
      </c>
      <c r="C5761" s="200">
        <v>8.949038912994741</v>
      </c>
      <c r="D5761" s="200">
        <v>3.154263157894726</v>
      </c>
      <c r="E5761" s="200"/>
      <c r="F5761" s="200"/>
    </row>
    <row r="5762" spans="2:6" x14ac:dyDescent="0.2">
      <c r="B5762" s="199">
        <v>40843</v>
      </c>
      <c r="C5762" s="200">
        <v>9.5923037983973458</v>
      </c>
      <c r="D5762" s="200">
        <v>3.2868064104898811</v>
      </c>
      <c r="E5762" s="200"/>
      <c r="F5762" s="200"/>
    </row>
    <row r="5763" spans="2:6" x14ac:dyDescent="0.2">
      <c r="B5763" s="199">
        <v>40844</v>
      </c>
      <c r="C5763" s="200">
        <v>9.567918232757469</v>
      </c>
      <c r="D5763" s="200">
        <v>3.2958299034784075</v>
      </c>
      <c r="E5763" s="200"/>
      <c r="F5763" s="200"/>
    </row>
    <row r="5764" spans="2:6" x14ac:dyDescent="0.2">
      <c r="B5764" s="199">
        <v>40847</v>
      </c>
      <c r="C5764" s="200">
        <v>9.4182431818239021</v>
      </c>
      <c r="D5764" s="200">
        <v>3.1988909124021014</v>
      </c>
      <c r="E5764" s="200"/>
      <c r="F5764" s="200"/>
    </row>
    <row r="5765" spans="2:6" x14ac:dyDescent="0.2">
      <c r="B5765" s="199">
        <v>40848</v>
      </c>
      <c r="C5765" s="200">
        <v>8.9488029048186846</v>
      </c>
      <c r="D5765" s="200">
        <v>3.0871604443634935</v>
      </c>
      <c r="E5765" s="200"/>
      <c r="F5765" s="200"/>
    </row>
    <row r="5766" spans="2:6" x14ac:dyDescent="0.2">
      <c r="B5766" s="199">
        <v>40849</v>
      </c>
      <c r="C5766" s="200">
        <v>9.0282225748909308</v>
      </c>
      <c r="D5766" s="200">
        <v>3.1262700783099509</v>
      </c>
      <c r="E5766" s="200"/>
      <c r="F5766" s="200"/>
    </row>
    <row r="5767" spans="2:6" x14ac:dyDescent="0.2">
      <c r="B5767" s="199">
        <v>40850</v>
      </c>
      <c r="C5767" s="200">
        <v>9.090430327134051</v>
      </c>
      <c r="D5767" s="200">
        <v>3.1724908031323871</v>
      </c>
      <c r="E5767" s="200"/>
      <c r="F5767" s="200"/>
    </row>
    <row r="5768" spans="2:6" x14ac:dyDescent="0.2">
      <c r="B5768" s="199">
        <v>40851</v>
      </c>
      <c r="C5768" s="200">
        <v>9.0285311368172252</v>
      </c>
      <c r="D5768" s="200">
        <v>3.1628187943908102</v>
      </c>
      <c r="E5768" s="200"/>
      <c r="F5768" s="200"/>
    </row>
    <row r="5769" spans="2:6" x14ac:dyDescent="0.2">
      <c r="B5769" s="199">
        <v>40854</v>
      </c>
      <c r="C5769" s="200">
        <v>8.890718207071771</v>
      </c>
      <c r="D5769" s="200">
        <v>3.1690540885084575</v>
      </c>
      <c r="E5769" s="200"/>
      <c r="F5769" s="200"/>
    </row>
    <row r="5770" spans="2:6" x14ac:dyDescent="0.2">
      <c r="B5770" s="199">
        <v>40855</v>
      </c>
      <c r="C5770" s="200">
        <v>9.0771137951365972</v>
      </c>
      <c r="D5770" s="200">
        <v>3.1982323802585939</v>
      </c>
      <c r="E5770" s="200"/>
      <c r="F5770" s="200"/>
    </row>
    <row r="5771" spans="2:6" x14ac:dyDescent="0.2">
      <c r="B5771" s="199">
        <v>40856</v>
      </c>
      <c r="C5771" s="200">
        <v>8.8956927256943175</v>
      </c>
      <c r="D5771" s="200">
        <v>3.1061963212529484</v>
      </c>
      <c r="E5771" s="200"/>
      <c r="F5771" s="200"/>
    </row>
    <row r="5772" spans="2:6" x14ac:dyDescent="0.2">
      <c r="B5772" s="199">
        <v>40857</v>
      </c>
      <c r="C5772" s="200">
        <v>8.8077100451918451</v>
      </c>
      <c r="D5772" s="200">
        <v>3.1030380622837264</v>
      </c>
      <c r="E5772" s="200"/>
      <c r="F5772" s="200"/>
    </row>
    <row r="5773" spans="2:6" x14ac:dyDescent="0.2">
      <c r="B5773" s="199">
        <v>40858</v>
      </c>
      <c r="C5773" s="200">
        <v>9.0344163300979119</v>
      </c>
      <c r="D5773" s="200">
        <v>3.1728941904935239</v>
      </c>
      <c r="E5773" s="200"/>
      <c r="F5773" s="200"/>
    </row>
    <row r="5774" spans="2:6" x14ac:dyDescent="0.2">
      <c r="B5774" s="199">
        <v>40861</v>
      </c>
      <c r="C5774" s="200">
        <v>8.8211158099625777</v>
      </c>
      <c r="D5774" s="200">
        <v>3.1444472773629464</v>
      </c>
      <c r="E5774" s="200"/>
      <c r="F5774" s="200"/>
    </row>
    <row r="5775" spans="2:6" x14ac:dyDescent="0.2">
      <c r="B5775" s="199">
        <v>40862</v>
      </c>
      <c r="C5775" s="200">
        <v>8.645138773641504</v>
      </c>
      <c r="D5775" s="200">
        <v>3.1359444545619994</v>
      </c>
      <c r="E5775" s="200"/>
      <c r="F5775" s="200"/>
    </row>
    <row r="5776" spans="2:6" x14ac:dyDescent="0.2">
      <c r="B5776" s="199">
        <v>40863</v>
      </c>
      <c r="C5776" s="200">
        <v>8.6244717961890416</v>
      </c>
      <c r="D5776" s="200">
        <v>3.1050242214532759</v>
      </c>
      <c r="E5776" s="200"/>
      <c r="F5776" s="200"/>
    </row>
    <row r="5777" spans="2:6" x14ac:dyDescent="0.2">
      <c r="B5777" s="199">
        <v>40864</v>
      </c>
      <c r="C5777" s="200">
        <v>8.5328914504162139</v>
      </c>
      <c r="D5777" s="200">
        <v>3.0622609725004439</v>
      </c>
      <c r="E5777" s="200"/>
      <c r="F5777" s="200"/>
    </row>
    <row r="5778" spans="2:6" x14ac:dyDescent="0.2">
      <c r="B5778" s="199">
        <v>40865</v>
      </c>
      <c r="C5778" s="200">
        <v>8.622998204503201</v>
      </c>
      <c r="D5778" s="200">
        <v>3.048766527044243</v>
      </c>
      <c r="E5778" s="200"/>
      <c r="F5778" s="200"/>
    </row>
    <row r="5779" spans="2:6" x14ac:dyDescent="0.2">
      <c r="B5779" s="199">
        <v>40868</v>
      </c>
      <c r="C5779" s="200">
        <v>8.3963811523704113</v>
      </c>
      <c r="D5779" s="200">
        <v>2.9793194317974758</v>
      </c>
      <c r="E5779" s="200"/>
      <c r="F5779" s="200"/>
    </row>
    <row r="5780" spans="2:6" x14ac:dyDescent="0.2">
      <c r="B5780" s="199">
        <v>40869</v>
      </c>
      <c r="C5780" s="200">
        <v>8.485587239213082</v>
      </c>
      <c r="D5780" s="200">
        <v>2.9696900382443889</v>
      </c>
      <c r="E5780" s="200"/>
      <c r="F5780" s="200"/>
    </row>
    <row r="5781" spans="2:6" x14ac:dyDescent="0.2">
      <c r="B5781" s="199">
        <v>40870</v>
      </c>
      <c r="C5781" s="200">
        <v>8.1271633735325892</v>
      </c>
      <c r="D5781" s="200">
        <v>2.905875614642131</v>
      </c>
      <c r="E5781" s="200"/>
      <c r="F5781" s="200"/>
    </row>
    <row r="5782" spans="2:6" x14ac:dyDescent="0.2">
      <c r="B5782" s="199">
        <v>40871</v>
      </c>
      <c r="C5782" s="200">
        <v>8.126000845626498</v>
      </c>
      <c r="D5782" s="200">
        <v>2.8978574030231186</v>
      </c>
      <c r="E5782" s="200"/>
      <c r="F5782" s="200"/>
    </row>
    <row r="5783" spans="2:6" x14ac:dyDescent="0.2">
      <c r="B5783" s="199">
        <v>40872</v>
      </c>
      <c r="C5783" s="200">
        <v>8.1243612976613804</v>
      </c>
      <c r="D5783" s="200">
        <v>2.8927534146785545</v>
      </c>
      <c r="E5783" s="200"/>
      <c r="F5783" s="200"/>
    </row>
    <row r="5784" spans="2:6" x14ac:dyDescent="0.2">
      <c r="B5784" s="199">
        <v>40875</v>
      </c>
      <c r="C5784" s="200">
        <v>8.4706136462763126</v>
      </c>
      <c r="D5784" s="200">
        <v>2.9840417046075287</v>
      </c>
      <c r="E5784" s="200"/>
      <c r="F5784" s="200"/>
    </row>
    <row r="5785" spans="2:6" x14ac:dyDescent="0.2">
      <c r="B5785" s="199">
        <v>40876</v>
      </c>
      <c r="C5785" s="200">
        <v>8.6013413270331416</v>
      </c>
      <c r="D5785" s="200">
        <v>3.0040016390457001</v>
      </c>
      <c r="E5785" s="200"/>
      <c r="F5785" s="200"/>
    </row>
    <row r="5786" spans="2:6" x14ac:dyDescent="0.2">
      <c r="B5786" s="199">
        <v>40877</v>
      </c>
      <c r="C5786" s="200">
        <v>8.8553286559793367</v>
      </c>
      <c r="D5786" s="200">
        <v>3.1227854671280162</v>
      </c>
      <c r="E5786" s="200"/>
      <c r="F5786" s="200"/>
    </row>
    <row r="5787" spans="2:6" x14ac:dyDescent="0.2">
      <c r="B5787" s="199">
        <v>40878</v>
      </c>
      <c r="C5787" s="200">
        <v>8.7940315783943586</v>
      </c>
      <c r="D5787" s="200">
        <v>3.1224682207248109</v>
      </c>
      <c r="E5787" s="200"/>
      <c r="F5787" s="200"/>
    </row>
    <row r="5788" spans="2:6" x14ac:dyDescent="0.2">
      <c r="B5788" s="199">
        <v>40879</v>
      </c>
      <c r="C5788" s="200">
        <v>8.7121208962306564</v>
      </c>
      <c r="D5788" s="200">
        <v>3.1309402658896257</v>
      </c>
      <c r="E5788" s="200"/>
      <c r="F5788" s="200"/>
    </row>
    <row r="5789" spans="2:6" x14ac:dyDescent="0.2">
      <c r="B5789" s="199">
        <v>40882</v>
      </c>
      <c r="C5789" s="200">
        <v>8.7351487893948416</v>
      </c>
      <c r="D5789" s="200">
        <v>3.1618612274631102</v>
      </c>
      <c r="E5789" s="200"/>
      <c r="F5789" s="200"/>
    </row>
    <row r="5790" spans="2:6" x14ac:dyDescent="0.2">
      <c r="B5790" s="199">
        <v>40883</v>
      </c>
      <c r="C5790" s="200">
        <v>8.6373788581707931</v>
      </c>
      <c r="D5790" s="200">
        <v>3.1470116554361569</v>
      </c>
      <c r="E5790" s="200"/>
      <c r="F5790" s="200"/>
    </row>
    <row r="5791" spans="2:6" x14ac:dyDescent="0.2">
      <c r="B5791" s="199">
        <v>40884</v>
      </c>
      <c r="C5791" s="200">
        <v>8.7683333736410045</v>
      </c>
      <c r="D5791" s="200">
        <v>3.1571633582225345</v>
      </c>
      <c r="E5791" s="200"/>
      <c r="F5791" s="200"/>
    </row>
    <row r="5792" spans="2:6" x14ac:dyDescent="0.2">
      <c r="B5792" s="199">
        <v>40885</v>
      </c>
      <c r="C5792" s="200">
        <v>8.5209317569433001</v>
      </c>
      <c r="D5792" s="200">
        <v>3.097489528319056</v>
      </c>
      <c r="E5792" s="200"/>
      <c r="F5792" s="200"/>
    </row>
    <row r="5793" spans="2:6" x14ac:dyDescent="0.2">
      <c r="B5793" s="199">
        <v>40886</v>
      </c>
      <c r="C5793" s="200">
        <v>8.5912496841410331</v>
      </c>
      <c r="D5793" s="200">
        <v>3.1309770533600321</v>
      </c>
      <c r="E5793" s="200"/>
      <c r="F5793" s="200"/>
    </row>
    <row r="5794" spans="2:6" x14ac:dyDescent="0.2">
      <c r="B5794" s="199">
        <v>40889</v>
      </c>
      <c r="C5794" s="200">
        <v>8.4555766730519846</v>
      </c>
      <c r="D5794" s="200">
        <v>3.082737024221442</v>
      </c>
      <c r="E5794" s="200"/>
      <c r="F5794" s="200"/>
    </row>
    <row r="5795" spans="2:6" x14ac:dyDescent="0.2">
      <c r="B5795" s="199">
        <v>40890</v>
      </c>
      <c r="C5795" s="200">
        <v>8.3778474219651375</v>
      </c>
      <c r="D5795" s="200">
        <v>3.0580755782188924</v>
      </c>
      <c r="E5795" s="200"/>
      <c r="F5795" s="200"/>
    </row>
    <row r="5796" spans="2:6" x14ac:dyDescent="0.2">
      <c r="B5796" s="199">
        <v>40891</v>
      </c>
      <c r="C5796" s="200">
        <v>8.1830322630682542</v>
      </c>
      <c r="D5796" s="200">
        <v>3.004633764341639</v>
      </c>
      <c r="E5796" s="200"/>
      <c r="F5796" s="200"/>
    </row>
    <row r="5797" spans="2:6" x14ac:dyDescent="0.2">
      <c r="B5797" s="199">
        <v>40892</v>
      </c>
      <c r="C5797" s="200">
        <v>8.2075671059643671</v>
      </c>
      <c r="D5797" s="200">
        <v>3.0148590420688288</v>
      </c>
      <c r="E5797" s="200"/>
      <c r="F5797" s="200"/>
    </row>
    <row r="5798" spans="2:6" x14ac:dyDescent="0.2">
      <c r="B5798" s="199">
        <v>40893</v>
      </c>
      <c r="C5798" s="200">
        <v>8.0345155702850182</v>
      </c>
      <c r="D5798" s="200">
        <v>3.0244764159533672</v>
      </c>
      <c r="E5798" s="200"/>
      <c r="F5798" s="200"/>
    </row>
    <row r="5799" spans="2:6" x14ac:dyDescent="0.2">
      <c r="B5799" s="199">
        <v>40896</v>
      </c>
      <c r="C5799" s="200">
        <v>8.2192157356575333</v>
      </c>
      <c r="D5799" s="200">
        <v>2.9952287379347915</v>
      </c>
      <c r="E5799" s="200"/>
      <c r="F5799" s="200"/>
    </row>
    <row r="5800" spans="2:6" x14ac:dyDescent="0.2">
      <c r="B5800" s="199">
        <v>40897</v>
      </c>
      <c r="C5800" s="200">
        <v>8.2380847144259697</v>
      </c>
      <c r="D5800" s="200">
        <v>3.0709898014933414</v>
      </c>
      <c r="E5800" s="200"/>
      <c r="F5800" s="200"/>
    </row>
    <row r="5801" spans="2:6" x14ac:dyDescent="0.2">
      <c r="B5801" s="199">
        <v>40898</v>
      </c>
      <c r="C5801" s="200">
        <v>8.2280130863615124</v>
      </c>
      <c r="D5801" s="200">
        <v>3.0717288289928861</v>
      </c>
      <c r="E5801" s="200"/>
      <c r="F5801" s="200"/>
    </row>
    <row r="5802" spans="2:6" x14ac:dyDescent="0.2">
      <c r="B5802" s="199">
        <v>40899</v>
      </c>
      <c r="C5802" s="200">
        <v>8.223800799092027</v>
      </c>
      <c r="D5802" s="200">
        <v>3.0968466581678995</v>
      </c>
      <c r="E5802" s="200"/>
      <c r="F5802" s="200"/>
    </row>
    <row r="5803" spans="2:6" x14ac:dyDescent="0.2">
      <c r="B5803" s="199">
        <v>40900</v>
      </c>
      <c r="C5803" s="200">
        <v>8.2983285117057886</v>
      </c>
      <c r="D5803" s="200">
        <v>3.1200513567656052</v>
      </c>
      <c r="E5803" s="200"/>
      <c r="F5803" s="200"/>
    </row>
    <row r="5804" spans="2:6" x14ac:dyDescent="0.2">
      <c r="B5804" s="199">
        <v>40903</v>
      </c>
      <c r="C5804" s="200">
        <v>8.2983285117057886</v>
      </c>
      <c r="D5804" s="200">
        <v>3.1216610817701582</v>
      </c>
      <c r="E5804" s="200"/>
      <c r="F5804" s="200"/>
    </row>
    <row r="5805" spans="2:6" x14ac:dyDescent="0.2">
      <c r="B5805" s="199">
        <v>40904</v>
      </c>
      <c r="C5805" s="200">
        <v>8.3492645801765146</v>
      </c>
      <c r="D5805" s="200">
        <v>3.1237217264614716</v>
      </c>
      <c r="E5805" s="200"/>
      <c r="F5805" s="200"/>
    </row>
    <row r="5806" spans="2:6" x14ac:dyDescent="0.2">
      <c r="B5806" s="199">
        <v>40905</v>
      </c>
      <c r="C5806" s="200">
        <v>8.2598074740370482</v>
      </c>
      <c r="D5806" s="200">
        <v>3.0833879074849646</v>
      </c>
      <c r="E5806" s="200"/>
      <c r="F5806" s="200"/>
    </row>
    <row r="5807" spans="2:6" x14ac:dyDescent="0.2">
      <c r="B5807" s="199">
        <v>40906</v>
      </c>
      <c r="C5807" s="200">
        <v>8.4100579512655962</v>
      </c>
      <c r="D5807" s="200">
        <v>3.1088603168821605</v>
      </c>
      <c r="E5807" s="200"/>
      <c r="F5807" s="200"/>
    </row>
    <row r="5808" spans="2:6" x14ac:dyDescent="0.2">
      <c r="B5808" s="199">
        <v>40907</v>
      </c>
      <c r="C5808" s="200">
        <v>8.4513360314433292</v>
      </c>
      <c r="D5808" s="200">
        <v>3.1222467674376144</v>
      </c>
      <c r="E5808" s="200"/>
      <c r="F5808" s="200"/>
    </row>
    <row r="5809" spans="2:6" x14ac:dyDescent="0.2">
      <c r="B5809" s="199">
        <v>40910</v>
      </c>
      <c r="C5809" s="200">
        <v>8.5502751621826842</v>
      </c>
      <c r="D5809" s="200">
        <v>3.1314476415953272</v>
      </c>
      <c r="E5809" s="200"/>
      <c r="F5809" s="200"/>
    </row>
    <row r="5810" spans="2:6" x14ac:dyDescent="0.2">
      <c r="B5810" s="199">
        <v>40911</v>
      </c>
      <c r="C5810" s="200">
        <v>8.72311487426939</v>
      </c>
      <c r="D5810" s="200">
        <v>3.1845343289018282</v>
      </c>
      <c r="E5810" s="200"/>
      <c r="F5810" s="200"/>
    </row>
    <row r="5811" spans="2:6" x14ac:dyDescent="0.2">
      <c r="B5811" s="199">
        <v>40912</v>
      </c>
      <c r="C5811" s="200">
        <v>8.4500317318413742</v>
      </c>
      <c r="D5811" s="200">
        <v>3.1783653250773884</v>
      </c>
      <c r="E5811" s="200"/>
      <c r="F5811" s="200"/>
    </row>
    <row r="5812" spans="2:6" x14ac:dyDescent="0.2">
      <c r="B5812" s="199">
        <v>40913</v>
      </c>
      <c r="C5812" s="200">
        <v>8.3196876686145327</v>
      </c>
      <c r="D5812" s="200">
        <v>3.160971043525759</v>
      </c>
      <c r="E5812" s="200"/>
      <c r="F5812" s="200"/>
    </row>
    <row r="5813" spans="2:6" x14ac:dyDescent="0.2">
      <c r="B5813" s="199">
        <v>40914</v>
      </c>
      <c r="C5813" s="200">
        <v>8.2433894777047687</v>
      </c>
      <c r="D5813" s="200">
        <v>3.1474290657439341</v>
      </c>
      <c r="E5813" s="200"/>
      <c r="F5813" s="200"/>
    </row>
    <row r="5814" spans="2:6" x14ac:dyDescent="0.2">
      <c r="B5814" s="199">
        <v>40917</v>
      </c>
      <c r="C5814" s="200">
        <v>8.3766865619613551</v>
      </c>
      <c r="D5814" s="200">
        <v>3.1496277545073652</v>
      </c>
      <c r="E5814" s="200"/>
      <c r="F5814" s="200"/>
    </row>
    <row r="5815" spans="2:6" x14ac:dyDescent="0.2">
      <c r="B5815" s="199">
        <v>40918</v>
      </c>
      <c r="C5815" s="200">
        <v>8.3875512775715038</v>
      </c>
      <c r="D5815" s="200">
        <v>3.1896224731378511</v>
      </c>
      <c r="E5815" s="200"/>
      <c r="F5815" s="200"/>
    </row>
    <row r="5816" spans="2:6" x14ac:dyDescent="0.2">
      <c r="B5816" s="199">
        <v>40919</v>
      </c>
      <c r="C5816" s="200">
        <v>8.2489435923780565</v>
      </c>
      <c r="D5816" s="200">
        <v>3.1812296485157421</v>
      </c>
      <c r="E5816" s="200"/>
      <c r="F5816" s="200"/>
    </row>
    <row r="5817" spans="2:6" x14ac:dyDescent="0.2">
      <c r="B5817" s="199">
        <v>40920</v>
      </c>
      <c r="C5817" s="200">
        <v>8.1951353961393423</v>
      </c>
      <c r="D5817" s="200">
        <v>3.189379348024028</v>
      </c>
      <c r="E5817" s="200"/>
      <c r="F5817" s="200"/>
    </row>
    <row r="5818" spans="2:6" x14ac:dyDescent="0.2">
      <c r="B5818" s="199">
        <v>40921</v>
      </c>
      <c r="C5818" s="200">
        <v>8.0078599896090026</v>
      </c>
      <c r="D5818" s="200">
        <v>3.1727131670005351</v>
      </c>
      <c r="E5818" s="200"/>
      <c r="F5818" s="200"/>
    </row>
    <row r="5819" spans="2:6" x14ac:dyDescent="0.2">
      <c r="B5819" s="199">
        <v>40924</v>
      </c>
      <c r="C5819" s="200">
        <v>7.9774774812340485</v>
      </c>
      <c r="D5819" s="200">
        <v>3.1766537971225528</v>
      </c>
      <c r="E5819" s="200"/>
      <c r="F5819" s="200"/>
    </row>
    <row r="5820" spans="2:6" x14ac:dyDescent="0.2">
      <c r="B5820" s="199">
        <v>40925</v>
      </c>
      <c r="C5820" s="200">
        <v>8.0690978566621787</v>
      </c>
      <c r="D5820" s="200">
        <v>3.2008930977963828</v>
      </c>
      <c r="E5820" s="200"/>
      <c r="F5820" s="200"/>
    </row>
    <row r="5821" spans="2:6" x14ac:dyDescent="0.2">
      <c r="B5821" s="199">
        <v>40926</v>
      </c>
      <c r="C5821" s="200">
        <v>7.9879685867280354</v>
      </c>
      <c r="D5821" s="200">
        <v>3.229117829175002</v>
      </c>
      <c r="E5821" s="200"/>
      <c r="F5821" s="200"/>
    </row>
    <row r="5822" spans="2:6" x14ac:dyDescent="0.2">
      <c r="B5822" s="199">
        <v>40927</v>
      </c>
      <c r="C5822" s="200">
        <v>8.1518007924204188</v>
      </c>
      <c r="D5822" s="200">
        <v>3.2577790930613615</v>
      </c>
      <c r="E5822" s="200"/>
      <c r="F5822" s="200"/>
    </row>
    <row r="5823" spans="2:6" x14ac:dyDescent="0.2">
      <c r="B5823" s="199">
        <v>40928</v>
      </c>
      <c r="C5823" s="200">
        <v>8.2457895891206423</v>
      </c>
      <c r="D5823" s="200">
        <v>3.2647982152613255</v>
      </c>
      <c r="E5823" s="200"/>
      <c r="F5823" s="200"/>
    </row>
    <row r="5824" spans="2:6" x14ac:dyDescent="0.2">
      <c r="B5824" s="199">
        <v>40931</v>
      </c>
      <c r="C5824" s="200">
        <v>8.215573870976117</v>
      </c>
      <c r="D5824" s="200">
        <v>3.2834844290657323</v>
      </c>
      <c r="E5824" s="200"/>
      <c r="F5824" s="200"/>
    </row>
    <row r="5825" spans="2:6" x14ac:dyDescent="0.2">
      <c r="B5825" s="199">
        <v>40932</v>
      </c>
      <c r="C5825" s="200">
        <v>8.2714736167044105</v>
      </c>
      <c r="D5825" s="200">
        <v>3.2689191404115712</v>
      </c>
      <c r="E5825" s="200"/>
      <c r="F5825" s="200"/>
    </row>
    <row r="5826" spans="2:6" x14ac:dyDescent="0.2">
      <c r="B5826" s="199">
        <v>40933</v>
      </c>
      <c r="C5826" s="200">
        <v>8.2976238229822279</v>
      </c>
      <c r="D5826" s="200">
        <v>3.2859639409943426</v>
      </c>
      <c r="E5826" s="200"/>
      <c r="F5826" s="200"/>
    </row>
    <row r="5827" spans="2:6" x14ac:dyDescent="0.2">
      <c r="B5827" s="199">
        <v>40934</v>
      </c>
      <c r="C5827" s="200">
        <v>8.4097618986065861</v>
      </c>
      <c r="D5827" s="200">
        <v>3.305286832999442</v>
      </c>
      <c r="E5827" s="200"/>
      <c r="F5827" s="200"/>
    </row>
    <row r="5828" spans="2:6" x14ac:dyDescent="0.2">
      <c r="B5828" s="199">
        <v>40935</v>
      </c>
      <c r="C5828" s="200">
        <v>8.3016943385558477</v>
      </c>
      <c r="D5828" s="200">
        <v>3.2932992169003708</v>
      </c>
      <c r="E5828" s="200"/>
      <c r="F5828" s="200"/>
    </row>
    <row r="5829" spans="2:6" x14ac:dyDescent="0.2">
      <c r="B5829" s="199">
        <v>40938</v>
      </c>
      <c r="C5829" s="200">
        <v>8.2345571010523972</v>
      </c>
      <c r="D5829" s="200">
        <v>3.2745339646694474</v>
      </c>
      <c r="E5829" s="200"/>
      <c r="F5829" s="200"/>
    </row>
    <row r="5830" spans="2:6" x14ac:dyDescent="0.2">
      <c r="B5830" s="199">
        <v>40939</v>
      </c>
      <c r="C5830" s="200">
        <v>8.2806612565475941</v>
      </c>
      <c r="D5830" s="200">
        <v>3.2798441085412375</v>
      </c>
      <c r="E5830" s="200"/>
      <c r="F5830" s="200"/>
    </row>
    <row r="5831" spans="2:6" x14ac:dyDescent="0.2">
      <c r="B5831" s="199">
        <v>40940</v>
      </c>
      <c r="C5831" s="200">
        <v>8.4920870544929059</v>
      </c>
      <c r="D5831" s="200">
        <v>3.3243381897650583</v>
      </c>
      <c r="E5831" s="200"/>
      <c r="F5831" s="200"/>
    </row>
    <row r="5832" spans="2:6" x14ac:dyDescent="0.2">
      <c r="B5832" s="199">
        <v>40941</v>
      </c>
      <c r="C5832" s="200">
        <v>8.3481162294400111</v>
      </c>
      <c r="D5832" s="200">
        <v>3.3306266618102232</v>
      </c>
      <c r="E5832" s="200"/>
      <c r="F5832" s="200"/>
    </row>
    <row r="5833" spans="2:6" x14ac:dyDescent="0.2">
      <c r="B5833" s="199">
        <v>40942</v>
      </c>
      <c r="C5833" s="200">
        <v>8.5777655279620024</v>
      </c>
      <c r="D5833" s="200">
        <v>3.367421234747757</v>
      </c>
      <c r="E5833" s="200"/>
      <c r="F5833" s="200"/>
    </row>
    <row r="5834" spans="2:6" x14ac:dyDescent="0.2">
      <c r="B5834" s="199">
        <v>40945</v>
      </c>
      <c r="C5834" s="200">
        <v>8.53268880028625</v>
      </c>
      <c r="D5834" s="200">
        <v>3.366709524676732</v>
      </c>
      <c r="E5834" s="200"/>
      <c r="F5834" s="200"/>
    </row>
    <row r="5835" spans="2:6" x14ac:dyDescent="0.2">
      <c r="B5835" s="199">
        <v>40946</v>
      </c>
      <c r="C5835" s="200">
        <v>8.6981755650644903</v>
      </c>
      <c r="D5835" s="200">
        <v>3.3794837006009715</v>
      </c>
      <c r="E5835" s="200"/>
      <c r="F5835" s="200"/>
    </row>
    <row r="5836" spans="2:6" x14ac:dyDescent="0.2">
      <c r="B5836" s="199">
        <v>40947</v>
      </c>
      <c r="C5836" s="200">
        <v>8.6581192233246504</v>
      </c>
      <c r="D5836" s="200">
        <v>3.387939719541055</v>
      </c>
      <c r="E5836" s="200"/>
      <c r="F5836" s="200"/>
    </row>
    <row r="5837" spans="2:6" x14ac:dyDescent="0.2">
      <c r="B5837" s="199">
        <v>40948</v>
      </c>
      <c r="C5837" s="200">
        <v>8.7121575900813575</v>
      </c>
      <c r="D5837" s="200">
        <v>3.3960324166818308</v>
      </c>
      <c r="E5837" s="200"/>
      <c r="F5837" s="200"/>
    </row>
    <row r="5838" spans="2:6" x14ac:dyDescent="0.2">
      <c r="B5838" s="199">
        <v>40949</v>
      </c>
      <c r="C5838" s="200">
        <v>8.58621512103554</v>
      </c>
      <c r="D5838" s="200">
        <v>3.3575148424694832</v>
      </c>
      <c r="E5838" s="200"/>
      <c r="F5838" s="200"/>
    </row>
    <row r="5839" spans="2:6" x14ac:dyDescent="0.2">
      <c r="B5839" s="199">
        <v>40952</v>
      </c>
      <c r="C5839" s="200">
        <v>8.592429725021324</v>
      </c>
      <c r="D5839" s="200">
        <v>3.3832127117100583</v>
      </c>
      <c r="E5839" s="200"/>
      <c r="F5839" s="200"/>
    </row>
    <row r="5840" spans="2:6" x14ac:dyDescent="0.2">
      <c r="B5840" s="199">
        <v>40953</v>
      </c>
      <c r="C5840" s="200">
        <v>8.6292219819516678</v>
      </c>
      <c r="D5840" s="200">
        <v>3.3695181205609051</v>
      </c>
      <c r="E5840" s="200"/>
      <c r="F5840" s="200"/>
    </row>
    <row r="5841" spans="2:6" x14ac:dyDescent="0.2">
      <c r="B5841" s="199">
        <v>40954</v>
      </c>
      <c r="C5841" s="200">
        <v>8.7521805737751102</v>
      </c>
      <c r="D5841" s="200">
        <v>3.3731959570205663</v>
      </c>
      <c r="E5841" s="200"/>
      <c r="F5841" s="200"/>
    </row>
    <row r="5842" spans="2:6" x14ac:dyDescent="0.2">
      <c r="B5842" s="199">
        <v>40955</v>
      </c>
      <c r="C5842" s="200">
        <v>8.7985882874896877</v>
      </c>
      <c r="D5842" s="200">
        <v>3.388223820797656</v>
      </c>
      <c r="E5842" s="200"/>
      <c r="F5842" s="200"/>
    </row>
    <row r="5843" spans="2:6" x14ac:dyDescent="0.2">
      <c r="B5843" s="199">
        <v>40956</v>
      </c>
      <c r="C5843" s="200">
        <v>8.7838081712202172</v>
      </c>
      <c r="D5843" s="200">
        <v>3.4092489528318941</v>
      </c>
      <c r="E5843" s="200"/>
      <c r="F5843" s="200"/>
    </row>
    <row r="5844" spans="2:6" x14ac:dyDescent="0.2">
      <c r="B5844" s="199">
        <v>40959</v>
      </c>
      <c r="C5844" s="200">
        <v>8.956777979686656</v>
      </c>
      <c r="D5844" s="200">
        <v>3.4320125660171055</v>
      </c>
      <c r="E5844" s="200"/>
      <c r="F5844" s="200"/>
    </row>
    <row r="5845" spans="2:6" x14ac:dyDescent="0.2">
      <c r="B5845" s="199">
        <v>40960</v>
      </c>
      <c r="C5845" s="200">
        <v>8.9490647654804647</v>
      </c>
      <c r="D5845" s="200">
        <v>3.4274563831724505</v>
      </c>
      <c r="E5845" s="200"/>
      <c r="F5845" s="200"/>
    </row>
    <row r="5846" spans="2:6" x14ac:dyDescent="0.2">
      <c r="B5846" s="199">
        <v>40961</v>
      </c>
      <c r="C5846" s="200">
        <v>8.9110449324541641</v>
      </c>
      <c r="D5846" s="200">
        <v>3.4128464760517074</v>
      </c>
      <c r="E5846" s="200"/>
      <c r="F5846" s="200"/>
    </row>
    <row r="5847" spans="2:6" x14ac:dyDescent="0.2">
      <c r="B5847" s="199">
        <v>40962</v>
      </c>
      <c r="C5847" s="200">
        <v>9.0636137938856756</v>
      </c>
      <c r="D5847" s="200">
        <v>3.4274021125477918</v>
      </c>
      <c r="E5847" s="200"/>
      <c r="F5847" s="200"/>
    </row>
    <row r="5848" spans="2:6" x14ac:dyDescent="0.2">
      <c r="B5848" s="199">
        <v>40963</v>
      </c>
      <c r="C5848" s="200">
        <v>9.1643584288694271</v>
      </c>
      <c r="D5848" s="200">
        <v>3.4441624476415815</v>
      </c>
      <c r="E5848" s="200"/>
      <c r="F5848" s="200"/>
    </row>
    <row r="5849" spans="2:6" x14ac:dyDescent="0.2">
      <c r="B5849" s="199">
        <v>40966</v>
      </c>
      <c r="C5849" s="200">
        <v>9.1469672115425915</v>
      </c>
      <c r="D5849" s="200">
        <v>3.4394013840830313</v>
      </c>
      <c r="E5849" s="200"/>
      <c r="F5849" s="200"/>
    </row>
    <row r="5850" spans="2:6" x14ac:dyDescent="0.2">
      <c r="B5850" s="199">
        <v>40967</v>
      </c>
      <c r="C5850" s="200">
        <v>9.1568703814743166</v>
      </c>
      <c r="D5850" s="200">
        <v>3.4528375523583907</v>
      </c>
      <c r="E5850" s="200"/>
      <c r="F5850" s="200"/>
    </row>
    <row r="5851" spans="2:6" x14ac:dyDescent="0.2">
      <c r="B5851" s="199">
        <v>40968</v>
      </c>
      <c r="C5851" s="200">
        <v>9.1065497689538741</v>
      </c>
      <c r="D5851" s="200">
        <v>3.4423425605536191</v>
      </c>
      <c r="E5851" s="200"/>
      <c r="F5851" s="200"/>
    </row>
    <row r="5852" spans="2:6" x14ac:dyDescent="0.2">
      <c r="B5852" s="199">
        <v>40969</v>
      </c>
      <c r="C5852" s="200">
        <v>9.1722526104756348</v>
      </c>
      <c r="D5852" s="200">
        <v>3.4578757967583176</v>
      </c>
      <c r="E5852" s="200"/>
      <c r="F5852" s="200"/>
    </row>
    <row r="5853" spans="2:6" x14ac:dyDescent="0.2">
      <c r="B5853" s="199">
        <v>40970</v>
      </c>
      <c r="C5853" s="200">
        <v>9.0389371792937006</v>
      </c>
      <c r="D5853" s="200">
        <v>3.4421105445273943</v>
      </c>
      <c r="E5853" s="200"/>
      <c r="F5853" s="200"/>
    </row>
    <row r="5854" spans="2:6" x14ac:dyDescent="0.2">
      <c r="B5854" s="199">
        <v>40973</v>
      </c>
      <c r="C5854" s="200">
        <v>9.1873212738437466</v>
      </c>
      <c r="D5854" s="200">
        <v>3.4253520305955059</v>
      </c>
      <c r="E5854" s="200"/>
      <c r="F5854" s="200"/>
    </row>
    <row r="5855" spans="2:6" x14ac:dyDescent="0.2">
      <c r="B5855" s="199">
        <v>40974</v>
      </c>
      <c r="C5855" s="200">
        <v>8.9063422819072198</v>
      </c>
      <c r="D5855" s="200">
        <v>3.3550271353123158</v>
      </c>
      <c r="E5855" s="200"/>
      <c r="F5855" s="200"/>
    </row>
    <row r="5856" spans="2:6" x14ac:dyDescent="0.2">
      <c r="B5856" s="199">
        <v>40975</v>
      </c>
      <c r="C5856" s="200">
        <v>9.096523174251633</v>
      </c>
      <c r="D5856" s="200">
        <v>3.3702613367328218</v>
      </c>
      <c r="E5856" s="200"/>
      <c r="F5856" s="200"/>
    </row>
    <row r="5857" spans="2:6" x14ac:dyDescent="0.2">
      <c r="B5857" s="199">
        <v>40976</v>
      </c>
      <c r="C5857" s="200">
        <v>9.3273766982373214</v>
      </c>
      <c r="D5857" s="200">
        <v>3.4232329266071617</v>
      </c>
      <c r="E5857" s="200"/>
      <c r="F5857" s="200"/>
    </row>
    <row r="5858" spans="2:6" x14ac:dyDescent="0.2">
      <c r="B5858" s="199">
        <v>40977</v>
      </c>
      <c r="C5858" s="200">
        <v>9.2077914388243052</v>
      </c>
      <c r="D5858" s="200">
        <v>3.4272915680203835</v>
      </c>
      <c r="E5858" s="200"/>
      <c r="F5858" s="200"/>
    </row>
    <row r="5859" spans="2:6" x14ac:dyDescent="0.2">
      <c r="B5859" s="199">
        <v>40980</v>
      </c>
      <c r="C5859" s="200">
        <v>9.320642542683748</v>
      </c>
      <c r="D5859" s="200">
        <v>3.4214838827171601</v>
      </c>
      <c r="E5859" s="200"/>
      <c r="F5859" s="200"/>
    </row>
    <row r="5860" spans="2:6" x14ac:dyDescent="0.2">
      <c r="B5860" s="199">
        <v>40981</v>
      </c>
      <c r="C5860" s="200">
        <v>9.3824291495950352</v>
      </c>
      <c r="D5860" s="200">
        <v>3.472558732471303</v>
      </c>
      <c r="E5860" s="200"/>
      <c r="F5860" s="200"/>
    </row>
    <row r="5861" spans="2:6" x14ac:dyDescent="0.2">
      <c r="B5861" s="199">
        <v>40982</v>
      </c>
      <c r="C5861" s="200">
        <v>9.2494598081412409</v>
      </c>
      <c r="D5861" s="200">
        <v>3.4654629393552954</v>
      </c>
      <c r="E5861" s="200"/>
      <c r="F5861" s="200"/>
    </row>
    <row r="5862" spans="2:6" x14ac:dyDescent="0.2">
      <c r="B5862" s="199">
        <v>40983</v>
      </c>
      <c r="C5862" s="200">
        <v>9.2767708744228461</v>
      </c>
      <c r="D5862" s="200">
        <v>3.4887550537242631</v>
      </c>
      <c r="E5862" s="200"/>
      <c r="F5862" s="200"/>
    </row>
    <row r="5863" spans="2:6" x14ac:dyDescent="0.2">
      <c r="B5863" s="199">
        <v>40984</v>
      </c>
      <c r="C5863" s="200">
        <v>9.365587506077464</v>
      </c>
      <c r="D5863" s="200">
        <v>3.5060602804589198</v>
      </c>
      <c r="E5863" s="200"/>
      <c r="F5863" s="200"/>
    </row>
    <row r="5864" spans="2:6" x14ac:dyDescent="0.2">
      <c r="B5864" s="199">
        <v>40987</v>
      </c>
      <c r="C5864" s="200">
        <v>9.2717162964896929</v>
      </c>
      <c r="D5864" s="200">
        <v>3.5189260608267938</v>
      </c>
      <c r="E5864" s="200"/>
      <c r="F5864" s="200"/>
    </row>
    <row r="5865" spans="2:6" x14ac:dyDescent="0.2">
      <c r="B5865" s="199">
        <v>40988</v>
      </c>
      <c r="C5865" s="200">
        <v>9.2089456272188741</v>
      </c>
      <c r="D5865" s="200">
        <v>3.4952321981424013</v>
      </c>
      <c r="E5865" s="200"/>
      <c r="F5865" s="200"/>
    </row>
    <row r="5866" spans="2:6" x14ac:dyDescent="0.2">
      <c r="B5866" s="199">
        <v>40989</v>
      </c>
      <c r="C5866" s="200">
        <v>9.0725704292597182</v>
      </c>
      <c r="D5866" s="200">
        <v>3.4841201966854718</v>
      </c>
      <c r="E5866" s="200"/>
      <c r="F5866" s="200"/>
    </row>
    <row r="5867" spans="2:6" x14ac:dyDescent="0.2">
      <c r="B5867" s="199">
        <v>40990</v>
      </c>
      <c r="C5867" s="200">
        <v>9.1011983044105591</v>
      </c>
      <c r="D5867" s="200">
        <v>3.462964123110531</v>
      </c>
      <c r="E5867" s="200"/>
      <c r="F5867" s="200"/>
    </row>
    <row r="5868" spans="2:6" x14ac:dyDescent="0.2">
      <c r="B5868" s="199">
        <v>40991</v>
      </c>
      <c r="C5868" s="200">
        <v>9.1136908926696947</v>
      </c>
      <c r="D5868" s="200">
        <v>3.4735133855399609</v>
      </c>
      <c r="E5868" s="200"/>
      <c r="F5868" s="200"/>
    </row>
    <row r="5869" spans="2:6" x14ac:dyDescent="0.2">
      <c r="B5869" s="199">
        <v>40994</v>
      </c>
      <c r="C5869" s="200">
        <v>9.2782486358644469</v>
      </c>
      <c r="D5869" s="200">
        <v>3.5137585139318745</v>
      </c>
      <c r="E5869" s="200"/>
      <c r="F5869" s="200"/>
    </row>
    <row r="5870" spans="2:6" x14ac:dyDescent="0.2">
      <c r="B5870" s="199">
        <v>40995</v>
      </c>
      <c r="C5870" s="200">
        <v>9.3263976395847035</v>
      </c>
      <c r="D5870" s="200">
        <v>3.5111702786377568</v>
      </c>
      <c r="E5870" s="200"/>
      <c r="F5870" s="200"/>
    </row>
    <row r="5871" spans="2:6" x14ac:dyDescent="0.2">
      <c r="B5871" s="199">
        <v>40996</v>
      </c>
      <c r="C5871" s="200">
        <v>9.3415388567030515</v>
      </c>
      <c r="D5871" s="200">
        <v>3.4894257876525079</v>
      </c>
      <c r="E5871" s="200"/>
      <c r="F5871" s="200"/>
    </row>
    <row r="5872" spans="2:6" x14ac:dyDescent="0.2">
      <c r="B5872" s="199">
        <v>40997</v>
      </c>
      <c r="C5872" s="200">
        <v>9.2406566197791964</v>
      </c>
      <c r="D5872" s="200">
        <v>3.4709256965944126</v>
      </c>
      <c r="E5872" s="200"/>
      <c r="F5872" s="200"/>
    </row>
    <row r="5873" spans="2:6" x14ac:dyDescent="0.2">
      <c r="B5873" s="199">
        <v>40998</v>
      </c>
      <c r="C5873" s="200">
        <v>9.3615820386937099</v>
      </c>
      <c r="D5873" s="200">
        <v>3.4886934984519979</v>
      </c>
      <c r="E5873" s="200"/>
      <c r="F5873" s="200"/>
    </row>
    <row r="5874" spans="2:6" x14ac:dyDescent="0.2">
      <c r="B5874" s="199">
        <v>41001</v>
      </c>
      <c r="C5874" s="200">
        <v>9.4847457825005819</v>
      </c>
      <c r="D5874" s="200">
        <v>3.5215698415588998</v>
      </c>
      <c r="E5874" s="200"/>
      <c r="F5874" s="200"/>
    </row>
    <row r="5875" spans="2:6" x14ac:dyDescent="0.2">
      <c r="B5875" s="199">
        <v>41002</v>
      </c>
      <c r="C5875" s="200">
        <v>9.4281863814109403</v>
      </c>
      <c r="D5875" s="200">
        <v>3.5023793480240246</v>
      </c>
      <c r="E5875" s="200"/>
      <c r="F5875" s="200"/>
    </row>
    <row r="5876" spans="2:6" x14ac:dyDescent="0.2">
      <c r="B5876" s="199">
        <v>41003</v>
      </c>
      <c r="C5876" s="200">
        <v>9.1604613751354567</v>
      </c>
      <c r="D5876" s="200">
        <v>3.4359508286286502</v>
      </c>
      <c r="E5876" s="200"/>
      <c r="F5876" s="200"/>
    </row>
    <row r="5877" spans="2:6" x14ac:dyDescent="0.2">
      <c r="B5877" s="199">
        <v>41004</v>
      </c>
      <c r="C5877" s="200">
        <v>9.0551842156397964</v>
      </c>
      <c r="D5877" s="200">
        <v>3.4324988162447494</v>
      </c>
      <c r="E5877" s="200"/>
      <c r="F5877" s="200"/>
    </row>
    <row r="5878" spans="2:6" x14ac:dyDescent="0.2">
      <c r="B5878" s="199">
        <v>41005</v>
      </c>
      <c r="C5878" s="200">
        <v>9.0551842156397964</v>
      </c>
      <c r="D5878" s="200">
        <v>3.4296785649244073</v>
      </c>
      <c r="E5878" s="200"/>
      <c r="F5878" s="200"/>
    </row>
    <row r="5879" spans="2:6" x14ac:dyDescent="0.2">
      <c r="B5879" s="199">
        <v>41008</v>
      </c>
      <c r="C5879" s="200">
        <v>9.0551842156397964</v>
      </c>
      <c r="D5879" s="200">
        <v>3.406072482243657</v>
      </c>
      <c r="E5879" s="200"/>
      <c r="F5879" s="200"/>
    </row>
    <row r="5880" spans="2:6" x14ac:dyDescent="0.2">
      <c r="B5880" s="199">
        <v>41009</v>
      </c>
      <c r="C5880" s="200">
        <v>8.7874308550251392</v>
      </c>
      <c r="D5880" s="200">
        <v>3.3508388271717213</v>
      </c>
      <c r="E5880" s="200"/>
      <c r="F5880" s="200"/>
    </row>
    <row r="5881" spans="2:6" x14ac:dyDescent="0.2">
      <c r="B5881" s="199">
        <v>41010</v>
      </c>
      <c r="C5881" s="200">
        <v>8.8879219688586382</v>
      </c>
      <c r="D5881" s="200">
        <v>3.3705319613913534</v>
      </c>
      <c r="E5881" s="200"/>
      <c r="F5881" s="200"/>
    </row>
    <row r="5882" spans="2:6" x14ac:dyDescent="0.2">
      <c r="B5882" s="199">
        <v>41011</v>
      </c>
      <c r="C5882" s="200">
        <v>8.997982672163003</v>
      </c>
      <c r="D5882" s="200">
        <v>3.4176372245492481</v>
      </c>
      <c r="E5882" s="200"/>
      <c r="F5882" s="200"/>
    </row>
    <row r="5883" spans="2:6" x14ac:dyDescent="0.2">
      <c r="B5883" s="199">
        <v>41012</v>
      </c>
      <c r="C5883" s="200">
        <v>8.8290767076609669</v>
      </c>
      <c r="D5883" s="200">
        <v>3.3758734292478461</v>
      </c>
      <c r="E5883" s="200"/>
      <c r="F5883" s="200"/>
    </row>
    <row r="5884" spans="2:6" x14ac:dyDescent="0.2">
      <c r="B5884" s="199">
        <v>41015</v>
      </c>
      <c r="C5884" s="200">
        <v>9.0664984309209498</v>
      </c>
      <c r="D5884" s="200">
        <v>3.3724645784010061</v>
      </c>
      <c r="E5884" s="200"/>
      <c r="F5884" s="200"/>
    </row>
    <row r="5885" spans="2:6" x14ac:dyDescent="0.2">
      <c r="B5885" s="199">
        <v>41016</v>
      </c>
      <c r="C5885" s="200">
        <v>9.3529664893408953</v>
      </c>
      <c r="D5885" s="200">
        <v>3.4261684574758555</v>
      </c>
      <c r="E5885" s="200"/>
      <c r="F5885" s="200"/>
    </row>
    <row r="5886" spans="2:6" x14ac:dyDescent="0.2">
      <c r="B5886" s="199">
        <v>41017</v>
      </c>
      <c r="C5886" s="200">
        <v>9.4881432994944177</v>
      </c>
      <c r="D5886" s="200">
        <v>3.4179670369695723</v>
      </c>
      <c r="E5886" s="200"/>
      <c r="F5886" s="200"/>
    </row>
    <row r="5887" spans="2:6" x14ac:dyDescent="0.2">
      <c r="B5887" s="199">
        <v>41018</v>
      </c>
      <c r="C5887" s="200">
        <v>9.5785094123897228</v>
      </c>
      <c r="D5887" s="200">
        <v>3.4018229830631803</v>
      </c>
      <c r="E5887" s="200"/>
      <c r="F5887" s="200"/>
    </row>
    <row r="5888" spans="2:6" x14ac:dyDescent="0.2">
      <c r="B5888" s="199">
        <v>41019</v>
      </c>
      <c r="C5888" s="200">
        <v>9.3003791975889243</v>
      </c>
      <c r="D5888" s="200">
        <v>3.4130562739027361</v>
      </c>
      <c r="E5888" s="200"/>
      <c r="F5888" s="200"/>
    </row>
    <row r="5889" spans="2:6" x14ac:dyDescent="0.2">
      <c r="B5889" s="199">
        <v>41022</v>
      </c>
      <c r="C5889" s="200">
        <v>9.3703368578889314</v>
      </c>
      <c r="D5889" s="200">
        <v>3.3677765434346978</v>
      </c>
      <c r="E5889" s="200"/>
      <c r="F5889" s="200"/>
    </row>
    <row r="5890" spans="2:6" x14ac:dyDescent="0.2">
      <c r="B5890" s="199">
        <v>41023</v>
      </c>
      <c r="C5890" s="200">
        <v>9.5580942881852113</v>
      </c>
      <c r="D5890" s="200">
        <v>3.3880972500455151</v>
      </c>
      <c r="E5890" s="200"/>
      <c r="F5890" s="200"/>
    </row>
    <row r="5891" spans="2:6" x14ac:dyDescent="0.2">
      <c r="B5891" s="199">
        <v>41024</v>
      </c>
      <c r="C5891" s="200">
        <v>9.6258453137366402</v>
      </c>
      <c r="D5891" s="200">
        <v>3.4256856674558227</v>
      </c>
      <c r="E5891" s="200"/>
      <c r="F5891" s="200"/>
    </row>
    <row r="5892" spans="2:6" x14ac:dyDescent="0.2">
      <c r="B5892" s="199">
        <v>41025</v>
      </c>
      <c r="C5892" s="200">
        <v>9.5884442724652317</v>
      </c>
      <c r="D5892" s="200">
        <v>3.4472780914223136</v>
      </c>
      <c r="E5892" s="200"/>
      <c r="F5892" s="200"/>
    </row>
    <row r="5893" spans="2:6" x14ac:dyDescent="0.2">
      <c r="B5893" s="199">
        <v>41026</v>
      </c>
      <c r="C5893" s="200">
        <v>9.5538244582862273</v>
      </c>
      <c r="D5893" s="200">
        <v>3.4621165543616685</v>
      </c>
      <c r="E5893" s="200"/>
      <c r="F5893" s="200"/>
    </row>
    <row r="5894" spans="2:6" x14ac:dyDescent="0.2">
      <c r="B5894" s="199">
        <v>41029</v>
      </c>
      <c r="C5894" s="200">
        <v>9.4402294699990712</v>
      </c>
      <c r="D5894" s="200">
        <v>3.45051283919139</v>
      </c>
      <c r="E5894" s="200"/>
      <c r="F5894" s="200"/>
    </row>
    <row r="5895" spans="2:6" x14ac:dyDescent="0.2">
      <c r="B5895" s="199">
        <v>41030</v>
      </c>
      <c r="C5895" s="200">
        <v>9.4402294699990712</v>
      </c>
      <c r="D5895" s="200">
        <v>3.4584913494809548</v>
      </c>
      <c r="E5895" s="200"/>
      <c r="F5895" s="200"/>
    </row>
    <row r="5896" spans="2:6" x14ac:dyDescent="0.2">
      <c r="B5896" s="199">
        <v>41031</v>
      </c>
      <c r="C5896" s="200">
        <v>9.5108943208760959</v>
      </c>
      <c r="D5896" s="200">
        <v>3.444538881806579</v>
      </c>
      <c r="E5896" s="200"/>
      <c r="F5896" s="200"/>
    </row>
    <row r="5897" spans="2:6" x14ac:dyDescent="0.2">
      <c r="B5897" s="199">
        <v>41032</v>
      </c>
      <c r="C5897" s="200">
        <v>9.5991305225288208</v>
      </c>
      <c r="D5897" s="200">
        <v>3.4261506100892229</v>
      </c>
      <c r="E5897" s="200"/>
      <c r="F5897" s="200"/>
    </row>
    <row r="5898" spans="2:6" x14ac:dyDescent="0.2">
      <c r="B5898" s="199">
        <v>41033</v>
      </c>
      <c r="C5898" s="200">
        <v>9.4749168342213981</v>
      </c>
      <c r="D5898" s="200">
        <v>3.3756601711892054</v>
      </c>
      <c r="E5898" s="200"/>
      <c r="F5898" s="200"/>
    </row>
    <row r="5899" spans="2:6" x14ac:dyDescent="0.2">
      <c r="B5899" s="199">
        <v>41036</v>
      </c>
      <c r="C5899" s="200">
        <v>9.5921511853365171</v>
      </c>
      <c r="D5899" s="200">
        <v>3.3652964851575171</v>
      </c>
      <c r="E5899" s="200"/>
      <c r="F5899" s="200"/>
    </row>
    <row r="5900" spans="2:6" x14ac:dyDescent="0.2">
      <c r="B5900" s="199">
        <v>41037</v>
      </c>
      <c r="C5900" s="200">
        <v>9.3520733276569512</v>
      </c>
      <c r="D5900" s="200">
        <v>3.3382223638681348</v>
      </c>
      <c r="E5900" s="200"/>
      <c r="F5900" s="200"/>
    </row>
    <row r="5901" spans="2:6" x14ac:dyDescent="0.2">
      <c r="B5901" s="199">
        <v>41038</v>
      </c>
      <c r="C5901" s="200">
        <v>9.2989514732164533</v>
      </c>
      <c r="D5901" s="200">
        <v>3.3139260608267942</v>
      </c>
      <c r="E5901" s="200"/>
      <c r="F5901" s="200"/>
    </row>
    <row r="5902" spans="2:6" x14ac:dyDescent="0.2">
      <c r="B5902" s="199">
        <v>41039</v>
      </c>
      <c r="C5902" s="200">
        <v>9.2307334350198218</v>
      </c>
      <c r="D5902" s="200">
        <v>3.327188854489151</v>
      </c>
      <c r="E5902" s="200"/>
      <c r="F5902" s="200"/>
    </row>
    <row r="5903" spans="2:6" x14ac:dyDescent="0.2">
      <c r="B5903" s="199">
        <v>41040</v>
      </c>
      <c r="C5903" s="200">
        <v>9.4780174646050739</v>
      </c>
      <c r="D5903" s="200">
        <v>3.3208552176288344</v>
      </c>
      <c r="E5903" s="200"/>
      <c r="F5903" s="200"/>
    </row>
    <row r="5904" spans="2:6" x14ac:dyDescent="0.2">
      <c r="B5904" s="199">
        <v>41043</v>
      </c>
      <c r="C5904" s="200">
        <v>9.2501202974537424</v>
      </c>
      <c r="D5904" s="200">
        <v>3.2733360043707758</v>
      </c>
      <c r="E5904" s="200"/>
      <c r="F5904" s="200"/>
    </row>
    <row r="5905" spans="2:6" x14ac:dyDescent="0.2">
      <c r="B5905" s="199">
        <v>41044</v>
      </c>
      <c r="C5905" s="200">
        <v>9.3073201730282307</v>
      </c>
      <c r="D5905" s="200">
        <v>3.2460919686760028</v>
      </c>
      <c r="E5905" s="200"/>
      <c r="F5905" s="200"/>
    </row>
    <row r="5906" spans="2:6" x14ac:dyDescent="0.2">
      <c r="B5906" s="199">
        <v>41045</v>
      </c>
      <c r="C5906" s="200">
        <v>9.2135615468459999</v>
      </c>
      <c r="D5906" s="200">
        <v>3.2222301948643111</v>
      </c>
      <c r="E5906" s="200"/>
      <c r="F5906" s="200"/>
    </row>
    <row r="5907" spans="2:6" x14ac:dyDescent="0.2">
      <c r="B5907" s="199">
        <v>41046</v>
      </c>
      <c r="C5907" s="200">
        <v>9.1067165591843064</v>
      </c>
      <c r="D5907" s="200">
        <v>3.1875896922236264</v>
      </c>
      <c r="E5907" s="200"/>
      <c r="F5907" s="200"/>
    </row>
    <row r="5908" spans="2:6" x14ac:dyDescent="0.2">
      <c r="B5908" s="199">
        <v>41047</v>
      </c>
      <c r="C5908" s="200">
        <v>9.0111299120765729</v>
      </c>
      <c r="D5908" s="200">
        <v>3.1534946275723792</v>
      </c>
      <c r="E5908" s="200"/>
      <c r="F5908" s="200"/>
    </row>
    <row r="5909" spans="2:6" x14ac:dyDescent="0.2">
      <c r="B5909" s="199">
        <v>41050</v>
      </c>
      <c r="C5909" s="200">
        <v>9.1441317776253008</v>
      </c>
      <c r="D5909" s="200">
        <v>3.1891715534510889</v>
      </c>
      <c r="E5909" s="200"/>
      <c r="F5909" s="200"/>
    </row>
    <row r="5910" spans="2:6" x14ac:dyDescent="0.2">
      <c r="B5910" s="199">
        <v>41051</v>
      </c>
      <c r="C5910" s="200">
        <v>9.0919130922825762</v>
      </c>
      <c r="D5910" s="200">
        <v>3.2119663085048136</v>
      </c>
      <c r="E5910" s="200"/>
      <c r="F5910" s="200"/>
    </row>
    <row r="5911" spans="2:6" x14ac:dyDescent="0.2">
      <c r="B5911" s="199">
        <v>41052</v>
      </c>
      <c r="C5911" s="200">
        <v>8.8433506155810857</v>
      </c>
      <c r="D5911" s="200">
        <v>3.1786241121835603</v>
      </c>
      <c r="E5911" s="200"/>
      <c r="F5911" s="200"/>
    </row>
    <row r="5912" spans="2:6" x14ac:dyDescent="0.2">
      <c r="B5912" s="199">
        <v>41053</v>
      </c>
      <c r="C5912" s="200">
        <v>8.9382709357182542</v>
      </c>
      <c r="D5912" s="200">
        <v>3.1901635403387236</v>
      </c>
      <c r="E5912" s="200"/>
      <c r="F5912" s="200"/>
    </row>
    <row r="5913" spans="2:6" x14ac:dyDescent="0.2">
      <c r="B5913" s="199">
        <v>41054</v>
      </c>
      <c r="C5913" s="200">
        <v>8.9324216023371079</v>
      </c>
      <c r="D5913" s="200">
        <v>3.182833181569829</v>
      </c>
      <c r="E5913" s="200"/>
      <c r="F5913" s="200"/>
    </row>
    <row r="5914" spans="2:6" x14ac:dyDescent="0.2">
      <c r="B5914" s="199">
        <v>41057</v>
      </c>
      <c r="C5914" s="200">
        <v>8.9144774753963993</v>
      </c>
      <c r="D5914" s="200">
        <v>3.1871333090511627</v>
      </c>
      <c r="E5914" s="200"/>
      <c r="F5914" s="200"/>
    </row>
    <row r="5915" spans="2:6" x14ac:dyDescent="0.2">
      <c r="B5915" s="199">
        <v>41058</v>
      </c>
      <c r="C5915" s="200">
        <v>9.0017763159541122</v>
      </c>
      <c r="D5915" s="200">
        <v>3.2180234929885145</v>
      </c>
      <c r="E5915" s="200"/>
      <c r="F5915" s="200"/>
    </row>
    <row r="5916" spans="2:6" x14ac:dyDescent="0.2">
      <c r="B5916" s="199">
        <v>41059</v>
      </c>
      <c r="C5916" s="200">
        <v>8.8289732977181021</v>
      </c>
      <c r="D5916" s="200">
        <v>3.1652868329994419</v>
      </c>
      <c r="E5916" s="200"/>
      <c r="F5916" s="200"/>
    </row>
    <row r="5917" spans="2:6" x14ac:dyDescent="0.2">
      <c r="B5917" s="199">
        <v>41060</v>
      </c>
      <c r="C5917" s="200">
        <v>8.8433939810409949</v>
      </c>
      <c r="D5917" s="200">
        <v>3.1559732289200393</v>
      </c>
      <c r="E5917" s="200"/>
      <c r="F5917" s="200"/>
    </row>
    <row r="5918" spans="2:6" x14ac:dyDescent="0.2">
      <c r="B5918" s="199">
        <v>41061</v>
      </c>
      <c r="C5918" s="200">
        <v>8.630666385347185</v>
      </c>
      <c r="D5918" s="200">
        <v>3.0900937898379053</v>
      </c>
      <c r="E5918" s="200"/>
      <c r="F5918" s="200"/>
    </row>
    <row r="5919" spans="2:6" x14ac:dyDescent="0.2">
      <c r="B5919" s="199">
        <v>41064</v>
      </c>
      <c r="C5919" s="200">
        <v>8.6621088456365154</v>
      </c>
      <c r="D5919" s="200">
        <v>3.0855286832999336</v>
      </c>
      <c r="E5919" s="200"/>
      <c r="F5919" s="200"/>
    </row>
    <row r="5920" spans="2:6" x14ac:dyDescent="0.2">
      <c r="B5920" s="199">
        <v>41065</v>
      </c>
      <c r="C5920" s="200">
        <v>8.7334491969467773</v>
      </c>
      <c r="D5920" s="200">
        <v>3.1046273902749837</v>
      </c>
      <c r="E5920" s="200"/>
      <c r="F5920" s="200"/>
    </row>
    <row r="5921" spans="2:6" x14ac:dyDescent="0.2">
      <c r="B5921" s="199">
        <v>41066</v>
      </c>
      <c r="C5921" s="200">
        <v>8.8720752290655742</v>
      </c>
      <c r="D5921" s="200">
        <v>3.1737455836823778</v>
      </c>
      <c r="E5921" s="200"/>
      <c r="F5921" s="200"/>
    </row>
    <row r="5922" spans="2:6" x14ac:dyDescent="0.2">
      <c r="B5922" s="199">
        <v>41067</v>
      </c>
      <c r="C5922" s="200">
        <v>8.793879799284678</v>
      </c>
      <c r="D5922" s="200">
        <v>3.1930171189218601</v>
      </c>
      <c r="E5922" s="200"/>
      <c r="F5922" s="200"/>
    </row>
    <row r="5923" spans="2:6" x14ac:dyDescent="0.2">
      <c r="B5923" s="199">
        <v>41068</v>
      </c>
      <c r="C5923" s="200">
        <v>8.8247443314255722</v>
      </c>
      <c r="D5923" s="200">
        <v>3.1883041340375038</v>
      </c>
      <c r="E5923" s="200"/>
      <c r="F5923" s="200"/>
    </row>
    <row r="5924" spans="2:6" x14ac:dyDescent="0.2">
      <c r="B5924" s="199">
        <v>41071</v>
      </c>
      <c r="C5924" s="200">
        <v>8.8792438731694148</v>
      </c>
      <c r="D5924" s="200">
        <v>3.175752504097602</v>
      </c>
      <c r="E5924" s="200"/>
      <c r="F5924" s="200"/>
    </row>
    <row r="5925" spans="2:6" x14ac:dyDescent="0.2">
      <c r="B5925" s="199">
        <v>41072</v>
      </c>
      <c r="C5925" s="200">
        <v>8.9058460809716955</v>
      </c>
      <c r="D5925" s="200">
        <v>3.196774722272798</v>
      </c>
      <c r="E5925" s="200"/>
      <c r="F5925" s="200"/>
    </row>
    <row r="5926" spans="2:6" x14ac:dyDescent="0.2">
      <c r="B5926" s="199">
        <v>41073</v>
      </c>
      <c r="C5926" s="200">
        <v>9.0124775771384389</v>
      </c>
      <c r="D5926" s="200">
        <v>3.1928934620287621</v>
      </c>
      <c r="E5926" s="200"/>
      <c r="F5926" s="200"/>
    </row>
    <row r="5927" spans="2:6" x14ac:dyDescent="0.2">
      <c r="B5927" s="199">
        <v>41074</v>
      </c>
      <c r="C5927" s="200">
        <v>9.0812393514862677</v>
      </c>
      <c r="D5927" s="200">
        <v>3.2085685667455714</v>
      </c>
      <c r="E5927" s="200"/>
      <c r="F5927" s="200"/>
    </row>
    <row r="5928" spans="2:6" x14ac:dyDescent="0.2">
      <c r="B5928" s="199">
        <v>41075</v>
      </c>
      <c r="C5928" s="200">
        <v>9.0696007292069289</v>
      </c>
      <c r="D5928" s="200">
        <v>3.2421915862320034</v>
      </c>
      <c r="E5928" s="200"/>
      <c r="F5928" s="200"/>
    </row>
    <row r="5929" spans="2:6" x14ac:dyDescent="0.2">
      <c r="B5929" s="199">
        <v>41078</v>
      </c>
      <c r="C5929" s="200">
        <v>8.9753392304799551</v>
      </c>
      <c r="D5929" s="200">
        <v>3.2513128756146301</v>
      </c>
      <c r="E5929" s="200"/>
      <c r="F5929" s="200"/>
    </row>
    <row r="5930" spans="2:6" x14ac:dyDescent="0.2">
      <c r="B5930" s="199">
        <v>41079</v>
      </c>
      <c r="C5930" s="200">
        <v>8.5199160044399953</v>
      </c>
      <c r="D5930" s="200">
        <v>3.2922952103441872</v>
      </c>
      <c r="E5930" s="200"/>
      <c r="F5930" s="200"/>
    </row>
    <row r="5931" spans="2:6" x14ac:dyDescent="0.2">
      <c r="B5931" s="199">
        <v>41080</v>
      </c>
      <c r="C5931" s="200">
        <v>8.3860818556414252</v>
      </c>
      <c r="D5931" s="200">
        <v>3.2994004735020823</v>
      </c>
      <c r="E5931" s="200"/>
      <c r="F5931" s="200"/>
    </row>
    <row r="5932" spans="2:6" x14ac:dyDescent="0.2">
      <c r="B5932" s="199">
        <v>41081</v>
      </c>
      <c r="C5932" s="200">
        <v>8.2846417053967851</v>
      </c>
      <c r="D5932" s="200">
        <v>3.239012930249487</v>
      </c>
      <c r="E5932" s="200"/>
      <c r="F5932" s="200"/>
    </row>
    <row r="5933" spans="2:6" x14ac:dyDescent="0.2">
      <c r="B5933" s="199">
        <v>41082</v>
      </c>
      <c r="C5933" s="200">
        <v>8.2620916662427781</v>
      </c>
      <c r="D5933" s="200">
        <v>3.235822800946992</v>
      </c>
      <c r="E5933" s="200"/>
      <c r="F5933" s="200"/>
    </row>
    <row r="5934" spans="2:6" x14ac:dyDescent="0.2">
      <c r="B5934" s="199">
        <v>41085</v>
      </c>
      <c r="C5934" s="200">
        <v>8.0589236526060066</v>
      </c>
      <c r="D5934" s="200">
        <v>3.1895226734656594</v>
      </c>
      <c r="E5934" s="200"/>
      <c r="F5934" s="200"/>
    </row>
    <row r="5935" spans="2:6" x14ac:dyDescent="0.2">
      <c r="B5935" s="199">
        <v>41086</v>
      </c>
      <c r="C5935" s="200">
        <v>8.106936722288463</v>
      </c>
      <c r="D5935" s="200">
        <v>3.1954516481515092</v>
      </c>
      <c r="E5935" s="200"/>
      <c r="F5935" s="200"/>
    </row>
    <row r="5936" spans="2:6" x14ac:dyDescent="0.2">
      <c r="B5936" s="199">
        <v>41087</v>
      </c>
      <c r="C5936" s="200">
        <v>8.1558638024336716</v>
      </c>
      <c r="D5936" s="200">
        <v>3.2267789109451717</v>
      </c>
      <c r="E5936" s="200"/>
      <c r="F5936" s="200"/>
    </row>
    <row r="5937" spans="2:6" x14ac:dyDescent="0.2">
      <c r="B5937" s="199">
        <v>41088</v>
      </c>
      <c r="C5937" s="200">
        <v>8.1094736016932902</v>
      </c>
      <c r="D5937" s="200">
        <v>3.2222039701329335</v>
      </c>
      <c r="E5937" s="200"/>
      <c r="F5937" s="200"/>
    </row>
    <row r="5938" spans="2:6" x14ac:dyDescent="0.2">
      <c r="B5938" s="199">
        <v>41089</v>
      </c>
      <c r="C5938" s="200">
        <v>8.5473238090552464</v>
      </c>
      <c r="D5938" s="200">
        <v>3.3184035694773146</v>
      </c>
      <c r="E5938" s="200"/>
      <c r="F5938" s="200"/>
    </row>
    <row r="5939" spans="2:6" x14ac:dyDescent="0.2">
      <c r="B5939" s="199">
        <v>41092</v>
      </c>
      <c r="C5939" s="200">
        <v>8.5742862837552529</v>
      </c>
      <c r="D5939" s="200">
        <v>3.3313991986887519</v>
      </c>
      <c r="E5939" s="200"/>
      <c r="F5939" s="200"/>
    </row>
    <row r="5940" spans="2:6" x14ac:dyDescent="0.2">
      <c r="B5940" s="199">
        <v>41093</v>
      </c>
      <c r="C5940" s="200">
        <v>8.7443647835772058</v>
      </c>
      <c r="D5940" s="200">
        <v>3.3612332908395435</v>
      </c>
      <c r="E5940" s="200"/>
      <c r="F5940" s="200"/>
    </row>
    <row r="5941" spans="2:6" x14ac:dyDescent="0.2">
      <c r="B5941" s="199">
        <v>41094</v>
      </c>
      <c r="C5941" s="200">
        <v>8.7916156219066011</v>
      </c>
      <c r="D5941" s="200">
        <v>3.3581591695501611</v>
      </c>
      <c r="E5941" s="200"/>
      <c r="F5941" s="200"/>
    </row>
    <row r="5942" spans="2:6" x14ac:dyDescent="0.2">
      <c r="B5942" s="199">
        <v>41095</v>
      </c>
      <c r="C5942" s="200">
        <v>8.548109391040569</v>
      </c>
      <c r="D5942" s="200">
        <v>3.3373035876889334</v>
      </c>
      <c r="E5942" s="200"/>
      <c r="F5942" s="200"/>
    </row>
    <row r="5943" spans="2:6" x14ac:dyDescent="0.2">
      <c r="B5943" s="199">
        <v>41096</v>
      </c>
      <c r="C5943" s="200">
        <v>8.4359946660484706</v>
      </c>
      <c r="D5943" s="200">
        <v>3.3029284283372671</v>
      </c>
      <c r="E5943" s="200"/>
      <c r="F5943" s="200"/>
    </row>
    <row r="5944" spans="2:6" x14ac:dyDescent="0.2">
      <c r="B5944" s="199">
        <v>41099</v>
      </c>
      <c r="C5944" s="200">
        <v>8.3747959946994452</v>
      </c>
      <c r="D5944" s="200">
        <v>3.2889384447277248</v>
      </c>
      <c r="E5944" s="200"/>
      <c r="F5944" s="200"/>
    </row>
    <row r="5945" spans="2:6" x14ac:dyDescent="0.2">
      <c r="B5945" s="199">
        <v>41100</v>
      </c>
      <c r="C5945" s="200">
        <v>8.4451664608197632</v>
      </c>
      <c r="D5945" s="200">
        <v>3.2747095246767319</v>
      </c>
      <c r="E5945" s="200"/>
      <c r="F5945" s="200"/>
    </row>
    <row r="5946" spans="2:6" x14ac:dyDescent="0.2">
      <c r="B5946" s="199">
        <v>41101</v>
      </c>
      <c r="C5946" s="200">
        <v>8.3475091130012533</v>
      </c>
      <c r="D5946" s="200">
        <v>3.2749406301220056</v>
      </c>
      <c r="E5946" s="200"/>
      <c r="F5946" s="200"/>
    </row>
    <row r="5947" spans="2:6" x14ac:dyDescent="0.2">
      <c r="B5947" s="199">
        <v>41102</v>
      </c>
      <c r="C5947" s="200">
        <v>8.3261758085782258</v>
      </c>
      <c r="D5947" s="200">
        <v>3.2445148424694836</v>
      </c>
      <c r="E5947" s="200"/>
      <c r="F5947" s="200"/>
    </row>
    <row r="5948" spans="2:6" x14ac:dyDescent="0.2">
      <c r="B5948" s="199">
        <v>41103</v>
      </c>
      <c r="C5948" s="200">
        <v>8.401651723651975</v>
      </c>
      <c r="D5948" s="200">
        <v>3.293378983791647</v>
      </c>
      <c r="E5948" s="200"/>
      <c r="F5948" s="200"/>
    </row>
    <row r="5949" spans="2:6" x14ac:dyDescent="0.2">
      <c r="B5949" s="199">
        <v>41106</v>
      </c>
      <c r="C5949" s="200">
        <v>8.3987545773494219</v>
      </c>
      <c r="D5949" s="200">
        <v>3.2928530322345537</v>
      </c>
      <c r="E5949" s="200"/>
      <c r="F5949" s="200"/>
    </row>
    <row r="5950" spans="2:6" x14ac:dyDescent="0.2">
      <c r="B5950" s="199">
        <v>41107</v>
      </c>
      <c r="C5950" s="200">
        <v>8.469655436402503</v>
      </c>
      <c r="D5950" s="200">
        <v>3.3029905299581013</v>
      </c>
      <c r="E5950" s="200"/>
      <c r="F5950" s="200"/>
    </row>
    <row r="5951" spans="2:6" x14ac:dyDescent="0.2">
      <c r="B5951" s="199">
        <v>41108</v>
      </c>
      <c r="C5951" s="200">
        <v>8.5771717547416735</v>
      </c>
      <c r="D5951" s="200">
        <v>3.3300659260608145</v>
      </c>
      <c r="E5951" s="200"/>
      <c r="F5951" s="200"/>
    </row>
    <row r="5952" spans="2:6" x14ac:dyDescent="0.2">
      <c r="B5952" s="199">
        <v>41109</v>
      </c>
      <c r="C5952" s="200">
        <v>8.6082656234494088</v>
      </c>
      <c r="D5952" s="200">
        <v>3.3537614277909182</v>
      </c>
      <c r="E5952" s="200"/>
      <c r="F5952" s="200"/>
    </row>
    <row r="5953" spans="2:6" x14ac:dyDescent="0.2">
      <c r="B5953" s="199">
        <v>41110</v>
      </c>
      <c r="C5953" s="200">
        <v>8.4735483203807167</v>
      </c>
      <c r="D5953" s="200">
        <v>3.3095448916408543</v>
      </c>
      <c r="E5953" s="200"/>
      <c r="F5953" s="200"/>
    </row>
    <row r="5954" spans="2:6" x14ac:dyDescent="0.2">
      <c r="B5954" s="199">
        <v>41113</v>
      </c>
      <c r="C5954" s="200">
        <v>8.1736111169024728</v>
      </c>
      <c r="D5954" s="200">
        <v>3.2577199052995693</v>
      </c>
      <c r="E5954" s="200"/>
      <c r="F5954" s="200"/>
    </row>
    <row r="5955" spans="2:6" x14ac:dyDescent="0.2">
      <c r="B5955" s="199">
        <v>41114</v>
      </c>
      <c r="C5955" s="200">
        <v>7.9746695677047743</v>
      </c>
      <c r="D5955" s="200">
        <v>3.2331992351119894</v>
      </c>
      <c r="E5955" s="200"/>
      <c r="F5955" s="200"/>
    </row>
    <row r="5956" spans="2:6" x14ac:dyDescent="0.2">
      <c r="B5956" s="199">
        <v>41115</v>
      </c>
      <c r="C5956" s="200">
        <v>7.8483017835713609</v>
      </c>
      <c r="D5956" s="200">
        <v>3.2303398288107692</v>
      </c>
      <c r="E5956" s="200"/>
      <c r="F5956" s="200"/>
    </row>
    <row r="5957" spans="2:6" x14ac:dyDescent="0.2">
      <c r="B5957" s="199">
        <v>41116</v>
      </c>
      <c r="C5957" s="200">
        <v>8.0471882919930184</v>
      </c>
      <c r="D5957" s="200">
        <v>3.3005077399380682</v>
      </c>
      <c r="E5957" s="200"/>
      <c r="F5957" s="200"/>
    </row>
    <row r="5958" spans="2:6" x14ac:dyDescent="0.2">
      <c r="B5958" s="199">
        <v>41117</v>
      </c>
      <c r="C5958" s="200">
        <v>8.405070923375769</v>
      </c>
      <c r="D5958" s="200">
        <v>3.3603503915497961</v>
      </c>
      <c r="E5958" s="200"/>
      <c r="F5958" s="200"/>
    </row>
    <row r="5959" spans="2:6" x14ac:dyDescent="0.2">
      <c r="B5959" s="199">
        <v>41120</v>
      </c>
      <c r="C5959" s="200">
        <v>8.4763437246427085</v>
      </c>
      <c r="D5959" s="200">
        <v>3.3709233290839427</v>
      </c>
      <c r="E5959" s="200"/>
      <c r="F5959" s="200"/>
    </row>
    <row r="5960" spans="2:6" x14ac:dyDescent="0.2">
      <c r="B5960" s="199">
        <v>41121</v>
      </c>
      <c r="C5960" s="200">
        <v>8.39310956200055</v>
      </c>
      <c r="D5960" s="200">
        <v>3.3619821526133546</v>
      </c>
      <c r="E5960" s="200"/>
      <c r="F5960" s="200"/>
    </row>
    <row r="5961" spans="2:6" x14ac:dyDescent="0.2">
      <c r="B5961" s="199">
        <v>41122</v>
      </c>
      <c r="C5961" s="200">
        <v>8.4856572911098649</v>
      </c>
      <c r="D5961" s="200">
        <v>3.3557291932252653</v>
      </c>
      <c r="E5961" s="200"/>
      <c r="F5961" s="200"/>
    </row>
    <row r="5962" spans="2:6" x14ac:dyDescent="0.2">
      <c r="B5962" s="199">
        <v>41123</v>
      </c>
      <c r="C5962" s="200">
        <v>8.1193701000157947</v>
      </c>
      <c r="D5962" s="200">
        <v>3.3205698415589024</v>
      </c>
      <c r="E5962" s="200"/>
      <c r="F5962" s="200"/>
    </row>
    <row r="5963" spans="2:6" x14ac:dyDescent="0.2">
      <c r="B5963" s="199">
        <v>41124</v>
      </c>
      <c r="C5963" s="200">
        <v>8.4681359774032945</v>
      </c>
      <c r="D5963" s="200">
        <v>3.3871664541977657</v>
      </c>
      <c r="E5963" s="200"/>
      <c r="F5963" s="200"/>
    </row>
    <row r="5964" spans="2:6" x14ac:dyDescent="0.2">
      <c r="B5964" s="199">
        <v>41127</v>
      </c>
      <c r="C5964" s="200">
        <v>8.4606204096201623</v>
      </c>
      <c r="D5964" s="200">
        <v>3.4093908213440054</v>
      </c>
      <c r="E5964" s="200"/>
      <c r="F5964" s="200"/>
    </row>
    <row r="5965" spans="2:6" x14ac:dyDescent="0.2">
      <c r="B5965" s="199">
        <v>41128</v>
      </c>
      <c r="C5965" s="200">
        <v>8.4806235619555164</v>
      </c>
      <c r="D5965" s="200">
        <v>3.4324199599344261</v>
      </c>
      <c r="E5965" s="200"/>
      <c r="F5965" s="200"/>
    </row>
    <row r="5966" spans="2:6" x14ac:dyDescent="0.2">
      <c r="B5966" s="199">
        <v>41129</v>
      </c>
      <c r="C5966" s="200">
        <v>8.5189319420804601</v>
      </c>
      <c r="D5966" s="200">
        <v>3.433702786377697</v>
      </c>
      <c r="E5966" s="200"/>
      <c r="F5966" s="200"/>
    </row>
    <row r="5967" spans="2:6" x14ac:dyDescent="0.2">
      <c r="B5967" s="199">
        <v>41130</v>
      </c>
      <c r="C5967" s="200">
        <v>8.4749326792932784</v>
      </c>
      <c r="D5967" s="200">
        <v>3.4391160080130998</v>
      </c>
      <c r="E5967" s="200"/>
      <c r="F5967" s="200"/>
    </row>
    <row r="5968" spans="2:6" x14ac:dyDescent="0.2">
      <c r="B5968" s="199">
        <v>41131</v>
      </c>
      <c r="C5968" s="200">
        <v>8.3112097212018234</v>
      </c>
      <c r="D5968" s="200">
        <v>3.4407057002367387</v>
      </c>
      <c r="E5968" s="200"/>
      <c r="F5968" s="200"/>
    </row>
    <row r="5969" spans="2:6" x14ac:dyDescent="0.2">
      <c r="B5969" s="199">
        <v>41134</v>
      </c>
      <c r="C5969" s="200">
        <v>8.2717179643919874</v>
      </c>
      <c r="D5969" s="200">
        <v>3.4355751229284159</v>
      </c>
      <c r="E5969" s="200"/>
      <c r="F5969" s="200"/>
    </row>
    <row r="5970" spans="2:6" x14ac:dyDescent="0.2">
      <c r="B5970" s="199">
        <v>41135</v>
      </c>
      <c r="C5970" s="200">
        <v>8.314449621427908</v>
      </c>
      <c r="D5970" s="200">
        <v>3.4392695319613789</v>
      </c>
      <c r="E5970" s="200"/>
      <c r="F5970" s="200"/>
    </row>
    <row r="5971" spans="2:6" x14ac:dyDescent="0.2">
      <c r="B5971" s="199">
        <v>41136</v>
      </c>
      <c r="C5971" s="200">
        <v>8.3300161536338511</v>
      </c>
      <c r="D5971" s="200">
        <v>3.4389218721544221</v>
      </c>
      <c r="E5971" s="200"/>
      <c r="F5971" s="200"/>
    </row>
    <row r="5972" spans="2:6" x14ac:dyDescent="0.2">
      <c r="B5972" s="199">
        <v>41137</v>
      </c>
      <c r="C5972" s="200">
        <v>8.4774770642584727</v>
      </c>
      <c r="D5972" s="200">
        <v>3.4682068839919746</v>
      </c>
      <c r="E5972" s="200"/>
      <c r="F5972" s="200"/>
    </row>
    <row r="5973" spans="2:6" x14ac:dyDescent="0.2">
      <c r="B5973" s="199">
        <v>41138</v>
      </c>
      <c r="C5973" s="200">
        <v>8.4080856567907745</v>
      </c>
      <c r="D5973" s="200">
        <v>3.4753221635403264</v>
      </c>
      <c r="E5973" s="200"/>
      <c r="F5973" s="200"/>
    </row>
    <row r="5974" spans="2:6" x14ac:dyDescent="0.2">
      <c r="B5974" s="199">
        <v>41141</v>
      </c>
      <c r="C5974" s="200">
        <v>8.4901281032365166</v>
      </c>
      <c r="D5974" s="200">
        <v>3.4749169550172887</v>
      </c>
      <c r="E5974" s="200"/>
      <c r="F5974" s="200"/>
    </row>
    <row r="5975" spans="2:6" x14ac:dyDescent="0.2">
      <c r="B5975" s="199">
        <v>41142</v>
      </c>
      <c r="C5975" s="200">
        <v>8.7322958425033566</v>
      </c>
      <c r="D5975" s="200">
        <v>3.4851664541977656</v>
      </c>
      <c r="E5975" s="200"/>
      <c r="F5975" s="200"/>
    </row>
    <row r="5976" spans="2:6" x14ac:dyDescent="0.2">
      <c r="B5976" s="199">
        <v>41143</v>
      </c>
      <c r="C5976" s="200">
        <v>8.6713256737700188</v>
      </c>
      <c r="D5976" s="200">
        <v>3.4703715170278513</v>
      </c>
      <c r="E5976" s="200"/>
      <c r="F5976" s="200"/>
    </row>
    <row r="5977" spans="2:6" x14ac:dyDescent="0.2">
      <c r="B5977" s="199">
        <v>41144</v>
      </c>
      <c r="C5977" s="200">
        <v>8.7252981583857032</v>
      </c>
      <c r="D5977" s="200">
        <v>3.4635661992350997</v>
      </c>
      <c r="E5977" s="200"/>
      <c r="F5977" s="200"/>
    </row>
    <row r="5978" spans="2:6" x14ac:dyDescent="0.2">
      <c r="B5978" s="199">
        <v>41145</v>
      </c>
      <c r="C5978" s="200">
        <v>8.8143566358744447</v>
      </c>
      <c r="D5978" s="200">
        <v>3.4654536514296002</v>
      </c>
      <c r="E5978" s="200"/>
      <c r="F5978" s="200"/>
    </row>
    <row r="5979" spans="2:6" x14ac:dyDescent="0.2">
      <c r="B5979" s="199">
        <v>41148</v>
      </c>
      <c r="C5979" s="200">
        <v>8.8464787663527744</v>
      </c>
      <c r="D5979" s="200">
        <v>3.4676845747586844</v>
      </c>
      <c r="E5979" s="200"/>
      <c r="F5979" s="200"/>
    </row>
    <row r="5980" spans="2:6" x14ac:dyDescent="0.2">
      <c r="B5980" s="199">
        <v>41149</v>
      </c>
      <c r="C5980" s="200">
        <v>8.7835162883169637</v>
      </c>
      <c r="D5980" s="200">
        <v>3.4616955017300919</v>
      </c>
      <c r="E5980" s="200"/>
      <c r="F5980" s="200"/>
    </row>
    <row r="5981" spans="2:6" x14ac:dyDescent="0.2">
      <c r="B5981" s="199">
        <v>41150</v>
      </c>
      <c r="C5981" s="200">
        <v>8.6319023009546587</v>
      </c>
      <c r="D5981" s="200">
        <v>3.4596743762520368</v>
      </c>
      <c r="E5981" s="200"/>
      <c r="F5981" s="200"/>
    </row>
    <row r="5982" spans="2:6" x14ac:dyDescent="0.2">
      <c r="B5982" s="199">
        <v>41151</v>
      </c>
      <c r="C5982" s="200">
        <v>8.5278293669226954</v>
      </c>
      <c r="D5982" s="200">
        <v>3.4299023857220785</v>
      </c>
      <c r="E5982" s="200"/>
      <c r="F5982" s="200"/>
    </row>
    <row r="5983" spans="2:6" x14ac:dyDescent="0.2">
      <c r="B5983" s="199">
        <v>41152</v>
      </c>
      <c r="C5983" s="200">
        <v>8.5859782789083265</v>
      </c>
      <c r="D5983" s="200">
        <v>3.4493325441631635</v>
      </c>
      <c r="E5983" s="200"/>
      <c r="F5983" s="200"/>
    </row>
    <row r="5984" spans="2:6" x14ac:dyDescent="0.2">
      <c r="B5984" s="199">
        <v>41155</v>
      </c>
      <c r="C5984" s="200">
        <v>8.7520229570073536</v>
      </c>
      <c r="D5984" s="200">
        <v>3.4540498998360833</v>
      </c>
      <c r="E5984" s="200"/>
      <c r="F5984" s="200"/>
    </row>
    <row r="5985" spans="2:6" x14ac:dyDescent="0.2">
      <c r="B5985" s="199">
        <v>41156</v>
      </c>
      <c r="C5985" s="200">
        <v>8.6059856009994427</v>
      </c>
      <c r="D5985" s="200">
        <v>3.4377046075395983</v>
      </c>
      <c r="E5985" s="200"/>
      <c r="F5985" s="200"/>
    </row>
    <row r="5986" spans="2:6" x14ac:dyDescent="0.2">
      <c r="B5986" s="199">
        <v>41157</v>
      </c>
      <c r="C5986" s="200">
        <v>8.6152816544924065</v>
      </c>
      <c r="D5986" s="200">
        <v>3.4347262793662234</v>
      </c>
      <c r="E5986" s="200"/>
      <c r="F5986" s="200"/>
    </row>
    <row r="5987" spans="2:6" x14ac:dyDescent="0.2">
      <c r="B5987" s="199">
        <v>41158</v>
      </c>
      <c r="C5987" s="200">
        <v>8.8306620488011891</v>
      </c>
      <c r="D5987" s="200">
        <v>3.5008492077945603</v>
      </c>
      <c r="E5987" s="200"/>
      <c r="F5987" s="200"/>
    </row>
    <row r="5988" spans="2:6" x14ac:dyDescent="0.2">
      <c r="B5988" s="199">
        <v>41159</v>
      </c>
      <c r="C5988" s="200">
        <v>8.7789429001986008</v>
      </c>
      <c r="D5988" s="200">
        <v>3.5402074303405446</v>
      </c>
      <c r="E5988" s="200"/>
      <c r="F5988" s="200"/>
    </row>
    <row r="5989" spans="2:6" x14ac:dyDescent="0.2">
      <c r="B5989" s="199">
        <v>41162</v>
      </c>
      <c r="C5989" s="200">
        <v>8.7008200241679408</v>
      </c>
      <c r="D5989" s="200">
        <v>3.5249655800400532</v>
      </c>
      <c r="E5989" s="200"/>
      <c r="F5989" s="200"/>
    </row>
    <row r="5990" spans="2:6" x14ac:dyDescent="0.2">
      <c r="B5990" s="199">
        <v>41163</v>
      </c>
      <c r="C5990" s="200">
        <v>8.7410881895004238</v>
      </c>
      <c r="D5990" s="200">
        <v>3.5396146421416739</v>
      </c>
      <c r="E5990" s="200"/>
      <c r="F5990" s="200"/>
    </row>
    <row r="5991" spans="2:6" x14ac:dyDescent="0.2">
      <c r="B5991" s="199">
        <v>41164</v>
      </c>
      <c r="C5991" s="200">
        <v>8.6950115543932487</v>
      </c>
      <c r="D5991" s="200">
        <v>3.5537931160080003</v>
      </c>
      <c r="E5991" s="200"/>
      <c r="F5991" s="200"/>
    </row>
    <row r="5992" spans="2:6" x14ac:dyDescent="0.2">
      <c r="B5992" s="199">
        <v>41165</v>
      </c>
      <c r="C5992" s="200">
        <v>8.6916023620832785</v>
      </c>
      <c r="D5992" s="200">
        <v>3.5885408850846705</v>
      </c>
      <c r="E5992" s="200"/>
      <c r="F5992" s="200"/>
    </row>
    <row r="5993" spans="2:6" x14ac:dyDescent="0.2">
      <c r="B5993" s="199">
        <v>41166</v>
      </c>
      <c r="C5993" s="200">
        <v>8.8648673892575776</v>
      </c>
      <c r="D5993" s="200">
        <v>3.6374857038790611</v>
      </c>
      <c r="E5993" s="200"/>
      <c r="F5993" s="200"/>
    </row>
    <row r="5994" spans="2:6" x14ac:dyDescent="0.2">
      <c r="B5994" s="199">
        <v>41169</v>
      </c>
      <c r="C5994" s="200">
        <v>8.8438543220769752</v>
      </c>
      <c r="D5994" s="200">
        <v>3.6233545802221685</v>
      </c>
      <c r="E5994" s="200"/>
      <c r="F5994" s="200"/>
    </row>
    <row r="5995" spans="2:6" x14ac:dyDescent="0.2">
      <c r="B5995" s="199">
        <v>41170</v>
      </c>
      <c r="C5995" s="200">
        <v>8.8415968163081189</v>
      </c>
      <c r="D5995" s="200">
        <v>3.6095290475323125</v>
      </c>
      <c r="E5995" s="200"/>
      <c r="F5995" s="200"/>
    </row>
    <row r="5996" spans="2:6" x14ac:dyDescent="0.2">
      <c r="B5996" s="199">
        <v>41171</v>
      </c>
      <c r="C5996" s="200">
        <v>8.9621402855949484</v>
      </c>
      <c r="D5996" s="200">
        <v>3.6214807867419281</v>
      </c>
      <c r="E5996" s="200"/>
      <c r="F5996" s="200"/>
    </row>
    <row r="5997" spans="2:6" x14ac:dyDescent="0.2">
      <c r="B5997" s="199">
        <v>41172</v>
      </c>
      <c r="C5997" s="200">
        <v>8.8572100497785815</v>
      </c>
      <c r="D5997" s="200">
        <v>3.6028093243489212</v>
      </c>
      <c r="E5997" s="200"/>
      <c r="F5997" s="200"/>
    </row>
    <row r="5998" spans="2:6" x14ac:dyDescent="0.2">
      <c r="B5998" s="199">
        <v>41173</v>
      </c>
      <c r="C5998" s="200">
        <v>8.9627924353959276</v>
      </c>
      <c r="D5998" s="200">
        <v>3.6124744126752732</v>
      </c>
      <c r="E5998" s="200"/>
      <c r="F5998" s="200"/>
    </row>
    <row r="5999" spans="2:6" x14ac:dyDescent="0.2">
      <c r="B5999" s="199">
        <v>41176</v>
      </c>
      <c r="C5999" s="200">
        <v>8.8068961088673561</v>
      </c>
      <c r="D5999" s="200">
        <v>3.5961404115825757</v>
      </c>
      <c r="E5999" s="200"/>
      <c r="F5999" s="200"/>
    </row>
    <row r="6000" spans="2:6" x14ac:dyDescent="0.2">
      <c r="B6000" s="199">
        <v>41177</v>
      </c>
      <c r="C6000" s="200">
        <v>8.9318953791600979</v>
      </c>
      <c r="D6000" s="200">
        <v>3.5842491349480832</v>
      </c>
      <c r="E6000" s="200"/>
      <c r="F6000" s="200"/>
    </row>
    <row r="6001" spans="2:6" x14ac:dyDescent="0.2">
      <c r="B6001" s="199">
        <v>41178</v>
      </c>
      <c r="C6001" s="200">
        <v>8.7058370742992466</v>
      </c>
      <c r="D6001" s="200">
        <v>3.5398084137679704</v>
      </c>
      <c r="E6001" s="200"/>
      <c r="F6001" s="200"/>
    </row>
    <row r="6002" spans="2:6" x14ac:dyDescent="0.2">
      <c r="B6002" s="199">
        <v>41179</v>
      </c>
      <c r="C6002" s="200">
        <v>8.7528477346968252</v>
      </c>
      <c r="D6002" s="200">
        <v>3.5691218357311829</v>
      </c>
      <c r="E6002" s="200"/>
      <c r="F6002" s="200"/>
    </row>
    <row r="6003" spans="2:6" x14ac:dyDescent="0.2">
      <c r="B6003" s="199">
        <v>41180</v>
      </c>
      <c r="C6003" s="200">
        <v>8.5032203023740447</v>
      </c>
      <c r="D6003" s="200">
        <v>3.5457965762156123</v>
      </c>
      <c r="E6003" s="200"/>
      <c r="F6003" s="200"/>
    </row>
    <row r="6004" spans="2:6" x14ac:dyDescent="0.2">
      <c r="B6004" s="199">
        <v>41183</v>
      </c>
      <c r="C6004" s="200">
        <v>8.6717509888576156</v>
      </c>
      <c r="D6004" s="200">
        <v>3.5658544891640735</v>
      </c>
      <c r="E6004" s="200"/>
      <c r="F6004" s="200"/>
    </row>
    <row r="6005" spans="2:6" x14ac:dyDescent="0.2">
      <c r="B6005" s="199">
        <v>41184</v>
      </c>
      <c r="C6005" s="200">
        <v>8.4932887781031479</v>
      </c>
      <c r="D6005" s="200">
        <v>3.5678898197049582</v>
      </c>
      <c r="E6005" s="200"/>
      <c r="F6005" s="200"/>
    </row>
    <row r="6006" spans="2:6" x14ac:dyDescent="0.2">
      <c r="B6006" s="199">
        <v>41185</v>
      </c>
      <c r="C6006" s="200">
        <v>8.4015850075598042</v>
      </c>
      <c r="D6006" s="200">
        <v>3.5666865780367738</v>
      </c>
      <c r="E6006" s="200"/>
      <c r="F6006" s="200"/>
    </row>
    <row r="6007" spans="2:6" x14ac:dyDescent="0.2">
      <c r="B6007" s="199">
        <v>41186</v>
      </c>
      <c r="C6007" s="200">
        <v>8.5099678011460522</v>
      </c>
      <c r="D6007" s="200">
        <v>3.5939976324895144</v>
      </c>
      <c r="E6007" s="200"/>
      <c r="F6007" s="200"/>
    </row>
    <row r="6008" spans="2:6" x14ac:dyDescent="0.2">
      <c r="B6008" s="199">
        <v>41187</v>
      </c>
      <c r="C6008" s="200">
        <v>8.6284455734290191</v>
      </c>
      <c r="D6008" s="200">
        <v>3.609866326716431</v>
      </c>
      <c r="E6008" s="200"/>
      <c r="F6008" s="200"/>
    </row>
    <row r="6009" spans="2:6" x14ac:dyDescent="0.2">
      <c r="B6009" s="199">
        <v>41190</v>
      </c>
      <c r="C6009" s="200">
        <v>8.4668975599423604</v>
      </c>
      <c r="D6009" s="200">
        <v>3.587525040976129</v>
      </c>
      <c r="E6009" s="200"/>
      <c r="F6009" s="200"/>
    </row>
    <row r="6010" spans="2:6" x14ac:dyDescent="0.2">
      <c r="B6010" s="199">
        <v>41191</v>
      </c>
      <c r="C6010" s="200">
        <v>8.3259781621551667</v>
      </c>
      <c r="D6010" s="200">
        <v>3.5526532507739796</v>
      </c>
      <c r="E6010" s="200"/>
      <c r="F6010" s="200"/>
    </row>
    <row r="6011" spans="2:6" x14ac:dyDescent="0.2">
      <c r="B6011" s="199">
        <v>41192</v>
      </c>
      <c r="C6011" s="200">
        <v>8.2897279734737186</v>
      </c>
      <c r="D6011" s="200">
        <v>3.5304727736295618</v>
      </c>
      <c r="E6011" s="200"/>
      <c r="F6011" s="200"/>
    </row>
    <row r="6012" spans="2:6" x14ac:dyDescent="0.2">
      <c r="B6012" s="199">
        <v>41193</v>
      </c>
      <c r="C6012" s="200">
        <v>8.4685512850770657</v>
      </c>
      <c r="D6012" s="200">
        <v>3.5407934802403798</v>
      </c>
      <c r="E6012" s="200"/>
      <c r="F6012" s="200"/>
    </row>
    <row r="6013" spans="2:6" x14ac:dyDescent="0.2">
      <c r="B6013" s="199">
        <v>41194</v>
      </c>
      <c r="C6013" s="200">
        <v>8.5333467877452911</v>
      </c>
      <c r="D6013" s="200">
        <v>3.5332556911309276</v>
      </c>
      <c r="E6013" s="200"/>
      <c r="F6013" s="200"/>
    </row>
    <row r="6014" spans="2:6" x14ac:dyDescent="0.2">
      <c r="B6014" s="199">
        <v>41197</v>
      </c>
      <c r="C6014" s="200">
        <v>8.5874218483526921</v>
      </c>
      <c r="D6014" s="200">
        <v>3.5515516299398873</v>
      </c>
      <c r="E6014" s="200"/>
      <c r="F6014" s="200"/>
    </row>
    <row r="6015" spans="2:6" x14ac:dyDescent="0.2">
      <c r="B6015" s="199">
        <v>41198</v>
      </c>
      <c r="C6015" s="200">
        <v>8.7694658793056242</v>
      </c>
      <c r="D6015" s="200">
        <v>3.5965960662902789</v>
      </c>
      <c r="E6015" s="200"/>
      <c r="F6015" s="200"/>
    </row>
    <row r="6016" spans="2:6" x14ac:dyDescent="0.2">
      <c r="B6016" s="199">
        <v>41199</v>
      </c>
      <c r="C6016" s="200">
        <v>8.5579091510294258</v>
      </c>
      <c r="D6016" s="200">
        <v>3.6248056820251175</v>
      </c>
      <c r="E6016" s="200"/>
      <c r="F6016" s="200"/>
    </row>
    <row r="6017" spans="2:6" x14ac:dyDescent="0.2">
      <c r="B6017" s="199">
        <v>41200</v>
      </c>
      <c r="C6017" s="200">
        <v>8.5140583315473268</v>
      </c>
      <c r="D6017" s="200">
        <v>3.6246558004006415</v>
      </c>
      <c r="E6017" s="200"/>
      <c r="F6017" s="200"/>
    </row>
    <row r="6018" spans="2:6" x14ac:dyDescent="0.2">
      <c r="B6018" s="199">
        <v>41201</v>
      </c>
      <c r="C6018" s="200">
        <v>8.4328540060094905</v>
      </c>
      <c r="D6018" s="200">
        <v>3.577967219085763</v>
      </c>
      <c r="E6018" s="200"/>
      <c r="F6018" s="200"/>
    </row>
    <row r="6019" spans="2:6" x14ac:dyDescent="0.2">
      <c r="B6019" s="199">
        <v>41204</v>
      </c>
      <c r="C6019" s="200">
        <v>8.3495639686401386</v>
      </c>
      <c r="D6019" s="200">
        <v>3.574217993079571</v>
      </c>
      <c r="E6019" s="200"/>
      <c r="F6019" s="200"/>
    </row>
    <row r="6020" spans="2:6" x14ac:dyDescent="0.2">
      <c r="B6020" s="199">
        <v>41205</v>
      </c>
      <c r="C6020" s="200">
        <v>8.2213740012392886</v>
      </c>
      <c r="D6020" s="200">
        <v>3.5178903660535283</v>
      </c>
      <c r="E6020" s="200"/>
      <c r="F6020" s="200"/>
    </row>
    <row r="6021" spans="2:6" x14ac:dyDescent="0.2">
      <c r="B6021" s="199">
        <v>41206</v>
      </c>
      <c r="C6021" s="200">
        <v>8.2610025260380766</v>
      </c>
      <c r="D6021" s="200">
        <v>3.5149043890001685</v>
      </c>
      <c r="E6021" s="200"/>
      <c r="F6021" s="200"/>
    </row>
    <row r="6022" spans="2:6" x14ac:dyDescent="0.2">
      <c r="B6022" s="199">
        <v>41207</v>
      </c>
      <c r="C6022" s="200">
        <v>8.3317107423750123</v>
      </c>
      <c r="D6022" s="200">
        <v>3.5258433800764752</v>
      </c>
      <c r="E6022" s="200"/>
      <c r="F6022" s="200"/>
    </row>
    <row r="6023" spans="2:6" x14ac:dyDescent="0.2">
      <c r="B6023" s="199">
        <v>41208</v>
      </c>
      <c r="C6023" s="200">
        <v>8.3945172715453733</v>
      </c>
      <c r="D6023" s="200">
        <v>3.5189728646876572</v>
      </c>
      <c r="E6023" s="200"/>
      <c r="F6023" s="200"/>
    </row>
    <row r="6024" spans="2:6" x14ac:dyDescent="0.2">
      <c r="B6024" s="199">
        <v>41211</v>
      </c>
      <c r="C6024" s="200">
        <v>8.3566116898269165</v>
      </c>
      <c r="D6024" s="200">
        <v>3.5102764523766026</v>
      </c>
      <c r="E6024" s="200"/>
      <c r="F6024" s="200"/>
    </row>
    <row r="6025" spans="2:6" x14ac:dyDescent="0.2">
      <c r="B6025" s="199">
        <v>41212</v>
      </c>
      <c r="C6025" s="200">
        <v>8.4887245634474571</v>
      </c>
      <c r="D6025" s="200">
        <v>3.5244842469495405</v>
      </c>
      <c r="E6025" s="200"/>
      <c r="F6025" s="200"/>
    </row>
    <row r="6026" spans="2:6" x14ac:dyDescent="0.2">
      <c r="B6026" s="199">
        <v>41213</v>
      </c>
      <c r="C6026" s="200">
        <v>8.4785895550954358</v>
      </c>
      <c r="D6026" s="200">
        <v>3.5228497541431301</v>
      </c>
      <c r="E6026" s="200"/>
      <c r="F6026" s="200"/>
    </row>
    <row r="6027" spans="2:6" x14ac:dyDescent="0.2">
      <c r="B6027" s="199">
        <v>41214</v>
      </c>
      <c r="C6027" s="200">
        <v>8.5236954710615151</v>
      </c>
      <c r="D6027" s="200">
        <v>3.5545793116007882</v>
      </c>
      <c r="E6027" s="200"/>
      <c r="F6027" s="200"/>
    </row>
    <row r="6028" spans="2:6" x14ac:dyDescent="0.2">
      <c r="B6028" s="199">
        <v>41215</v>
      </c>
      <c r="C6028" s="200">
        <v>8.5221351484558507</v>
      </c>
      <c r="D6028" s="200">
        <v>3.5346130030959619</v>
      </c>
      <c r="E6028" s="200"/>
      <c r="F6028" s="200"/>
    </row>
    <row r="6029" spans="2:6" x14ac:dyDescent="0.2">
      <c r="B6029" s="199">
        <v>41218</v>
      </c>
      <c r="C6029" s="200">
        <v>8.5474922671879785</v>
      </c>
      <c r="D6029" s="200">
        <v>3.5283471134583735</v>
      </c>
      <c r="E6029" s="200"/>
      <c r="F6029" s="200"/>
    </row>
    <row r="6030" spans="2:6" x14ac:dyDescent="0.2">
      <c r="B6030" s="199">
        <v>41219</v>
      </c>
      <c r="C6030" s="200">
        <v>8.5017975817084857</v>
      </c>
      <c r="D6030" s="200">
        <v>3.5501801129120243</v>
      </c>
      <c r="E6030" s="200"/>
      <c r="F6030" s="200"/>
    </row>
    <row r="6031" spans="2:6" x14ac:dyDescent="0.2">
      <c r="B6031" s="199">
        <v>41220</v>
      </c>
      <c r="C6031" s="200">
        <v>8.4534425920536496</v>
      </c>
      <c r="D6031" s="200">
        <v>3.4917982152613232</v>
      </c>
      <c r="E6031" s="200"/>
      <c r="F6031" s="200"/>
    </row>
    <row r="6032" spans="2:6" x14ac:dyDescent="0.2">
      <c r="B6032" s="199">
        <v>41221</v>
      </c>
      <c r="C6032" s="200">
        <v>8.6221067107215639</v>
      </c>
      <c r="D6032" s="200">
        <v>3.458724093971941</v>
      </c>
      <c r="E6032" s="200"/>
      <c r="F6032" s="200"/>
    </row>
    <row r="6033" spans="2:6" x14ac:dyDescent="0.2">
      <c r="B6033" s="199">
        <v>41222</v>
      </c>
      <c r="C6033" s="200">
        <v>8.7294437295630232</v>
      </c>
      <c r="D6033" s="200">
        <v>3.4578854489163953</v>
      </c>
      <c r="E6033" s="200"/>
      <c r="F6033" s="200"/>
    </row>
    <row r="6034" spans="2:6" x14ac:dyDescent="0.2">
      <c r="B6034" s="199">
        <v>41225</v>
      </c>
      <c r="C6034" s="200">
        <v>8.6531738929924309</v>
      </c>
      <c r="D6034" s="200">
        <v>3.4533279912584098</v>
      </c>
      <c r="E6034" s="200"/>
      <c r="F6034" s="200"/>
    </row>
    <row r="6035" spans="2:6" x14ac:dyDescent="0.2">
      <c r="B6035" s="199">
        <v>41226</v>
      </c>
      <c r="C6035" s="200">
        <v>8.6493802492013216</v>
      </c>
      <c r="D6035" s="200">
        <v>3.4472431251138094</v>
      </c>
      <c r="E6035" s="200"/>
      <c r="F6035" s="200"/>
    </row>
    <row r="6036" spans="2:6" x14ac:dyDescent="0.2">
      <c r="B6036" s="199">
        <v>41227</v>
      </c>
      <c r="C6036" s="200">
        <v>8.6000887324026269</v>
      </c>
      <c r="D6036" s="200">
        <v>3.4086743762520357</v>
      </c>
      <c r="E6036" s="200"/>
      <c r="F6036" s="200"/>
    </row>
    <row r="6037" spans="2:6" x14ac:dyDescent="0.2">
      <c r="B6037" s="199">
        <v>41228</v>
      </c>
      <c r="C6037" s="200">
        <v>8.5038649466146552</v>
      </c>
      <c r="D6037" s="200">
        <v>3.4000072846475922</v>
      </c>
      <c r="E6037" s="200"/>
      <c r="F6037" s="200"/>
    </row>
    <row r="6038" spans="2:6" x14ac:dyDescent="0.2">
      <c r="B6038" s="199">
        <v>41229</v>
      </c>
      <c r="C6038" s="200">
        <v>8.4767148329054152</v>
      </c>
      <c r="D6038" s="200">
        <v>3.3987858313603954</v>
      </c>
      <c r="E6038" s="200"/>
      <c r="F6038" s="200"/>
    </row>
    <row r="6039" spans="2:6" x14ac:dyDescent="0.2">
      <c r="B6039" s="199">
        <v>41232</v>
      </c>
      <c r="C6039" s="200">
        <v>8.6211093051435999</v>
      </c>
      <c r="D6039" s="200">
        <v>3.4738832635221142</v>
      </c>
      <c r="E6039" s="200"/>
      <c r="F6039" s="200"/>
    </row>
    <row r="6040" spans="2:6" x14ac:dyDescent="0.2">
      <c r="B6040" s="199">
        <v>41233</v>
      </c>
      <c r="C6040" s="200">
        <v>8.6132117877327836</v>
      </c>
      <c r="D6040" s="200">
        <v>3.4752606082680622</v>
      </c>
      <c r="E6040" s="200"/>
      <c r="F6040" s="200"/>
    </row>
    <row r="6041" spans="2:6" x14ac:dyDescent="0.2">
      <c r="B6041" s="199">
        <v>41234</v>
      </c>
      <c r="C6041" s="200">
        <v>8.6527635890255752</v>
      </c>
      <c r="D6041" s="200">
        <v>3.4839287925696469</v>
      </c>
      <c r="E6041" s="200"/>
      <c r="F6041" s="200"/>
    </row>
    <row r="6042" spans="2:6" x14ac:dyDescent="0.2">
      <c r="B6042" s="199">
        <v>41235</v>
      </c>
      <c r="C6042" s="200">
        <v>8.6479725396565001</v>
      </c>
      <c r="D6042" s="200">
        <v>3.500723729739561</v>
      </c>
      <c r="E6042" s="200"/>
      <c r="F6042" s="200"/>
    </row>
    <row r="6043" spans="2:6" x14ac:dyDescent="0.2">
      <c r="B6043" s="199">
        <v>41236</v>
      </c>
      <c r="C6043" s="200">
        <v>8.7414384489843275</v>
      </c>
      <c r="D6043" s="200">
        <v>3.5399287925696465</v>
      </c>
      <c r="E6043" s="200"/>
      <c r="F6043" s="200"/>
    </row>
    <row r="6044" spans="2:6" x14ac:dyDescent="0.2">
      <c r="B6044" s="199">
        <v>41239</v>
      </c>
      <c r="C6044" s="200">
        <v>8.6703441132639476</v>
      </c>
      <c r="D6044" s="200">
        <v>3.5340072846475925</v>
      </c>
      <c r="E6044" s="200"/>
      <c r="F6044" s="200"/>
    </row>
    <row r="6045" spans="2:6" x14ac:dyDescent="0.2">
      <c r="B6045" s="199">
        <v>41240</v>
      </c>
      <c r="C6045" s="200">
        <v>8.6669957993880846</v>
      </c>
      <c r="D6045" s="200">
        <v>3.5253103259879675</v>
      </c>
      <c r="E6045" s="200"/>
      <c r="F6045" s="200"/>
    </row>
    <row r="6046" spans="2:6" x14ac:dyDescent="0.2">
      <c r="B6046" s="199">
        <v>41241</v>
      </c>
      <c r="C6046" s="200">
        <v>8.6995524184166815</v>
      </c>
      <c r="D6046" s="200">
        <v>3.5382646148242451</v>
      </c>
      <c r="E6046" s="200"/>
      <c r="F6046" s="200"/>
    </row>
    <row r="6047" spans="2:6" x14ac:dyDescent="0.2">
      <c r="B6047" s="199">
        <v>41242</v>
      </c>
      <c r="C6047" s="200">
        <v>8.7615174908745281</v>
      </c>
      <c r="D6047" s="200">
        <v>3.5680517209979841</v>
      </c>
      <c r="E6047" s="200"/>
      <c r="F6047" s="200"/>
    </row>
    <row r="6048" spans="2:6" x14ac:dyDescent="0.2">
      <c r="B6048" s="199">
        <v>41243</v>
      </c>
      <c r="C6048" s="200">
        <v>8.7414551280073702</v>
      </c>
      <c r="D6048" s="200">
        <v>3.5702901110908631</v>
      </c>
      <c r="E6048" s="200"/>
      <c r="F6048" s="200"/>
    </row>
    <row r="6049" spans="2:6" x14ac:dyDescent="0.2">
      <c r="B6049" s="199">
        <v>41246</v>
      </c>
      <c r="C6049" s="200">
        <v>8.8301733534260336</v>
      </c>
      <c r="D6049" s="200">
        <v>3.5671008923693184</v>
      </c>
      <c r="E6049" s="200"/>
      <c r="F6049" s="200"/>
    </row>
    <row r="6050" spans="2:6" x14ac:dyDescent="0.2">
      <c r="B6050" s="199">
        <v>41247</v>
      </c>
      <c r="C6050" s="200">
        <v>8.903021488419375</v>
      </c>
      <c r="D6050" s="200">
        <v>3.5665419777818119</v>
      </c>
      <c r="E6050" s="200"/>
      <c r="F6050" s="200"/>
    </row>
    <row r="6051" spans="2:6" x14ac:dyDescent="0.2">
      <c r="B6051" s="199">
        <v>41248</v>
      </c>
      <c r="C6051" s="200">
        <v>8.8962356278943702</v>
      </c>
      <c r="D6051" s="200">
        <v>3.5710229466399435</v>
      </c>
      <c r="E6051" s="200"/>
      <c r="F6051" s="200"/>
    </row>
    <row r="6052" spans="2:6" x14ac:dyDescent="0.2">
      <c r="B6052" s="199">
        <v>41249</v>
      </c>
      <c r="C6052" s="200">
        <v>8.7600730874790127</v>
      </c>
      <c r="D6052" s="200">
        <v>3.5817297395738352</v>
      </c>
      <c r="E6052" s="200"/>
      <c r="F6052" s="200"/>
    </row>
    <row r="6053" spans="2:6" x14ac:dyDescent="0.2">
      <c r="B6053" s="199">
        <v>41250</v>
      </c>
      <c r="C6053" s="200">
        <v>8.8076825248038304</v>
      </c>
      <c r="D6053" s="200">
        <v>3.5863114186851086</v>
      </c>
      <c r="E6053" s="200"/>
      <c r="F6053" s="200"/>
    </row>
    <row r="6054" spans="2:6" x14ac:dyDescent="0.2">
      <c r="B6054" s="199">
        <v>41253</v>
      </c>
      <c r="C6054" s="200">
        <v>8.9135267710829513</v>
      </c>
      <c r="D6054" s="200">
        <v>3.5898200692041398</v>
      </c>
      <c r="E6054" s="200"/>
      <c r="F6054" s="200"/>
    </row>
    <row r="6055" spans="2:6" x14ac:dyDescent="0.2">
      <c r="B6055" s="199">
        <v>41254</v>
      </c>
      <c r="C6055" s="200">
        <v>9.0306035054303138</v>
      </c>
      <c r="D6055" s="200">
        <v>3.6115334183208767</v>
      </c>
      <c r="E6055" s="200"/>
      <c r="F6055" s="200"/>
    </row>
    <row r="6056" spans="2:6" x14ac:dyDescent="0.2">
      <c r="B6056" s="199">
        <v>41255</v>
      </c>
      <c r="C6056" s="200">
        <v>9.0852172984820001</v>
      </c>
      <c r="D6056" s="200">
        <v>3.6185844108541128</v>
      </c>
      <c r="E6056" s="200"/>
      <c r="F6056" s="200"/>
    </row>
    <row r="6057" spans="2:6" x14ac:dyDescent="0.2">
      <c r="B6057" s="199">
        <v>41256</v>
      </c>
      <c r="C6057" s="200">
        <v>9.1411820924001628</v>
      </c>
      <c r="D6057" s="200">
        <v>3.6065944272445702</v>
      </c>
      <c r="E6057" s="200"/>
      <c r="F6057" s="200"/>
    </row>
    <row r="6058" spans="2:6" x14ac:dyDescent="0.2">
      <c r="B6058" s="199">
        <v>41257</v>
      </c>
      <c r="C6058" s="200">
        <v>9.0935584779057574</v>
      </c>
      <c r="D6058" s="200">
        <v>3.6009839737752567</v>
      </c>
      <c r="E6058" s="200"/>
      <c r="F6058" s="200"/>
    </row>
    <row r="6059" spans="2:6" x14ac:dyDescent="0.2">
      <c r="B6059" s="199">
        <v>41260</v>
      </c>
      <c r="C6059" s="200">
        <v>8.9272744558260655</v>
      </c>
      <c r="D6059" s="200">
        <v>3.6276399562921027</v>
      </c>
      <c r="E6059" s="200"/>
      <c r="F6059" s="200"/>
    </row>
    <row r="6060" spans="2:6" x14ac:dyDescent="0.2">
      <c r="B6060" s="199">
        <v>41261</v>
      </c>
      <c r="C6060" s="200">
        <v>9.0160143639746853</v>
      </c>
      <c r="D6060" s="200">
        <v>3.6622564195956895</v>
      </c>
      <c r="E6060" s="200"/>
      <c r="F6060" s="200"/>
    </row>
    <row r="6061" spans="2:6" x14ac:dyDescent="0.2">
      <c r="B6061" s="199">
        <v>41262</v>
      </c>
      <c r="C6061" s="200">
        <v>9.0499711869877331</v>
      </c>
      <c r="D6061" s="200">
        <v>3.6650407940265763</v>
      </c>
      <c r="E6061" s="200"/>
      <c r="F6061" s="200"/>
    </row>
    <row r="6062" spans="2:6" x14ac:dyDescent="0.2">
      <c r="B6062" s="199">
        <v>41263</v>
      </c>
      <c r="C6062" s="200">
        <v>9.0812293440724385</v>
      </c>
      <c r="D6062" s="200">
        <v>3.6734809688581191</v>
      </c>
      <c r="E6062" s="200"/>
      <c r="F6062" s="200"/>
    </row>
    <row r="6063" spans="2:6" x14ac:dyDescent="0.2">
      <c r="B6063" s="199">
        <v>41264</v>
      </c>
      <c r="C6063" s="200">
        <v>9.0116561352535722</v>
      </c>
      <c r="D6063" s="200">
        <v>3.6445068293571175</v>
      </c>
      <c r="E6063" s="200"/>
      <c r="F6063" s="200"/>
    </row>
    <row r="6064" spans="2:6" x14ac:dyDescent="0.2">
      <c r="B6064" s="199">
        <v>41267</v>
      </c>
      <c r="C6064" s="200">
        <v>8.9876199951464439</v>
      </c>
      <c r="D6064" s="200">
        <v>3.6375927881988583</v>
      </c>
      <c r="E6064" s="200"/>
      <c r="F6064" s="200"/>
    </row>
    <row r="6065" spans="2:6" x14ac:dyDescent="0.2">
      <c r="B6065" s="199">
        <v>41268</v>
      </c>
      <c r="C6065" s="200">
        <v>8.9876199951464439</v>
      </c>
      <c r="D6065" s="200">
        <v>3.639495356037139</v>
      </c>
      <c r="E6065" s="200"/>
      <c r="F6065" s="200"/>
    </row>
    <row r="6066" spans="2:6" x14ac:dyDescent="0.2">
      <c r="B6066" s="199">
        <v>41269</v>
      </c>
      <c r="C6066" s="200">
        <v>8.9876199951464439</v>
      </c>
      <c r="D6066" s="200">
        <v>3.6316514296120799</v>
      </c>
      <c r="E6066" s="200"/>
      <c r="F6066" s="200"/>
    </row>
    <row r="6067" spans="2:6" x14ac:dyDescent="0.2">
      <c r="B6067" s="199">
        <v>41270</v>
      </c>
      <c r="C6067" s="200">
        <v>9.060653267295562</v>
      </c>
      <c r="D6067" s="200">
        <v>3.6330841376798269</v>
      </c>
      <c r="E6067" s="200"/>
      <c r="F6067" s="200"/>
    </row>
    <row r="6068" spans="2:6" x14ac:dyDescent="0.2">
      <c r="B6068" s="199">
        <v>41271</v>
      </c>
      <c r="C6068" s="200">
        <v>8.9959828573001577</v>
      </c>
      <c r="D6068" s="200">
        <v>3.6076598069568253</v>
      </c>
      <c r="E6068" s="200"/>
      <c r="F6068" s="200"/>
    </row>
    <row r="6069" spans="2:6" x14ac:dyDescent="0.2">
      <c r="B6069" s="199">
        <v>41274</v>
      </c>
      <c r="C6069" s="200">
        <v>9.0781128686168753</v>
      </c>
      <c r="D6069" s="200">
        <v>3.6393733381897522</v>
      </c>
      <c r="E6069" s="200"/>
      <c r="F6069" s="200"/>
    </row>
    <row r="6070" spans="2:6" x14ac:dyDescent="0.2">
      <c r="B6070" s="199">
        <v>41275</v>
      </c>
      <c r="C6070" s="200">
        <v>9.0781128686168753</v>
      </c>
      <c r="D6070" s="200">
        <v>3.6395093789837794</v>
      </c>
      <c r="E6070" s="200"/>
      <c r="F6070" s="200"/>
    </row>
    <row r="6071" spans="2:6" x14ac:dyDescent="0.2">
      <c r="B6071" s="199">
        <v>41276</v>
      </c>
      <c r="C6071" s="200">
        <v>9.1940854516387969</v>
      </c>
      <c r="D6071" s="200">
        <v>3.7183933709706669</v>
      </c>
      <c r="E6071" s="200"/>
      <c r="F6071" s="200"/>
    </row>
    <row r="6072" spans="2:6" x14ac:dyDescent="0.2">
      <c r="B6072" s="199">
        <v>41277</v>
      </c>
      <c r="C6072" s="200">
        <v>9.0578094938667473</v>
      </c>
      <c r="D6072" s="200">
        <v>3.7103689674011893</v>
      </c>
      <c r="E6072" s="200"/>
      <c r="F6072" s="200"/>
    </row>
    <row r="6073" spans="2:6" x14ac:dyDescent="0.2">
      <c r="B6073" s="199">
        <v>41278</v>
      </c>
      <c r="C6073" s="200">
        <v>8.9933926050215938</v>
      </c>
      <c r="D6073" s="200">
        <v>3.7259329812420199</v>
      </c>
      <c r="E6073" s="200"/>
      <c r="F6073" s="200"/>
    </row>
    <row r="6074" spans="2:6" x14ac:dyDescent="0.2">
      <c r="B6074" s="199">
        <v>41281</v>
      </c>
      <c r="C6074" s="200">
        <v>8.9599761823551347</v>
      </c>
      <c r="D6074" s="200">
        <v>3.7172460389728523</v>
      </c>
      <c r="E6074" s="200"/>
      <c r="F6074" s="200"/>
    </row>
    <row r="6075" spans="2:6" x14ac:dyDescent="0.2">
      <c r="B6075" s="199">
        <v>41282</v>
      </c>
      <c r="C6075" s="200">
        <v>8.9583224572204312</v>
      </c>
      <c r="D6075" s="200">
        <v>3.7052507739937961</v>
      </c>
      <c r="E6075" s="200"/>
      <c r="F6075" s="200"/>
    </row>
    <row r="6076" spans="2:6" x14ac:dyDescent="0.2">
      <c r="B6076" s="199">
        <v>41283</v>
      </c>
      <c r="C6076" s="200">
        <v>8.9369207688029277</v>
      </c>
      <c r="D6076" s="200">
        <v>3.7186195592788081</v>
      </c>
      <c r="E6076" s="200"/>
      <c r="F6076" s="200"/>
    </row>
    <row r="6077" spans="2:6" x14ac:dyDescent="0.2">
      <c r="B6077" s="199">
        <v>41284</v>
      </c>
      <c r="C6077" s="200">
        <v>9.1241920055775054</v>
      </c>
      <c r="D6077" s="200">
        <v>3.749539610271341</v>
      </c>
      <c r="E6077" s="200"/>
      <c r="F6077" s="200"/>
    </row>
    <row r="6078" spans="2:6" x14ac:dyDescent="0.2">
      <c r="B6078" s="199">
        <v>41285</v>
      </c>
      <c r="C6078" s="200">
        <v>9.134071824876969</v>
      </c>
      <c r="D6078" s="200">
        <v>3.7591713713349004</v>
      </c>
      <c r="E6078" s="200"/>
      <c r="F6078" s="200"/>
    </row>
    <row r="6079" spans="2:6" x14ac:dyDescent="0.2">
      <c r="B6079" s="199">
        <v>41288</v>
      </c>
      <c r="C6079" s="200">
        <v>9.0654501543227006</v>
      </c>
      <c r="D6079" s="200">
        <v>3.754478965580029</v>
      </c>
      <c r="E6079" s="200"/>
      <c r="F6079" s="200"/>
    </row>
    <row r="6080" spans="2:6" x14ac:dyDescent="0.2">
      <c r="B6080" s="199">
        <v>41289</v>
      </c>
      <c r="C6080" s="200">
        <v>9.1601753298902668</v>
      </c>
      <c r="D6080" s="200">
        <v>3.7616993261700853</v>
      </c>
      <c r="E6080" s="200"/>
      <c r="F6080" s="200"/>
    </row>
    <row r="6081" spans="2:6" x14ac:dyDescent="0.2">
      <c r="B6081" s="199">
        <v>41290</v>
      </c>
      <c r="C6081" s="200">
        <v>9.146199142531465</v>
      </c>
      <c r="D6081" s="200">
        <v>3.7516995082862747</v>
      </c>
      <c r="E6081" s="200"/>
      <c r="F6081" s="200"/>
    </row>
    <row r="6082" spans="2:6" x14ac:dyDescent="0.2">
      <c r="B6082" s="199">
        <v>41291</v>
      </c>
      <c r="C6082" s="200">
        <v>9.2197010952280891</v>
      </c>
      <c r="D6082" s="200">
        <v>3.771415042797293</v>
      </c>
      <c r="E6082" s="200"/>
      <c r="F6082" s="200"/>
    </row>
    <row r="6083" spans="2:6" x14ac:dyDescent="0.2">
      <c r="B6083" s="199">
        <v>41292</v>
      </c>
      <c r="C6083" s="200">
        <v>9.1459681380623223</v>
      </c>
      <c r="D6083" s="200">
        <v>3.7767614277909187</v>
      </c>
      <c r="E6083" s="200"/>
      <c r="F6083" s="200"/>
    </row>
    <row r="6084" spans="2:6" x14ac:dyDescent="0.2">
      <c r="B6084" s="199">
        <v>41295</v>
      </c>
      <c r="C6084" s="200">
        <v>9.2405098443764171</v>
      </c>
      <c r="D6084" s="200">
        <v>3.7807947550537127</v>
      </c>
      <c r="E6084" s="200"/>
      <c r="F6084" s="200"/>
    </row>
    <row r="6085" spans="2:6" x14ac:dyDescent="0.2">
      <c r="B6085" s="199">
        <v>41296</v>
      </c>
      <c r="C6085" s="200">
        <v>9.2677250062755228</v>
      </c>
      <c r="D6085" s="200">
        <v>3.7919934438171436</v>
      </c>
      <c r="E6085" s="200"/>
      <c r="F6085" s="200"/>
    </row>
    <row r="6086" spans="2:6" x14ac:dyDescent="0.2">
      <c r="B6086" s="199">
        <v>41297</v>
      </c>
      <c r="C6086" s="200">
        <v>9.3784753871827125</v>
      </c>
      <c r="D6086" s="200">
        <v>3.7905736659988958</v>
      </c>
      <c r="E6086" s="200"/>
      <c r="F6086" s="200"/>
    </row>
    <row r="6087" spans="2:6" x14ac:dyDescent="0.2">
      <c r="B6087" s="199">
        <v>41298</v>
      </c>
      <c r="C6087" s="200">
        <v>9.5484946764728633</v>
      </c>
      <c r="D6087" s="200">
        <v>3.7995427062465739</v>
      </c>
      <c r="E6087" s="200"/>
      <c r="F6087" s="200"/>
    </row>
    <row r="6088" spans="2:6" x14ac:dyDescent="0.2">
      <c r="B6088" s="199">
        <v>41299</v>
      </c>
      <c r="C6088" s="200">
        <v>9.6086100452752525</v>
      </c>
      <c r="D6088" s="200">
        <v>3.8249338918229716</v>
      </c>
      <c r="E6088" s="200"/>
      <c r="F6088" s="200"/>
    </row>
    <row r="6089" spans="2:6" x14ac:dyDescent="0.2">
      <c r="B6089" s="199">
        <v>41302</v>
      </c>
      <c r="C6089" s="200">
        <v>9.5609539066859135</v>
      </c>
      <c r="D6089" s="200">
        <v>3.8183758878164151</v>
      </c>
      <c r="E6089" s="200"/>
      <c r="F6089" s="200"/>
    </row>
    <row r="6090" spans="2:6" x14ac:dyDescent="0.2">
      <c r="B6090" s="199">
        <v>41303</v>
      </c>
      <c r="C6090" s="200">
        <v>9.6620554727627823</v>
      </c>
      <c r="D6090" s="200">
        <v>3.8393294481879319</v>
      </c>
      <c r="E6090" s="200"/>
      <c r="F6090" s="200"/>
    </row>
    <row r="6091" spans="2:6" x14ac:dyDescent="0.2">
      <c r="B6091" s="199">
        <v>41304</v>
      </c>
      <c r="C6091" s="200">
        <v>9.7444006434767534</v>
      </c>
      <c r="D6091" s="200">
        <v>3.8366570752139744</v>
      </c>
      <c r="E6091" s="200"/>
      <c r="F6091" s="200"/>
    </row>
    <row r="6092" spans="2:6" x14ac:dyDescent="0.2">
      <c r="B6092" s="199">
        <v>41305</v>
      </c>
      <c r="C6092" s="200">
        <v>9.5568475312127514</v>
      </c>
      <c r="D6092" s="200">
        <v>3.8258870879621081</v>
      </c>
      <c r="E6092" s="200"/>
      <c r="F6092" s="200"/>
    </row>
    <row r="6093" spans="2:6" x14ac:dyDescent="0.2">
      <c r="B6093" s="199">
        <v>41306</v>
      </c>
      <c r="C6093" s="200">
        <v>9.6538585668883492</v>
      </c>
      <c r="D6093" s="200">
        <v>3.856755235840454</v>
      </c>
      <c r="E6093" s="200"/>
      <c r="F6093" s="200"/>
    </row>
    <row r="6094" spans="2:6" x14ac:dyDescent="0.2">
      <c r="B6094" s="199">
        <v>41309</v>
      </c>
      <c r="C6094" s="200">
        <v>9.3843147131500366</v>
      </c>
      <c r="D6094" s="200">
        <v>3.8102139865233906</v>
      </c>
      <c r="E6094" s="200"/>
      <c r="F6094" s="200"/>
    </row>
    <row r="6095" spans="2:6" x14ac:dyDescent="0.2">
      <c r="B6095" s="199">
        <v>41310</v>
      </c>
      <c r="C6095" s="200">
        <v>9.354625218182516</v>
      </c>
      <c r="D6095" s="200">
        <v>3.825344381715523</v>
      </c>
      <c r="E6095" s="200"/>
      <c r="F6095" s="200"/>
    </row>
    <row r="6096" spans="2:6" x14ac:dyDescent="0.2">
      <c r="B6096" s="199">
        <v>41311</v>
      </c>
      <c r="C6096" s="200">
        <v>9.2943122029570677</v>
      </c>
      <c r="D6096" s="200">
        <v>3.8344307047896442</v>
      </c>
      <c r="E6096" s="200"/>
      <c r="F6096" s="200"/>
    </row>
    <row r="6097" spans="2:6" x14ac:dyDescent="0.2">
      <c r="B6097" s="199">
        <v>41312</v>
      </c>
      <c r="C6097" s="200">
        <v>9.2747827348761316</v>
      </c>
      <c r="D6097" s="200">
        <v>3.8177452194499972</v>
      </c>
      <c r="E6097" s="200"/>
      <c r="F6097" s="200"/>
    </row>
    <row r="6098" spans="2:6" x14ac:dyDescent="0.2">
      <c r="B6098" s="199">
        <v>41313</v>
      </c>
      <c r="C6098" s="200">
        <v>9.3865330232147421</v>
      </c>
      <c r="D6098" s="200">
        <v>3.8410664724093859</v>
      </c>
      <c r="E6098" s="200"/>
      <c r="F6098" s="200"/>
    </row>
    <row r="6099" spans="2:6" x14ac:dyDescent="0.2">
      <c r="B6099" s="199">
        <v>41316</v>
      </c>
      <c r="C6099" s="200">
        <v>9.407852150468182</v>
      </c>
      <c r="D6099" s="200">
        <v>3.8282658896375774</v>
      </c>
      <c r="E6099" s="200"/>
      <c r="F6099" s="200"/>
    </row>
    <row r="6100" spans="2:6" x14ac:dyDescent="0.2">
      <c r="B6100" s="199">
        <v>41317</v>
      </c>
      <c r="C6100" s="200">
        <v>9.3436729377013901</v>
      </c>
      <c r="D6100" s="200">
        <v>3.8505445274084749</v>
      </c>
      <c r="E6100" s="200"/>
      <c r="F6100" s="200"/>
    </row>
    <row r="6101" spans="2:6" x14ac:dyDescent="0.2">
      <c r="B6101" s="199">
        <v>41318</v>
      </c>
      <c r="C6101" s="200">
        <v>9.3385866696244548</v>
      </c>
      <c r="D6101" s="200">
        <v>3.8524336186486865</v>
      </c>
      <c r="E6101" s="200"/>
      <c r="F6101" s="200"/>
    </row>
    <row r="6102" spans="2:6" x14ac:dyDescent="0.2">
      <c r="B6102" s="199">
        <v>41319</v>
      </c>
      <c r="C6102" s="200">
        <v>9.2619849204953084</v>
      </c>
      <c r="D6102" s="200">
        <v>3.8466490621016103</v>
      </c>
      <c r="E6102" s="200"/>
      <c r="F6102" s="200"/>
    </row>
    <row r="6103" spans="2:6" x14ac:dyDescent="0.2">
      <c r="B6103" s="199">
        <v>41320</v>
      </c>
      <c r="C6103" s="200">
        <v>9.2275285607421242</v>
      </c>
      <c r="D6103" s="200">
        <v>3.8341374977235367</v>
      </c>
      <c r="E6103" s="200"/>
      <c r="F6103" s="200"/>
    </row>
    <row r="6104" spans="2:6" x14ac:dyDescent="0.2">
      <c r="B6104" s="199">
        <v>41323</v>
      </c>
      <c r="C6104" s="200">
        <v>9.2378803963937042</v>
      </c>
      <c r="D6104" s="200">
        <v>3.8390231287561356</v>
      </c>
      <c r="E6104" s="200"/>
      <c r="F6104" s="200"/>
    </row>
    <row r="6105" spans="2:6" x14ac:dyDescent="0.2">
      <c r="B6105" s="199">
        <v>41324</v>
      </c>
      <c r="C6105" s="200">
        <v>9.8090677176675509</v>
      </c>
      <c r="D6105" s="200">
        <v>3.8704578401019742</v>
      </c>
      <c r="E6105" s="200"/>
      <c r="F6105" s="200"/>
    </row>
    <row r="6106" spans="2:6" x14ac:dyDescent="0.2">
      <c r="B6106" s="199">
        <v>41325</v>
      </c>
      <c r="C6106" s="200">
        <v>9.7595451963997117</v>
      </c>
      <c r="D6106" s="200">
        <v>3.8443112365689207</v>
      </c>
      <c r="E6106" s="200"/>
      <c r="F6106" s="200"/>
    </row>
    <row r="6107" spans="2:6" x14ac:dyDescent="0.2">
      <c r="B6107" s="199">
        <v>41326</v>
      </c>
      <c r="C6107" s="200">
        <v>9.5341398752909896</v>
      </c>
      <c r="D6107" s="200">
        <v>3.796047350209423</v>
      </c>
      <c r="E6107" s="200"/>
      <c r="F6107" s="200"/>
    </row>
    <row r="6108" spans="2:6" x14ac:dyDescent="0.2">
      <c r="B6108" s="199">
        <v>41327</v>
      </c>
      <c r="C6108" s="200">
        <v>9.7250913384999826</v>
      </c>
      <c r="D6108" s="200">
        <v>3.8234702240029033</v>
      </c>
      <c r="E6108" s="200"/>
      <c r="F6108" s="200"/>
    </row>
    <row r="6109" spans="2:6" x14ac:dyDescent="0.2">
      <c r="B6109" s="199">
        <v>41330</v>
      </c>
      <c r="C6109" s="200">
        <v>9.7683892483682122</v>
      </c>
      <c r="D6109" s="200">
        <v>3.794175560007274</v>
      </c>
      <c r="E6109" s="200"/>
      <c r="F6109" s="200"/>
    </row>
    <row r="6110" spans="2:6" x14ac:dyDescent="0.2">
      <c r="B6110" s="199">
        <v>41331</v>
      </c>
      <c r="C6110" s="200">
        <v>9.3876621930747461</v>
      </c>
      <c r="D6110" s="200">
        <v>3.7814884356219163</v>
      </c>
      <c r="E6110" s="200"/>
      <c r="F6110" s="200"/>
    </row>
    <row r="6111" spans="2:6" x14ac:dyDescent="0.2">
      <c r="B6111" s="199">
        <v>41332</v>
      </c>
      <c r="C6111" s="200">
        <v>9.5604960675033865</v>
      </c>
      <c r="D6111" s="200">
        <v>3.8185989801493241</v>
      </c>
      <c r="E6111" s="200"/>
      <c r="F6111" s="200"/>
    </row>
    <row r="6112" spans="2:6" x14ac:dyDescent="0.2">
      <c r="B6112" s="199">
        <v>41333</v>
      </c>
      <c r="C6112" s="200">
        <v>9.5920986464139286</v>
      </c>
      <c r="D6112" s="200">
        <v>3.8344782371152686</v>
      </c>
      <c r="E6112" s="200"/>
      <c r="F6112" s="200"/>
    </row>
    <row r="6113" spans="2:6" x14ac:dyDescent="0.2">
      <c r="B6113" s="199">
        <v>41334</v>
      </c>
      <c r="C6113" s="200">
        <v>9.5476565555649575</v>
      </c>
      <c r="D6113" s="200">
        <v>3.8252622473137752</v>
      </c>
      <c r="E6113" s="200"/>
      <c r="F6113" s="200"/>
    </row>
    <row r="6114" spans="2:6" x14ac:dyDescent="0.2">
      <c r="B6114" s="199">
        <v>41337</v>
      </c>
      <c r="C6114" s="200">
        <v>9.586259320446608</v>
      </c>
      <c r="D6114" s="200">
        <v>3.8345840466217331</v>
      </c>
      <c r="E6114" s="200"/>
      <c r="F6114" s="200"/>
    </row>
    <row r="6115" spans="2:6" x14ac:dyDescent="0.2">
      <c r="B6115" s="199">
        <v>41338</v>
      </c>
      <c r="C6115" s="200">
        <v>9.8386296181087936</v>
      </c>
      <c r="D6115" s="200">
        <v>3.8765545437989326</v>
      </c>
      <c r="E6115" s="200"/>
      <c r="F6115" s="200"/>
    </row>
    <row r="6116" spans="2:6" x14ac:dyDescent="0.2">
      <c r="B6116" s="199">
        <v>41339</v>
      </c>
      <c r="C6116" s="200">
        <v>9.68685301027182</v>
      </c>
      <c r="D6116" s="200">
        <v>3.8831282097978392</v>
      </c>
      <c r="E6116" s="200"/>
      <c r="F6116" s="200"/>
    </row>
    <row r="6117" spans="2:6" x14ac:dyDescent="0.2">
      <c r="B6117" s="199">
        <v>41340</v>
      </c>
      <c r="C6117" s="200">
        <v>9.9905012963771114</v>
      </c>
      <c r="D6117" s="200">
        <v>3.8912942997632367</v>
      </c>
      <c r="E6117" s="200"/>
      <c r="F6117" s="200"/>
    </row>
    <row r="6118" spans="2:6" x14ac:dyDescent="0.2">
      <c r="B6118" s="199">
        <v>41341</v>
      </c>
      <c r="C6118" s="200">
        <v>9.9876650285086654</v>
      </c>
      <c r="D6118" s="200">
        <v>3.9020245856856555</v>
      </c>
      <c r="E6118" s="200"/>
      <c r="F6118" s="200"/>
    </row>
    <row r="6119" spans="2:6" x14ac:dyDescent="0.2">
      <c r="B6119" s="199">
        <v>41344</v>
      </c>
      <c r="C6119" s="200">
        <v>9.9509336500124288</v>
      </c>
      <c r="D6119" s="200">
        <v>3.9188991076306561</v>
      </c>
      <c r="E6119" s="200"/>
      <c r="F6119" s="200"/>
    </row>
    <row r="6120" spans="2:6" x14ac:dyDescent="0.2">
      <c r="B6120" s="199">
        <v>41345</v>
      </c>
      <c r="C6120" s="200">
        <v>9.9645704192523077</v>
      </c>
      <c r="D6120" s="200">
        <v>3.9148275359679356</v>
      </c>
      <c r="E6120" s="200"/>
      <c r="F6120" s="200"/>
    </row>
    <row r="6121" spans="2:6" x14ac:dyDescent="0.2">
      <c r="B6121" s="199">
        <v>41346</v>
      </c>
      <c r="C6121" s="200">
        <v>9.8693565483095842</v>
      </c>
      <c r="D6121" s="200">
        <v>3.9069424512839066</v>
      </c>
      <c r="E6121" s="200"/>
      <c r="F6121" s="200"/>
    </row>
    <row r="6122" spans="2:6" x14ac:dyDescent="0.2">
      <c r="B6122" s="199">
        <v>41347</v>
      </c>
      <c r="C6122" s="200">
        <v>9.9799885081531698</v>
      </c>
      <c r="D6122" s="200">
        <v>3.9353452922964722</v>
      </c>
      <c r="E6122" s="200"/>
      <c r="F6122" s="200"/>
    </row>
    <row r="6123" spans="2:6" x14ac:dyDescent="0.2">
      <c r="B6123" s="199">
        <v>41348</v>
      </c>
      <c r="C6123" s="200">
        <v>9.9157542546103379</v>
      </c>
      <c r="D6123" s="200">
        <v>3.9471937716262855</v>
      </c>
      <c r="E6123" s="200"/>
      <c r="F6123" s="200"/>
    </row>
    <row r="6124" spans="2:6" x14ac:dyDescent="0.2">
      <c r="B6124" s="199">
        <v>41351</v>
      </c>
      <c r="C6124" s="200">
        <v>9.832673538980174</v>
      </c>
      <c r="D6124" s="200">
        <v>3.9108093243489228</v>
      </c>
      <c r="E6124" s="200"/>
      <c r="F6124" s="200"/>
    </row>
    <row r="6125" spans="2:6" x14ac:dyDescent="0.2">
      <c r="B6125" s="199">
        <v>41352</v>
      </c>
      <c r="C6125" s="200">
        <v>9.7169402999389174</v>
      </c>
      <c r="D6125" s="200">
        <v>3.8993540338735992</v>
      </c>
      <c r="E6125" s="200"/>
      <c r="F6125" s="200"/>
    </row>
    <row r="6126" spans="2:6" x14ac:dyDescent="0.2">
      <c r="B6126" s="199">
        <v>41353</v>
      </c>
      <c r="C6126" s="200">
        <v>9.7777178259561079</v>
      </c>
      <c r="D6126" s="200">
        <v>3.920859770533589</v>
      </c>
      <c r="E6126" s="200"/>
      <c r="F6126" s="200"/>
    </row>
    <row r="6127" spans="2:6" x14ac:dyDescent="0.2">
      <c r="B6127" s="199">
        <v>41354</v>
      </c>
      <c r="C6127" s="200">
        <v>9.6810512121063468</v>
      </c>
      <c r="D6127" s="200">
        <v>3.9004101256601595</v>
      </c>
      <c r="E6127" s="200"/>
      <c r="F6127" s="200"/>
    </row>
    <row r="6128" spans="2:6" x14ac:dyDescent="0.2">
      <c r="B6128" s="199">
        <v>41355</v>
      </c>
      <c r="C6128" s="200">
        <v>9.7375138748623371</v>
      </c>
      <c r="D6128" s="200">
        <v>3.9160553633217869</v>
      </c>
      <c r="E6128" s="200"/>
      <c r="F6128" s="200"/>
    </row>
    <row r="6129" spans="2:6" x14ac:dyDescent="0.2">
      <c r="B6129" s="199">
        <v>41358</v>
      </c>
      <c r="C6129" s="200">
        <v>9.5802565400534654</v>
      </c>
      <c r="D6129" s="200">
        <v>3.9007098889091116</v>
      </c>
      <c r="E6129" s="200"/>
      <c r="F6129" s="200"/>
    </row>
    <row r="6130" spans="2:6" x14ac:dyDescent="0.2">
      <c r="B6130" s="199">
        <v>41359</v>
      </c>
      <c r="C6130" s="200">
        <v>9.6439053598874924</v>
      </c>
      <c r="D6130" s="200">
        <v>3.9178949189582828</v>
      </c>
      <c r="E6130" s="200"/>
      <c r="F6130" s="200"/>
    </row>
    <row r="6131" spans="2:6" x14ac:dyDescent="0.2">
      <c r="B6131" s="199">
        <v>41360</v>
      </c>
      <c r="C6131" s="200">
        <v>9.4732330868452124</v>
      </c>
      <c r="D6131" s="200">
        <v>3.9115051903114058</v>
      </c>
      <c r="E6131" s="200"/>
      <c r="F6131" s="200"/>
    </row>
    <row r="6132" spans="2:6" x14ac:dyDescent="0.2">
      <c r="B6132" s="199">
        <v>41361</v>
      </c>
      <c r="C6132" s="200">
        <v>9.5933862669928391</v>
      </c>
      <c r="D6132" s="200">
        <v>3.9271686395920469</v>
      </c>
      <c r="E6132" s="200"/>
      <c r="F6132" s="200"/>
    </row>
    <row r="6133" spans="2:6" x14ac:dyDescent="0.2">
      <c r="B6133" s="199">
        <v>41362</v>
      </c>
      <c r="C6133" s="200">
        <v>9.5933862669928391</v>
      </c>
      <c r="D6133" s="200">
        <v>3.926867601529763</v>
      </c>
      <c r="E6133" s="200"/>
      <c r="F6133" s="200"/>
    </row>
    <row r="6134" spans="2:6" x14ac:dyDescent="0.2">
      <c r="B6134" s="199">
        <v>41365</v>
      </c>
      <c r="C6134" s="200">
        <v>9.5933862669928391</v>
      </c>
      <c r="D6134" s="200">
        <v>3.9093733381897522</v>
      </c>
      <c r="E6134" s="200"/>
      <c r="F6134" s="200"/>
    </row>
    <row r="6135" spans="2:6" x14ac:dyDescent="0.2">
      <c r="B6135" s="199">
        <v>41366</v>
      </c>
      <c r="C6135" s="200">
        <v>9.7395820737196583</v>
      </c>
      <c r="D6135" s="200">
        <v>3.9296319431797362</v>
      </c>
      <c r="E6135" s="200"/>
      <c r="F6135" s="200"/>
    </row>
    <row r="6136" spans="2:6" x14ac:dyDescent="0.2">
      <c r="B6136" s="199">
        <v>41367</v>
      </c>
      <c r="C6136" s="200">
        <v>9.7044343684613459</v>
      </c>
      <c r="D6136" s="200">
        <v>3.9033995629211304</v>
      </c>
      <c r="E6136" s="200"/>
      <c r="F6136" s="200"/>
    </row>
    <row r="6137" spans="2:6" x14ac:dyDescent="0.2">
      <c r="B6137" s="199">
        <v>41368</v>
      </c>
      <c r="C6137" s="200">
        <v>9.7108607960397766</v>
      </c>
      <c r="D6137" s="200">
        <v>3.8944361682753472</v>
      </c>
      <c r="E6137" s="200"/>
      <c r="F6137" s="200"/>
    </row>
    <row r="6138" spans="2:6" x14ac:dyDescent="0.2">
      <c r="B6138" s="199">
        <v>41369</v>
      </c>
      <c r="C6138" s="200">
        <v>9.7161138543471406</v>
      </c>
      <c r="D6138" s="200">
        <v>3.8861156437807196</v>
      </c>
      <c r="E6138" s="200"/>
      <c r="F6138" s="200"/>
    </row>
    <row r="6139" spans="2:6" x14ac:dyDescent="0.2">
      <c r="B6139" s="199">
        <v>41372</v>
      </c>
      <c r="C6139" s="200">
        <v>9.7315052568111344</v>
      </c>
      <c r="D6139" s="200">
        <v>3.9071120014569161</v>
      </c>
      <c r="E6139" s="200"/>
      <c r="F6139" s="200"/>
    </row>
    <row r="6140" spans="2:6" x14ac:dyDescent="0.2">
      <c r="B6140" s="199">
        <v>41373</v>
      </c>
      <c r="C6140" s="200">
        <v>9.6562820289364826</v>
      </c>
      <c r="D6140" s="200">
        <v>3.9251398652340064</v>
      </c>
      <c r="E6140" s="200"/>
      <c r="F6140" s="200"/>
    </row>
    <row r="6141" spans="2:6" x14ac:dyDescent="0.2">
      <c r="B6141" s="199">
        <v>41374</v>
      </c>
      <c r="C6141" s="200">
        <v>9.6631245981398326</v>
      </c>
      <c r="D6141" s="200">
        <v>3.9787614277909178</v>
      </c>
      <c r="E6141" s="200"/>
      <c r="F6141" s="200"/>
    </row>
    <row r="6142" spans="2:6" x14ac:dyDescent="0.2">
      <c r="B6142" s="199">
        <v>41375</v>
      </c>
      <c r="C6142" s="200">
        <v>9.7831610251261587</v>
      </c>
      <c r="D6142" s="200">
        <v>4.0079018393735071</v>
      </c>
      <c r="E6142" s="200"/>
      <c r="F6142" s="200"/>
    </row>
    <row r="6143" spans="2:6" x14ac:dyDescent="0.2">
      <c r="B6143" s="199">
        <v>41376</v>
      </c>
      <c r="C6143" s="200">
        <v>9.7958387505410691</v>
      </c>
      <c r="D6143" s="200">
        <v>3.9912037880167421</v>
      </c>
      <c r="E6143" s="200"/>
      <c r="F6143" s="200"/>
    </row>
    <row r="6144" spans="2:6" x14ac:dyDescent="0.2">
      <c r="B6144" s="199">
        <v>41379</v>
      </c>
      <c r="C6144" s="200">
        <v>9.8121174770309434</v>
      </c>
      <c r="D6144" s="200">
        <v>3.9225277727189822</v>
      </c>
      <c r="E6144" s="200"/>
      <c r="F6144" s="200"/>
    </row>
    <row r="6145" spans="2:6" x14ac:dyDescent="0.2">
      <c r="B6145" s="199">
        <v>41380</v>
      </c>
      <c r="C6145" s="200">
        <v>10.11097888352292</v>
      </c>
      <c r="D6145" s="200">
        <v>3.9438364596612505</v>
      </c>
      <c r="E6145" s="200"/>
      <c r="F6145" s="200"/>
    </row>
    <row r="6146" spans="2:6" x14ac:dyDescent="0.2">
      <c r="B6146" s="199">
        <v>41381</v>
      </c>
      <c r="C6146" s="200">
        <v>9.8960813469312274</v>
      </c>
      <c r="D6146" s="200">
        <v>3.8945008195228432</v>
      </c>
      <c r="E6146" s="200"/>
      <c r="F6146" s="200"/>
    </row>
    <row r="6147" spans="2:6" x14ac:dyDescent="0.2">
      <c r="B6147" s="199">
        <v>41382</v>
      </c>
      <c r="C6147" s="200">
        <v>10.204705819561369</v>
      </c>
      <c r="D6147" s="200">
        <v>3.8754627572391058</v>
      </c>
      <c r="E6147" s="200"/>
      <c r="F6147" s="200"/>
    </row>
    <row r="6148" spans="2:6" x14ac:dyDescent="0.2">
      <c r="B6148" s="199">
        <v>41383</v>
      </c>
      <c r="C6148" s="200">
        <v>10.577218456006204</v>
      </c>
      <c r="D6148" s="200">
        <v>3.8994702240029007</v>
      </c>
      <c r="E6148" s="200"/>
      <c r="F6148" s="200"/>
    </row>
    <row r="6149" spans="2:6" x14ac:dyDescent="0.2">
      <c r="B6149" s="199">
        <v>41386</v>
      </c>
      <c r="C6149" s="200">
        <v>10.544843638328775</v>
      </c>
      <c r="D6149" s="200">
        <v>3.9130535421598855</v>
      </c>
      <c r="E6149" s="200"/>
      <c r="F6149" s="200"/>
    </row>
    <row r="6150" spans="2:6" x14ac:dyDescent="0.2">
      <c r="B6150" s="199">
        <v>41387</v>
      </c>
      <c r="C6150" s="200">
        <v>10.683525545174763</v>
      </c>
      <c r="D6150" s="200">
        <v>3.9593600437078726</v>
      </c>
      <c r="E6150" s="200"/>
      <c r="F6150" s="200"/>
    </row>
    <row r="6151" spans="2:6" x14ac:dyDescent="0.2">
      <c r="B6151" s="199">
        <v>41388</v>
      </c>
      <c r="C6151" s="200">
        <v>10.622051669945531</v>
      </c>
      <c r="D6151" s="200">
        <v>3.9794545620105497</v>
      </c>
      <c r="E6151" s="200"/>
      <c r="F6151" s="200"/>
    </row>
    <row r="6152" spans="2:6" x14ac:dyDescent="0.2">
      <c r="B6152" s="199">
        <v>41389</v>
      </c>
      <c r="C6152" s="200">
        <v>10.468679713554504</v>
      </c>
      <c r="D6152" s="200">
        <v>4.0031059916226415</v>
      </c>
      <c r="E6152" s="200"/>
      <c r="F6152" s="200"/>
    </row>
    <row r="6153" spans="2:6" x14ac:dyDescent="0.2">
      <c r="B6153" s="199">
        <v>41390</v>
      </c>
      <c r="C6153" s="200">
        <v>10.3401578335951</v>
      </c>
      <c r="D6153" s="200">
        <v>4.0002169003824299</v>
      </c>
      <c r="E6153" s="200"/>
      <c r="F6153" s="200"/>
    </row>
    <row r="6154" spans="2:6" x14ac:dyDescent="0.2">
      <c r="B6154" s="199">
        <v>41393</v>
      </c>
      <c r="C6154" s="200">
        <v>10.623443534418461</v>
      </c>
      <c r="D6154" s="200">
        <v>4.0305844108541109</v>
      </c>
      <c r="E6154" s="200"/>
      <c r="F6154" s="200"/>
    </row>
    <row r="6155" spans="2:6" x14ac:dyDescent="0.2">
      <c r="B6155" s="199">
        <v>41394</v>
      </c>
      <c r="C6155" s="200">
        <v>10.521291189889888</v>
      </c>
      <c r="D6155" s="200">
        <v>4.0521334911673499</v>
      </c>
      <c r="E6155" s="200"/>
      <c r="F6155" s="200"/>
    </row>
    <row r="6156" spans="2:6" x14ac:dyDescent="0.2">
      <c r="B6156" s="199">
        <v>41395</v>
      </c>
      <c r="C6156" s="200">
        <v>10.521291189889888</v>
      </c>
      <c r="D6156" s="200">
        <v>4.0260464396284688</v>
      </c>
      <c r="E6156" s="200"/>
      <c r="F6156" s="200"/>
    </row>
    <row r="6157" spans="2:6" x14ac:dyDescent="0.2">
      <c r="B6157" s="199">
        <v>41396</v>
      </c>
      <c r="C6157" s="200">
        <v>10.606851242295381</v>
      </c>
      <c r="D6157" s="200">
        <v>4.035592606082667</v>
      </c>
      <c r="E6157" s="200"/>
      <c r="F6157" s="200"/>
    </row>
    <row r="6158" spans="2:6" x14ac:dyDescent="0.2">
      <c r="B6158" s="199">
        <v>41397</v>
      </c>
      <c r="C6158" s="200">
        <v>10.658066684402074</v>
      </c>
      <c r="D6158" s="200">
        <v>4.0710575487160661</v>
      </c>
      <c r="E6158" s="200"/>
      <c r="F6158" s="200"/>
    </row>
    <row r="6159" spans="2:6" x14ac:dyDescent="0.2">
      <c r="B6159" s="199">
        <v>41400</v>
      </c>
      <c r="C6159" s="200">
        <v>10.61911199213422</v>
      </c>
      <c r="D6159" s="200">
        <v>4.0699484611181784</v>
      </c>
      <c r="E6159" s="200"/>
      <c r="F6159" s="200"/>
    </row>
    <row r="6160" spans="2:6" x14ac:dyDescent="0.2">
      <c r="B6160" s="199">
        <v>41401</v>
      </c>
      <c r="C6160" s="200">
        <v>10.685590408227476</v>
      </c>
      <c r="D6160" s="200">
        <v>4.0983860863230586</v>
      </c>
      <c r="E6160" s="200"/>
      <c r="F6160" s="200"/>
    </row>
    <row r="6161" spans="2:6" x14ac:dyDescent="0.2">
      <c r="B6161" s="199">
        <v>41402</v>
      </c>
      <c r="C6161" s="200">
        <v>10.914856089219478</v>
      </c>
      <c r="D6161" s="200">
        <v>4.1323793480240241</v>
      </c>
      <c r="E6161" s="200"/>
      <c r="F6161" s="200"/>
    </row>
    <row r="6162" spans="2:6" x14ac:dyDescent="0.2">
      <c r="B6162" s="199">
        <v>41403</v>
      </c>
      <c r="C6162" s="200">
        <v>10.75107642244968</v>
      </c>
      <c r="D6162" s="200">
        <v>4.1129632125295785</v>
      </c>
      <c r="E6162" s="200"/>
      <c r="F6162" s="200"/>
    </row>
    <row r="6163" spans="2:6" x14ac:dyDescent="0.2">
      <c r="B6163" s="199">
        <v>41404</v>
      </c>
      <c r="C6163" s="200">
        <v>10.729598844477332</v>
      </c>
      <c r="D6163" s="200">
        <v>4.1134656710981456</v>
      </c>
      <c r="E6163" s="200"/>
      <c r="F6163" s="200"/>
    </row>
    <row r="6164" spans="2:6" x14ac:dyDescent="0.2">
      <c r="B6164" s="199">
        <v>41407</v>
      </c>
      <c r="C6164" s="200">
        <v>10.786266659216754</v>
      </c>
      <c r="D6164" s="200">
        <v>4.1188320888726855</v>
      </c>
      <c r="E6164" s="200"/>
      <c r="F6164" s="200"/>
    </row>
    <row r="6165" spans="2:6" x14ac:dyDescent="0.2">
      <c r="B6165" s="199">
        <v>41408</v>
      </c>
      <c r="C6165" s="200">
        <v>10.791777408430129</v>
      </c>
      <c r="D6165" s="200">
        <v>4.1434317974867811</v>
      </c>
      <c r="E6165" s="200"/>
      <c r="F6165" s="200"/>
    </row>
    <row r="6166" spans="2:6" x14ac:dyDescent="0.2">
      <c r="B6166" s="199">
        <v>41409</v>
      </c>
      <c r="C6166" s="200">
        <v>10.701578085765254</v>
      </c>
      <c r="D6166" s="200">
        <v>4.1585221271170862</v>
      </c>
      <c r="E6166" s="200"/>
      <c r="F6166" s="200"/>
    </row>
    <row r="6167" spans="2:6" x14ac:dyDescent="0.2">
      <c r="B6167" s="199">
        <v>41410</v>
      </c>
      <c r="C6167" s="200">
        <v>10.730542877181563</v>
      </c>
      <c r="D6167" s="200">
        <v>4.1511868512110581</v>
      </c>
      <c r="E6167" s="200"/>
      <c r="F6167" s="200"/>
    </row>
    <row r="6168" spans="2:6" x14ac:dyDescent="0.2">
      <c r="B6168" s="199">
        <v>41411</v>
      </c>
      <c r="C6168" s="200">
        <v>10.534528496527894</v>
      </c>
      <c r="D6168" s="200">
        <v>4.1653585867783498</v>
      </c>
      <c r="E6168" s="200"/>
      <c r="F6168" s="200"/>
    </row>
    <row r="6169" spans="2:6" x14ac:dyDescent="0.2">
      <c r="B6169" s="199">
        <v>41414</v>
      </c>
      <c r="C6169" s="200">
        <v>10.765156853702504</v>
      </c>
      <c r="D6169" s="200">
        <v>4.1811770169367906</v>
      </c>
      <c r="E6169" s="200"/>
      <c r="F6169" s="200"/>
    </row>
    <row r="6170" spans="2:6" x14ac:dyDescent="0.2">
      <c r="B6170" s="199">
        <v>41415</v>
      </c>
      <c r="C6170" s="200">
        <v>10.736553997086226</v>
      </c>
      <c r="D6170" s="200">
        <v>4.1877091604443484</v>
      </c>
      <c r="E6170" s="200"/>
      <c r="F6170" s="200"/>
    </row>
    <row r="6171" spans="2:6" x14ac:dyDescent="0.2">
      <c r="B6171" s="199">
        <v>41416</v>
      </c>
      <c r="C6171" s="200">
        <v>10.722936408722846</v>
      </c>
      <c r="D6171" s="200">
        <v>4.1670914223274291</v>
      </c>
      <c r="E6171" s="200"/>
      <c r="F6171" s="200"/>
    </row>
    <row r="6172" spans="2:6" x14ac:dyDescent="0.2">
      <c r="B6172" s="199">
        <v>41417</v>
      </c>
      <c r="C6172" s="200">
        <v>10.655482269781579</v>
      </c>
      <c r="D6172" s="200">
        <v>4.1138340921507774</v>
      </c>
      <c r="E6172" s="200"/>
      <c r="F6172" s="200"/>
    </row>
    <row r="6173" spans="2:6" x14ac:dyDescent="0.2">
      <c r="B6173" s="199">
        <v>41418</v>
      </c>
      <c r="C6173" s="200">
        <v>10.592827519720908</v>
      </c>
      <c r="D6173" s="200">
        <v>4.112397741759227</v>
      </c>
      <c r="E6173" s="200"/>
      <c r="F6173" s="200"/>
    </row>
    <row r="6174" spans="2:6" x14ac:dyDescent="0.2">
      <c r="B6174" s="199">
        <v>41421</v>
      </c>
      <c r="C6174" s="200">
        <v>10.716965318473484</v>
      </c>
      <c r="D6174" s="200">
        <v>4.1037934802403777</v>
      </c>
      <c r="E6174" s="200"/>
      <c r="F6174" s="200"/>
    </row>
    <row r="6175" spans="2:6" x14ac:dyDescent="0.2">
      <c r="B6175" s="199">
        <v>41422</v>
      </c>
      <c r="C6175" s="200">
        <v>10.828536307314385</v>
      </c>
      <c r="D6175" s="200">
        <v>4.1247348388271563</v>
      </c>
      <c r="E6175" s="200"/>
      <c r="F6175" s="200"/>
    </row>
    <row r="6176" spans="2:6" x14ac:dyDescent="0.2">
      <c r="B6176" s="199">
        <v>41423</v>
      </c>
      <c r="C6176" s="200">
        <v>10.676235144202712</v>
      </c>
      <c r="D6176" s="200">
        <v>4.1042041522491193</v>
      </c>
      <c r="E6176" s="200"/>
      <c r="F6176" s="200"/>
    </row>
    <row r="6177" spans="2:6" x14ac:dyDescent="0.2">
      <c r="B6177" s="199">
        <v>41424</v>
      </c>
      <c r="C6177" s="200">
        <v>10.619526465856836</v>
      </c>
      <c r="D6177" s="200">
        <v>4.1117945729375185</v>
      </c>
      <c r="E6177" s="200"/>
      <c r="F6177" s="200"/>
    </row>
    <row r="6178" spans="2:6" x14ac:dyDescent="0.2">
      <c r="B6178" s="199">
        <v>41425</v>
      </c>
      <c r="C6178" s="200">
        <v>10.400831949669426</v>
      </c>
      <c r="D6178" s="200">
        <v>4.0572343835366809</v>
      </c>
      <c r="E6178" s="200"/>
      <c r="F6178" s="200"/>
    </row>
    <row r="6179" spans="2:6" x14ac:dyDescent="0.2">
      <c r="B6179" s="199">
        <v>41428</v>
      </c>
      <c r="C6179" s="200">
        <v>10.363857891387916</v>
      </c>
      <c r="D6179" s="200">
        <v>4.0597889273356245</v>
      </c>
      <c r="E6179" s="200"/>
      <c r="F6179" s="200"/>
    </row>
    <row r="6180" spans="2:6" x14ac:dyDescent="0.2">
      <c r="B6180" s="199">
        <v>41429</v>
      </c>
      <c r="C6180" s="200">
        <v>10.471781177889333</v>
      </c>
      <c r="D6180" s="200">
        <v>4.0619471863048462</v>
      </c>
      <c r="E6180" s="200"/>
      <c r="F6180" s="200"/>
    </row>
    <row r="6181" spans="2:6" x14ac:dyDescent="0.2">
      <c r="B6181" s="199">
        <v>41430</v>
      </c>
      <c r="C6181" s="200">
        <v>10.240185437378237</v>
      </c>
      <c r="D6181" s="200">
        <v>4.0009601165543458</v>
      </c>
      <c r="E6181" s="200"/>
      <c r="F6181" s="200"/>
    </row>
    <row r="6182" spans="2:6" x14ac:dyDescent="0.2">
      <c r="B6182" s="199">
        <v>41431</v>
      </c>
      <c r="C6182" s="200">
        <v>10.58040748521201</v>
      </c>
      <c r="D6182" s="200">
        <v>4.0123303587688781</v>
      </c>
      <c r="E6182" s="200"/>
      <c r="F6182" s="200"/>
    </row>
    <row r="6183" spans="2:6" x14ac:dyDescent="0.2">
      <c r="B6183" s="199">
        <v>41432</v>
      </c>
      <c r="C6183" s="200">
        <v>10.714209109915645</v>
      </c>
      <c r="D6183" s="200">
        <v>4.0546372245492455</v>
      </c>
      <c r="E6183" s="200"/>
      <c r="F6183" s="200"/>
    </row>
    <row r="6184" spans="2:6" x14ac:dyDescent="0.2">
      <c r="B6184" s="199">
        <v>41435</v>
      </c>
      <c r="C6184" s="200">
        <v>10.741823734416629</v>
      </c>
      <c r="D6184" s="200">
        <v>4.0628446548898021</v>
      </c>
      <c r="E6184" s="200"/>
      <c r="F6184" s="200"/>
    </row>
    <row r="6185" spans="2:6" x14ac:dyDescent="0.2">
      <c r="B6185" s="199">
        <v>41436</v>
      </c>
      <c r="C6185" s="200">
        <v>10.639494592243803</v>
      </c>
      <c r="D6185" s="200">
        <v>4.0360905117464769</v>
      </c>
      <c r="E6185" s="200"/>
      <c r="F6185" s="200"/>
    </row>
    <row r="6186" spans="2:6" x14ac:dyDescent="0.2">
      <c r="B6186" s="199">
        <v>41437</v>
      </c>
      <c r="C6186" s="200">
        <v>10.789091251769069</v>
      </c>
      <c r="D6186" s="200">
        <v>4.021687670733912</v>
      </c>
      <c r="E6186" s="200"/>
      <c r="F6186" s="200"/>
    </row>
    <row r="6187" spans="2:6" x14ac:dyDescent="0.2">
      <c r="B6187" s="199">
        <v>41438</v>
      </c>
      <c r="C6187" s="200">
        <v>10.761626738475471</v>
      </c>
      <c r="D6187" s="200">
        <v>4.040458022218159</v>
      </c>
      <c r="E6187" s="200"/>
      <c r="F6187" s="200"/>
    </row>
    <row r="6188" spans="2:6" x14ac:dyDescent="0.2">
      <c r="B6188" s="199">
        <v>41439</v>
      </c>
      <c r="C6188" s="200">
        <v>10.665619779987058</v>
      </c>
      <c r="D6188" s="200">
        <v>4.0392879256965788</v>
      </c>
      <c r="E6188" s="200"/>
      <c r="F6188" s="200"/>
    </row>
    <row r="6189" spans="2:6" x14ac:dyDescent="0.2">
      <c r="B6189" s="199">
        <v>41442</v>
      </c>
      <c r="C6189" s="200">
        <v>10.969145475272985</v>
      </c>
      <c r="D6189" s="200">
        <v>4.0755703879074687</v>
      </c>
      <c r="E6189" s="200"/>
      <c r="F6189" s="200"/>
    </row>
    <row r="6190" spans="2:6" x14ac:dyDescent="0.2">
      <c r="B6190" s="199">
        <v>41443</v>
      </c>
      <c r="C6190" s="200">
        <v>10.903614427688566</v>
      </c>
      <c r="D6190" s="200">
        <v>4.0924123110544359</v>
      </c>
      <c r="E6190" s="200"/>
      <c r="F6190" s="200"/>
    </row>
    <row r="6191" spans="2:6" x14ac:dyDescent="0.2">
      <c r="B6191" s="199">
        <v>41444</v>
      </c>
      <c r="C6191" s="200">
        <v>10.964237672742611</v>
      </c>
      <c r="D6191" s="200">
        <v>4.0700755782188862</v>
      </c>
      <c r="E6191" s="200"/>
      <c r="F6191" s="200"/>
    </row>
    <row r="6192" spans="2:6" x14ac:dyDescent="0.2">
      <c r="B6192" s="199">
        <v>41445</v>
      </c>
      <c r="C6192" s="200">
        <v>10.312635777672009</v>
      </c>
      <c r="D6192" s="200">
        <v>3.9297668912766182</v>
      </c>
      <c r="E6192" s="200"/>
      <c r="F6192" s="200"/>
    </row>
    <row r="6193" spans="2:6" x14ac:dyDescent="0.2">
      <c r="B6193" s="199">
        <v>41446</v>
      </c>
      <c r="C6193" s="200">
        <v>10.443230026244494</v>
      </c>
      <c r="D6193" s="200">
        <v>3.9223833545802056</v>
      </c>
      <c r="E6193" s="200"/>
      <c r="F6193" s="200"/>
    </row>
    <row r="6194" spans="2:6" x14ac:dyDescent="0.2">
      <c r="B6194" s="199">
        <v>41449</v>
      </c>
      <c r="C6194" s="200">
        <v>10.195692475508991</v>
      </c>
      <c r="D6194" s="200">
        <v>3.867293389182282</v>
      </c>
      <c r="E6194" s="200"/>
      <c r="F6194" s="200"/>
    </row>
    <row r="6195" spans="2:6" x14ac:dyDescent="0.2">
      <c r="B6195" s="199">
        <v>41450</v>
      </c>
      <c r="C6195" s="200">
        <v>10.198028372686151</v>
      </c>
      <c r="D6195" s="200">
        <v>3.8993833545802059</v>
      </c>
      <c r="E6195" s="200"/>
      <c r="F6195" s="200"/>
    </row>
    <row r="6196" spans="2:6" x14ac:dyDescent="0.2">
      <c r="B6196" s="199">
        <v>41451</v>
      </c>
      <c r="C6196" s="200">
        <v>10.301028011585304</v>
      </c>
      <c r="D6196" s="200">
        <v>3.9363476598069402</v>
      </c>
      <c r="E6196" s="200"/>
      <c r="F6196" s="200"/>
    </row>
    <row r="6197" spans="2:6" x14ac:dyDescent="0.2">
      <c r="B6197" s="199">
        <v>41452</v>
      </c>
      <c r="C6197" s="200">
        <v>10.523185926907574</v>
      </c>
      <c r="D6197" s="200">
        <v>3.9657439446366616</v>
      </c>
      <c r="E6197" s="200"/>
      <c r="F6197" s="200"/>
    </row>
    <row r="6198" spans="2:6" x14ac:dyDescent="0.2">
      <c r="B6198" s="199">
        <v>41453</v>
      </c>
      <c r="C6198" s="200">
        <v>10.597179076832809</v>
      </c>
      <c r="D6198" s="200">
        <v>3.9589719541067039</v>
      </c>
      <c r="E6198" s="200"/>
      <c r="F6198" s="200"/>
    </row>
    <row r="6199" spans="2:6" x14ac:dyDescent="0.2">
      <c r="B6199" s="199">
        <v>41456</v>
      </c>
      <c r="C6199" s="200">
        <v>10.602056023170555</v>
      </c>
      <c r="D6199" s="200">
        <v>3.9890608268074863</v>
      </c>
      <c r="E6199" s="200"/>
      <c r="F6199" s="200"/>
    </row>
    <row r="6200" spans="2:6" x14ac:dyDescent="0.2">
      <c r="B6200" s="199">
        <v>41457</v>
      </c>
      <c r="C6200" s="200">
        <v>10.411723351716452</v>
      </c>
      <c r="D6200" s="200">
        <v>3.9910442542341835</v>
      </c>
      <c r="E6200" s="200"/>
      <c r="F6200" s="200"/>
    </row>
    <row r="6201" spans="2:6" x14ac:dyDescent="0.2">
      <c r="B6201" s="199">
        <v>41458</v>
      </c>
      <c r="C6201" s="200">
        <v>10.114523175919548</v>
      </c>
      <c r="D6201" s="200">
        <v>3.9795190311418507</v>
      </c>
      <c r="E6201" s="200"/>
      <c r="F6201" s="200"/>
    </row>
    <row r="6202" spans="2:6" x14ac:dyDescent="0.2">
      <c r="B6202" s="199">
        <v>41459</v>
      </c>
      <c r="C6202" s="200">
        <v>10.303104549954146</v>
      </c>
      <c r="D6202" s="200">
        <v>4.0006645419777644</v>
      </c>
      <c r="E6202" s="200"/>
      <c r="F6202" s="200"/>
    </row>
    <row r="6203" spans="2:6" x14ac:dyDescent="0.2">
      <c r="B6203" s="199">
        <v>41460</v>
      </c>
      <c r="C6203" s="200">
        <v>10.065294205457263</v>
      </c>
      <c r="D6203" s="200">
        <v>4.0030704789655616</v>
      </c>
      <c r="E6203" s="200"/>
      <c r="F6203" s="200"/>
    </row>
    <row r="6204" spans="2:6" x14ac:dyDescent="0.2">
      <c r="B6204" s="199">
        <v>41463</v>
      </c>
      <c r="C6204" s="200">
        <v>10.203675055937328</v>
      </c>
      <c r="D6204" s="200">
        <v>4.0271291203787838</v>
      </c>
      <c r="E6204" s="200"/>
      <c r="F6204" s="200"/>
    </row>
    <row r="6205" spans="2:6" x14ac:dyDescent="0.2">
      <c r="B6205" s="199">
        <v>41464</v>
      </c>
      <c r="C6205" s="200">
        <v>10.186797552520213</v>
      </c>
      <c r="D6205" s="200">
        <v>4.0574316153705885</v>
      </c>
      <c r="E6205" s="200"/>
      <c r="F6205" s="200"/>
    </row>
    <row r="6206" spans="2:6" x14ac:dyDescent="0.2">
      <c r="B6206" s="199">
        <v>41465</v>
      </c>
      <c r="C6206" s="200">
        <v>10.350012634360011</v>
      </c>
      <c r="D6206" s="200">
        <v>4.0710471680932248</v>
      </c>
      <c r="E6206" s="200"/>
      <c r="F6206" s="200"/>
    </row>
    <row r="6207" spans="2:6" x14ac:dyDescent="0.2">
      <c r="B6207" s="199">
        <v>41466</v>
      </c>
      <c r="C6207" s="200">
        <v>10.522698899434721</v>
      </c>
      <c r="D6207" s="200">
        <v>4.1358156984155698</v>
      </c>
      <c r="E6207" s="200"/>
      <c r="F6207" s="200"/>
    </row>
    <row r="6208" spans="2:6" x14ac:dyDescent="0.2">
      <c r="B6208" s="199">
        <v>41467</v>
      </c>
      <c r="C6208" s="200">
        <v>10.533072417816257</v>
      </c>
      <c r="D6208" s="200">
        <v>4.1403556729193038</v>
      </c>
      <c r="E6208" s="200"/>
      <c r="F6208" s="200"/>
    </row>
    <row r="6209" spans="2:6" x14ac:dyDescent="0.2">
      <c r="B6209" s="199">
        <v>41470</v>
      </c>
      <c r="C6209" s="200">
        <v>10.579331688225752</v>
      </c>
      <c r="D6209" s="200">
        <v>4.1479464578400824</v>
      </c>
      <c r="E6209" s="200"/>
      <c r="F6209" s="200"/>
    </row>
    <row r="6210" spans="2:6" x14ac:dyDescent="0.2">
      <c r="B6210" s="199">
        <v>41471</v>
      </c>
      <c r="C6210" s="200">
        <v>10.54698272303404</v>
      </c>
      <c r="D6210" s="200">
        <v>4.1468357311964841</v>
      </c>
      <c r="E6210" s="200"/>
      <c r="F6210" s="200"/>
    </row>
    <row r="6211" spans="2:6" x14ac:dyDescent="0.2">
      <c r="B6211" s="199">
        <v>41472</v>
      </c>
      <c r="C6211" s="200">
        <v>10.658092536887803</v>
      </c>
      <c r="D6211" s="200">
        <v>4.1550264068475498</v>
      </c>
      <c r="E6211" s="200"/>
      <c r="F6211" s="200"/>
    </row>
    <row r="6212" spans="2:6" x14ac:dyDescent="0.2">
      <c r="B6212" s="199">
        <v>41473</v>
      </c>
      <c r="C6212" s="200">
        <v>10.697501732533579</v>
      </c>
      <c r="D6212" s="200">
        <v>4.1766791112729722</v>
      </c>
      <c r="E6212" s="200"/>
      <c r="F6212" s="200"/>
    </row>
    <row r="6213" spans="2:6" x14ac:dyDescent="0.2">
      <c r="B6213" s="199">
        <v>41474</v>
      </c>
      <c r="C6213" s="200">
        <v>10.656236161623129</v>
      </c>
      <c r="D6213" s="200">
        <v>4.1833556729193031</v>
      </c>
      <c r="E6213" s="200"/>
      <c r="F6213" s="200"/>
    </row>
    <row r="6214" spans="2:6" x14ac:dyDescent="0.2">
      <c r="B6214" s="199">
        <v>41477</v>
      </c>
      <c r="C6214" s="200">
        <v>10.745828367849242</v>
      </c>
      <c r="D6214" s="200">
        <v>4.2030335093789644</v>
      </c>
      <c r="E6214" s="200"/>
      <c r="F6214" s="200"/>
    </row>
    <row r="6215" spans="2:6" x14ac:dyDescent="0.2">
      <c r="B6215" s="199">
        <v>41478</v>
      </c>
      <c r="C6215" s="200">
        <v>10.71730890634818</v>
      </c>
      <c r="D6215" s="200">
        <v>4.2008331815698217</v>
      </c>
      <c r="E6215" s="200"/>
      <c r="F6215" s="200"/>
    </row>
    <row r="6216" spans="2:6" x14ac:dyDescent="0.2">
      <c r="B6216" s="199">
        <v>41479</v>
      </c>
      <c r="C6216" s="200">
        <v>10.900935776587882</v>
      </c>
      <c r="D6216" s="200">
        <v>4.1971609907120548</v>
      </c>
      <c r="E6216" s="200"/>
      <c r="F6216" s="200"/>
    </row>
    <row r="6217" spans="2:6" x14ac:dyDescent="0.2">
      <c r="B6217" s="199">
        <v>41480</v>
      </c>
      <c r="C6217" s="200">
        <v>10.783445402469056</v>
      </c>
      <c r="D6217" s="200">
        <v>4.1953906392278082</v>
      </c>
      <c r="E6217" s="200"/>
      <c r="F6217" s="200"/>
    </row>
    <row r="6218" spans="2:6" x14ac:dyDescent="0.2">
      <c r="B6218" s="199">
        <v>41481</v>
      </c>
      <c r="C6218" s="200">
        <v>10.783729779811937</v>
      </c>
      <c r="D6218" s="200">
        <v>4.1912342014204871</v>
      </c>
      <c r="E6218" s="200"/>
      <c r="F6218" s="200"/>
    </row>
    <row r="6219" spans="2:6" x14ac:dyDescent="0.2">
      <c r="B6219" s="199">
        <v>41484</v>
      </c>
      <c r="C6219" s="200">
        <v>11.108341929979854</v>
      </c>
      <c r="D6219" s="200">
        <v>4.1711070843197771</v>
      </c>
      <c r="E6219" s="200"/>
      <c r="F6219" s="200"/>
    </row>
    <row r="6220" spans="2:6" x14ac:dyDescent="0.2">
      <c r="B6220" s="199">
        <v>41485</v>
      </c>
      <c r="C6220" s="200">
        <v>11.172817195405658</v>
      </c>
      <c r="D6220" s="200">
        <v>4.1753516663631212</v>
      </c>
      <c r="E6220" s="200"/>
      <c r="F6220" s="200"/>
    </row>
    <row r="6221" spans="2:6" x14ac:dyDescent="0.2">
      <c r="B6221" s="199">
        <v>41486</v>
      </c>
      <c r="C6221" s="200">
        <v>11.144458686476961</v>
      </c>
      <c r="D6221" s="200">
        <v>4.1691527954835008</v>
      </c>
      <c r="E6221" s="200"/>
      <c r="F6221" s="200"/>
    </row>
    <row r="6222" spans="2:6" x14ac:dyDescent="0.2">
      <c r="B6222" s="199">
        <v>41487</v>
      </c>
      <c r="C6222" s="200">
        <v>11.217529486427923</v>
      </c>
      <c r="D6222" s="200">
        <v>4.2164099435439626</v>
      </c>
      <c r="E6222" s="200"/>
      <c r="F6222" s="200"/>
    </row>
    <row r="6223" spans="2:6" x14ac:dyDescent="0.2">
      <c r="B6223" s="199">
        <v>41488</v>
      </c>
      <c r="C6223" s="200">
        <v>11.331052754915998</v>
      </c>
      <c r="D6223" s="200">
        <v>4.2411843015843926</v>
      </c>
      <c r="E6223" s="200"/>
      <c r="F6223" s="200"/>
    </row>
    <row r="6224" spans="2:6" x14ac:dyDescent="0.2">
      <c r="B6224" s="199">
        <v>41491</v>
      </c>
      <c r="C6224" s="200">
        <v>11.136455257269823</v>
      </c>
      <c r="D6224" s="200">
        <v>4.2321557093425426</v>
      </c>
      <c r="E6224" s="200"/>
      <c r="F6224" s="200"/>
    </row>
    <row r="6225" spans="2:6" x14ac:dyDescent="0.2">
      <c r="B6225" s="199">
        <v>41492</v>
      </c>
      <c r="C6225" s="200">
        <v>11.20699251362057</v>
      </c>
      <c r="D6225" s="200">
        <v>4.2255816791112553</v>
      </c>
      <c r="E6225" s="200"/>
      <c r="F6225" s="200"/>
    </row>
    <row r="6226" spans="2:6" x14ac:dyDescent="0.2">
      <c r="B6226" s="199">
        <v>41493</v>
      </c>
      <c r="C6226" s="200">
        <v>11.197527168043722</v>
      </c>
      <c r="D6226" s="200">
        <v>4.2030670187579497</v>
      </c>
      <c r="E6226" s="200"/>
      <c r="F6226" s="200"/>
    </row>
    <row r="6227" spans="2:6" x14ac:dyDescent="0.2">
      <c r="B6227" s="199">
        <v>41494</v>
      </c>
      <c r="C6227" s="200">
        <v>11.178544771918592</v>
      </c>
      <c r="D6227" s="200">
        <v>4.2271192861045161</v>
      </c>
      <c r="E6227" s="200"/>
      <c r="F6227" s="200"/>
    </row>
    <row r="6228" spans="2:6" x14ac:dyDescent="0.2">
      <c r="B6228" s="199">
        <v>41495</v>
      </c>
      <c r="C6228" s="200">
        <v>11.174302462407628</v>
      </c>
      <c r="D6228" s="200">
        <v>4.225111637224531</v>
      </c>
      <c r="E6228" s="200"/>
      <c r="F6228" s="200"/>
    </row>
    <row r="6229" spans="2:6" x14ac:dyDescent="0.2">
      <c r="B6229" s="199">
        <v>41498</v>
      </c>
      <c r="C6229" s="200">
        <v>11.118661241536499</v>
      </c>
      <c r="D6229" s="200">
        <v>4.2173704243307046</v>
      </c>
      <c r="E6229" s="200"/>
      <c r="F6229" s="200"/>
    </row>
    <row r="6230" spans="2:6" x14ac:dyDescent="0.2">
      <c r="B6230" s="199">
        <v>41499</v>
      </c>
      <c r="C6230" s="200">
        <v>11.177593233653994</v>
      </c>
      <c r="D6230" s="200">
        <v>4.2266008013112177</v>
      </c>
      <c r="E6230" s="200"/>
      <c r="F6230" s="200"/>
    </row>
    <row r="6231" spans="2:6" x14ac:dyDescent="0.2">
      <c r="B6231" s="199">
        <v>41500</v>
      </c>
      <c r="C6231" s="200">
        <v>11.090202658469543</v>
      </c>
      <c r="D6231" s="200">
        <v>4.2279597523219623</v>
      </c>
      <c r="E6231" s="200"/>
      <c r="F6231" s="200"/>
    </row>
    <row r="6232" spans="2:6" x14ac:dyDescent="0.2">
      <c r="B6232" s="199">
        <v>41501</v>
      </c>
      <c r="C6232" s="200">
        <v>11.051282992150078</v>
      </c>
      <c r="D6232" s="200">
        <v>4.1761205609178464</v>
      </c>
      <c r="E6232" s="200"/>
      <c r="F6232" s="200"/>
    </row>
    <row r="6233" spans="2:6" x14ac:dyDescent="0.2">
      <c r="B6233" s="199">
        <v>41502</v>
      </c>
      <c r="C6233" s="200">
        <v>11.156085633440171</v>
      </c>
      <c r="D6233" s="200">
        <v>4.1781156437807132</v>
      </c>
      <c r="E6233" s="200"/>
      <c r="F6233" s="200"/>
    </row>
    <row r="6234" spans="2:6" x14ac:dyDescent="0.2">
      <c r="B6234" s="199">
        <v>41505</v>
      </c>
      <c r="C6234" s="200">
        <v>11.106639835678328</v>
      </c>
      <c r="D6234" s="200">
        <v>4.1584813330904922</v>
      </c>
      <c r="E6234" s="200"/>
      <c r="F6234" s="200"/>
    </row>
    <row r="6235" spans="2:6" x14ac:dyDescent="0.2">
      <c r="B6235" s="199">
        <v>41506</v>
      </c>
      <c r="C6235" s="200">
        <v>11.028273445911243</v>
      </c>
      <c r="D6235" s="200">
        <v>4.1566466945911298</v>
      </c>
      <c r="E6235" s="200"/>
      <c r="F6235" s="200"/>
    </row>
    <row r="6236" spans="2:6" x14ac:dyDescent="0.2">
      <c r="B6236" s="199">
        <v>41507</v>
      </c>
      <c r="C6236" s="200">
        <v>10.988581540824889</v>
      </c>
      <c r="D6236" s="200">
        <v>4.1271236568930787</v>
      </c>
      <c r="E6236" s="200"/>
      <c r="F6236" s="200"/>
    </row>
    <row r="6237" spans="2:6" x14ac:dyDescent="0.2">
      <c r="B6237" s="199">
        <v>41508</v>
      </c>
      <c r="C6237" s="200">
        <v>11.022629264513524</v>
      </c>
      <c r="D6237" s="200">
        <v>4.149768712438517</v>
      </c>
      <c r="E6237" s="200"/>
      <c r="F6237" s="200"/>
    </row>
    <row r="6238" spans="2:6" x14ac:dyDescent="0.2">
      <c r="B6238" s="199">
        <v>41509</v>
      </c>
      <c r="C6238" s="200">
        <v>11.063586273497679</v>
      </c>
      <c r="D6238" s="200">
        <v>4.1798064104898733</v>
      </c>
      <c r="E6238" s="200"/>
      <c r="F6238" s="200"/>
    </row>
    <row r="6239" spans="2:6" x14ac:dyDescent="0.2">
      <c r="B6239" s="199">
        <v>41512</v>
      </c>
      <c r="C6239" s="200">
        <v>11.048946261021769</v>
      </c>
      <c r="D6239" s="200">
        <v>4.1688415589145693</v>
      </c>
      <c r="E6239" s="200"/>
      <c r="F6239" s="200"/>
    </row>
    <row r="6240" spans="2:6" x14ac:dyDescent="0.2">
      <c r="B6240" s="199">
        <v>41513</v>
      </c>
      <c r="C6240" s="200">
        <v>10.861968575052746</v>
      </c>
      <c r="D6240" s="200">
        <v>4.113543070478948</v>
      </c>
      <c r="E6240" s="200"/>
      <c r="F6240" s="200"/>
    </row>
    <row r="6241" spans="2:6" x14ac:dyDescent="0.2">
      <c r="B6241" s="199">
        <v>41514</v>
      </c>
      <c r="C6241" s="200">
        <v>10.749513597990571</v>
      </c>
      <c r="D6241" s="200">
        <v>4.1020896011655257</v>
      </c>
      <c r="E6241" s="200"/>
      <c r="F6241" s="200"/>
    </row>
    <row r="6242" spans="2:6" x14ac:dyDescent="0.2">
      <c r="B6242" s="199">
        <v>41515</v>
      </c>
      <c r="C6242" s="200">
        <v>10.713826326336823</v>
      </c>
      <c r="D6242" s="200">
        <v>4.1054776907666906</v>
      </c>
      <c r="E6242" s="200"/>
      <c r="F6242" s="200"/>
    </row>
    <row r="6243" spans="2:6" x14ac:dyDescent="0.2">
      <c r="B6243" s="199">
        <v>41516</v>
      </c>
      <c r="C6243" s="200">
        <v>10.513023398167537</v>
      </c>
      <c r="D6243" s="200">
        <v>4.0825352394827714</v>
      </c>
      <c r="E6243" s="200"/>
      <c r="F6243" s="200"/>
    </row>
    <row r="6244" spans="2:6" x14ac:dyDescent="0.2">
      <c r="B6244" s="199">
        <v>41519</v>
      </c>
      <c r="C6244" s="200">
        <v>10.582311395692368</v>
      </c>
      <c r="D6244" s="200">
        <v>4.106576579857931</v>
      </c>
      <c r="E6244" s="200"/>
      <c r="F6244" s="200"/>
    </row>
    <row r="6245" spans="2:6" x14ac:dyDescent="0.2">
      <c r="B6245" s="199">
        <v>41520</v>
      </c>
      <c r="C6245" s="200">
        <v>10.460690461516966</v>
      </c>
      <c r="D6245" s="200">
        <v>4.1203119650336726</v>
      </c>
      <c r="E6245" s="200"/>
      <c r="F6245" s="200"/>
    </row>
    <row r="6246" spans="2:6" x14ac:dyDescent="0.2">
      <c r="B6246" s="199">
        <v>41521</v>
      </c>
      <c r="C6246" s="200">
        <v>10.457270427842019</v>
      </c>
      <c r="D6246" s="200">
        <v>4.1494614824257692</v>
      </c>
      <c r="E6246" s="200"/>
      <c r="F6246" s="200"/>
    </row>
    <row r="6247" spans="2:6" x14ac:dyDescent="0.2">
      <c r="B6247" s="199">
        <v>41522</v>
      </c>
      <c r="C6247" s="200">
        <v>10.334843896853645</v>
      </c>
      <c r="D6247" s="200">
        <v>4.1533401930431424</v>
      </c>
      <c r="E6247" s="200"/>
      <c r="F6247" s="200"/>
    </row>
    <row r="6248" spans="2:6" x14ac:dyDescent="0.2">
      <c r="B6248" s="199">
        <v>41523</v>
      </c>
      <c r="C6248" s="200">
        <v>10.455131343136767</v>
      </c>
      <c r="D6248" s="200">
        <v>4.1670063740666352</v>
      </c>
      <c r="E6248" s="200"/>
      <c r="F6248" s="200"/>
    </row>
    <row r="6249" spans="2:6" x14ac:dyDescent="0.2">
      <c r="B6249" s="199">
        <v>41526</v>
      </c>
      <c r="C6249" s="200">
        <v>10.359287839074172</v>
      </c>
      <c r="D6249" s="200">
        <v>4.2048346384993431</v>
      </c>
      <c r="E6249" s="200"/>
      <c r="F6249" s="200"/>
    </row>
    <row r="6250" spans="2:6" x14ac:dyDescent="0.2">
      <c r="B6250" s="199">
        <v>41527</v>
      </c>
      <c r="C6250" s="200">
        <v>10.559485318707001</v>
      </c>
      <c r="D6250" s="200">
        <v>4.2415909670369505</v>
      </c>
      <c r="E6250" s="200"/>
      <c r="F6250" s="200"/>
    </row>
    <row r="6251" spans="2:6" x14ac:dyDescent="0.2">
      <c r="B6251" s="199">
        <v>41528</v>
      </c>
      <c r="C6251" s="200">
        <v>10.518826030284162</v>
      </c>
      <c r="D6251" s="200">
        <v>4.2603988344563648</v>
      </c>
      <c r="E6251" s="200"/>
      <c r="F6251" s="200"/>
    </row>
    <row r="6252" spans="2:6" x14ac:dyDescent="0.2">
      <c r="B6252" s="199">
        <v>41529</v>
      </c>
      <c r="C6252" s="200">
        <v>10.54930777884622</v>
      </c>
      <c r="D6252" s="200">
        <v>4.2533536696412124</v>
      </c>
      <c r="E6252" s="200"/>
      <c r="F6252" s="200"/>
    </row>
    <row r="6253" spans="2:6" x14ac:dyDescent="0.2">
      <c r="B6253" s="199">
        <v>41530</v>
      </c>
      <c r="C6253" s="200">
        <v>10.526238188124426</v>
      </c>
      <c r="D6253" s="200">
        <v>4.2555849572026769</v>
      </c>
      <c r="E6253" s="200"/>
      <c r="F6253" s="200"/>
    </row>
    <row r="6254" spans="2:6" x14ac:dyDescent="0.2">
      <c r="B6254" s="199">
        <v>41533</v>
      </c>
      <c r="C6254" s="200">
        <v>10.605430189532136</v>
      </c>
      <c r="D6254" s="200">
        <v>4.2912234565652705</v>
      </c>
      <c r="E6254" s="200"/>
      <c r="F6254" s="200"/>
    </row>
    <row r="6255" spans="2:6" x14ac:dyDescent="0.2">
      <c r="B6255" s="199">
        <v>41534</v>
      </c>
      <c r="C6255" s="200">
        <v>10.646461420168833</v>
      </c>
      <c r="D6255" s="200">
        <v>4.2932686213804212</v>
      </c>
      <c r="E6255" s="200"/>
      <c r="F6255" s="200"/>
    </row>
    <row r="6256" spans="2:6" x14ac:dyDescent="0.2">
      <c r="B6256" s="199">
        <v>41535</v>
      </c>
      <c r="C6256" s="200">
        <v>10.769669363386766</v>
      </c>
      <c r="D6256" s="200">
        <v>4.3330349663084853</v>
      </c>
      <c r="E6256" s="200"/>
      <c r="F6256" s="200"/>
    </row>
    <row r="6257" spans="2:6" x14ac:dyDescent="0.2">
      <c r="B6257" s="199">
        <v>41536</v>
      </c>
      <c r="C6257" s="200">
        <v>11.024214605653746</v>
      </c>
      <c r="D6257" s="200">
        <v>4.3655936987798025</v>
      </c>
      <c r="E6257" s="200"/>
      <c r="F6257" s="200"/>
    </row>
    <row r="6258" spans="2:6" x14ac:dyDescent="0.2">
      <c r="B6258" s="199">
        <v>41537</v>
      </c>
      <c r="C6258" s="200">
        <v>11.041650022391647</v>
      </c>
      <c r="D6258" s="200">
        <v>4.3382263704243123</v>
      </c>
      <c r="E6258" s="200"/>
      <c r="F6258" s="200"/>
    </row>
    <row r="6259" spans="2:6" x14ac:dyDescent="0.2">
      <c r="B6259" s="199">
        <v>41540</v>
      </c>
      <c r="C6259" s="200">
        <v>10.963095993615328</v>
      </c>
      <c r="D6259" s="200">
        <v>4.3235682025131847</v>
      </c>
      <c r="E6259" s="200"/>
      <c r="F6259" s="200"/>
    </row>
    <row r="6260" spans="2:6" x14ac:dyDescent="0.2">
      <c r="B6260" s="199">
        <v>41541</v>
      </c>
      <c r="C6260" s="200">
        <v>10.94715751919553</v>
      </c>
      <c r="D6260" s="200">
        <v>4.3176776543434521</v>
      </c>
      <c r="E6260" s="200"/>
      <c r="F6260" s="200"/>
    </row>
    <row r="6261" spans="2:6" x14ac:dyDescent="0.2">
      <c r="B6261" s="199">
        <v>41542</v>
      </c>
      <c r="C6261" s="200">
        <v>10.849375912655351</v>
      </c>
      <c r="D6261" s="200">
        <v>4.3128978328173178</v>
      </c>
      <c r="E6261" s="200"/>
      <c r="F6261" s="200"/>
    </row>
    <row r="6262" spans="2:6" x14ac:dyDescent="0.2">
      <c r="B6262" s="199">
        <v>41543</v>
      </c>
      <c r="C6262" s="200">
        <v>10.696736999327058</v>
      </c>
      <c r="D6262" s="200">
        <v>4.324722637042413</v>
      </c>
      <c r="E6262" s="200"/>
      <c r="F6262" s="200"/>
    </row>
    <row r="6263" spans="2:6" x14ac:dyDescent="0.2">
      <c r="B6263" s="199">
        <v>41544</v>
      </c>
      <c r="C6263" s="200">
        <v>10.595014973592994</v>
      </c>
      <c r="D6263" s="200">
        <v>4.3201746494263142</v>
      </c>
      <c r="E6263" s="200"/>
      <c r="F6263" s="200"/>
    </row>
    <row r="6264" spans="2:6" x14ac:dyDescent="0.2">
      <c r="B6264" s="199">
        <v>41547</v>
      </c>
      <c r="C6264" s="200">
        <v>10.639526282387592</v>
      </c>
      <c r="D6264" s="200">
        <v>4.288934438171534</v>
      </c>
      <c r="E6264" s="200"/>
      <c r="F6264" s="200"/>
    </row>
    <row r="6265" spans="2:6" x14ac:dyDescent="0.2">
      <c r="B6265" s="199">
        <v>41548</v>
      </c>
      <c r="C6265" s="200">
        <v>10.66730185946094</v>
      </c>
      <c r="D6265" s="200">
        <v>4.3165529047532134</v>
      </c>
      <c r="E6265" s="200"/>
      <c r="F6265" s="200"/>
    </row>
    <row r="6266" spans="2:6" x14ac:dyDescent="0.2">
      <c r="B6266" s="199">
        <v>41549</v>
      </c>
      <c r="C6266" s="200">
        <v>10.553723550196827</v>
      </c>
      <c r="D6266" s="200">
        <v>4.3101181934073747</v>
      </c>
      <c r="E6266" s="200"/>
      <c r="F6266" s="200"/>
    </row>
    <row r="6267" spans="2:6" x14ac:dyDescent="0.2">
      <c r="B6267" s="199">
        <v>41550</v>
      </c>
      <c r="C6267" s="200">
        <v>10.552848735438227</v>
      </c>
      <c r="D6267" s="200">
        <v>4.287253869969021</v>
      </c>
      <c r="E6267" s="200"/>
      <c r="F6267" s="200"/>
    </row>
    <row r="6268" spans="2:6" x14ac:dyDescent="0.2">
      <c r="B6268" s="199">
        <v>41551</v>
      </c>
      <c r="C6268" s="200">
        <v>10.62348106222032</v>
      </c>
      <c r="D6268" s="200">
        <v>4.3004170460753768</v>
      </c>
      <c r="E6268" s="200"/>
      <c r="F6268" s="200"/>
    </row>
    <row r="6269" spans="2:6" x14ac:dyDescent="0.2">
      <c r="B6269" s="199">
        <v>41554</v>
      </c>
      <c r="C6269" s="200">
        <v>10.514894784552947</v>
      </c>
      <c r="D6269" s="200">
        <v>4.2695800400655424</v>
      </c>
      <c r="E6269" s="200"/>
      <c r="F6269" s="200"/>
    </row>
    <row r="6270" spans="2:6" x14ac:dyDescent="0.2">
      <c r="B6270" s="199">
        <v>41555</v>
      </c>
      <c r="C6270" s="200">
        <v>10.358739099216058</v>
      </c>
      <c r="D6270" s="200">
        <v>4.2333793480240205</v>
      </c>
      <c r="E6270" s="200"/>
      <c r="F6270" s="200"/>
    </row>
    <row r="6271" spans="2:6" x14ac:dyDescent="0.2">
      <c r="B6271" s="199">
        <v>41556</v>
      </c>
      <c r="C6271" s="200">
        <v>10.119723695304325</v>
      </c>
      <c r="D6271" s="200">
        <v>4.2245053724275898</v>
      </c>
      <c r="E6271" s="200"/>
      <c r="F6271" s="200"/>
    </row>
    <row r="6272" spans="2:6" x14ac:dyDescent="0.2">
      <c r="B6272" s="199">
        <v>41557</v>
      </c>
      <c r="C6272" s="200">
        <v>10.20631117552926</v>
      </c>
      <c r="D6272" s="200">
        <v>4.2976139136769067</v>
      </c>
      <c r="E6272" s="200"/>
      <c r="F6272" s="200"/>
    </row>
    <row r="6273" spans="2:6" x14ac:dyDescent="0.2">
      <c r="B6273" s="199">
        <v>41558</v>
      </c>
      <c r="C6273" s="200">
        <v>10.15026215254473</v>
      </c>
      <c r="D6273" s="200">
        <v>4.3293525769440713</v>
      </c>
      <c r="E6273" s="200"/>
      <c r="F6273" s="200"/>
    </row>
    <row r="6274" spans="2:6" x14ac:dyDescent="0.2">
      <c r="B6274" s="199">
        <v>41561</v>
      </c>
      <c r="C6274" s="200">
        <v>10.260499653493351</v>
      </c>
      <c r="D6274" s="200">
        <v>4.3444197778182287</v>
      </c>
      <c r="E6274" s="200"/>
      <c r="F6274" s="200"/>
    </row>
    <row r="6275" spans="2:6" x14ac:dyDescent="0.2">
      <c r="B6275" s="199">
        <v>41562</v>
      </c>
      <c r="C6275" s="200">
        <v>10.117617134694006</v>
      </c>
      <c r="D6275" s="200">
        <v>4.3317042433072102</v>
      </c>
      <c r="E6275" s="200"/>
      <c r="F6275" s="200"/>
    </row>
    <row r="6276" spans="2:6" x14ac:dyDescent="0.2">
      <c r="B6276" s="199">
        <v>41563</v>
      </c>
      <c r="C6276" s="200">
        <v>9.8955934855072307</v>
      </c>
      <c r="D6276" s="200">
        <v>4.366079949007446</v>
      </c>
      <c r="E6276" s="200"/>
      <c r="F6276" s="200"/>
    </row>
    <row r="6277" spans="2:6" x14ac:dyDescent="0.2">
      <c r="B6277" s="199">
        <v>41564</v>
      </c>
      <c r="C6277" s="200">
        <v>10.14593978372316</v>
      </c>
      <c r="D6277" s="200">
        <v>4.4115102895647214</v>
      </c>
      <c r="E6277" s="200"/>
      <c r="F6277" s="200"/>
    </row>
    <row r="6278" spans="2:6" x14ac:dyDescent="0.2">
      <c r="B6278" s="199">
        <v>41565</v>
      </c>
      <c r="C6278" s="200">
        <v>10.365585004224014</v>
      </c>
      <c r="D6278" s="200">
        <v>4.4435476233836981</v>
      </c>
      <c r="E6278" s="200"/>
      <c r="F6278" s="200"/>
    </row>
    <row r="6279" spans="2:6" x14ac:dyDescent="0.2">
      <c r="B6279" s="199">
        <v>41568</v>
      </c>
      <c r="C6279" s="200">
        <v>10.32061669019804</v>
      </c>
      <c r="D6279" s="200">
        <v>4.4480402476779979</v>
      </c>
      <c r="E6279" s="200"/>
      <c r="F6279" s="200"/>
    </row>
    <row r="6280" spans="2:6" x14ac:dyDescent="0.2">
      <c r="B6280" s="199">
        <v>41569</v>
      </c>
      <c r="C6280" s="200">
        <v>10.562202331560684</v>
      </c>
      <c r="D6280" s="200">
        <v>4.4789531961391154</v>
      </c>
      <c r="E6280" s="200"/>
      <c r="F6280" s="200"/>
    </row>
    <row r="6281" spans="2:6" x14ac:dyDescent="0.2">
      <c r="B6281" s="199">
        <v>41570</v>
      </c>
      <c r="C6281" s="200">
        <v>10.628040273169091</v>
      </c>
      <c r="D6281" s="200">
        <v>4.4539633946457631</v>
      </c>
      <c r="E6281" s="200"/>
      <c r="F6281" s="200"/>
    </row>
    <row r="6282" spans="2:6" x14ac:dyDescent="0.2">
      <c r="B6282" s="199">
        <v>41571</v>
      </c>
      <c r="C6282" s="200">
        <v>10.696174916250508</v>
      </c>
      <c r="D6282" s="200">
        <v>4.4714580222181537</v>
      </c>
      <c r="E6282" s="200"/>
      <c r="F6282" s="200"/>
    </row>
    <row r="6283" spans="2:6" x14ac:dyDescent="0.2">
      <c r="B6283" s="199">
        <v>41572</v>
      </c>
      <c r="C6283" s="200">
        <v>10.780828463753618</v>
      </c>
      <c r="D6283" s="200">
        <v>4.4715904206883774</v>
      </c>
      <c r="E6283" s="200"/>
      <c r="F6283" s="200"/>
    </row>
    <row r="6284" spans="2:6" x14ac:dyDescent="0.2">
      <c r="B6284" s="199">
        <v>41575</v>
      </c>
      <c r="C6284" s="200">
        <v>10.824476633105746</v>
      </c>
      <c r="D6284" s="200">
        <v>4.4778972864687452</v>
      </c>
      <c r="E6284" s="200"/>
      <c r="F6284" s="200"/>
    </row>
    <row r="6285" spans="2:6" x14ac:dyDescent="0.2">
      <c r="B6285" s="199">
        <v>41576</v>
      </c>
      <c r="C6285" s="200">
        <v>10.829163438580801</v>
      </c>
      <c r="D6285" s="200">
        <v>4.4895168457475645</v>
      </c>
      <c r="E6285" s="200"/>
      <c r="F6285" s="200"/>
    </row>
    <row r="6286" spans="2:6" x14ac:dyDescent="0.2">
      <c r="B6286" s="199">
        <v>41577</v>
      </c>
      <c r="C6286" s="200">
        <v>10.553070566444694</v>
      </c>
      <c r="D6286" s="200">
        <v>4.4829226006191734</v>
      </c>
      <c r="E6286" s="200"/>
      <c r="F6286" s="200"/>
    </row>
    <row r="6287" spans="2:6" x14ac:dyDescent="0.2">
      <c r="B6287" s="199">
        <v>41578</v>
      </c>
      <c r="C6287" s="200">
        <v>10.496969838488733</v>
      </c>
      <c r="D6287" s="200">
        <v>4.4580728464760302</v>
      </c>
      <c r="E6287" s="200"/>
      <c r="F6287" s="200"/>
    </row>
    <row r="6288" spans="2:6" x14ac:dyDescent="0.2">
      <c r="B6288" s="199">
        <v>41579</v>
      </c>
      <c r="C6288" s="200">
        <v>10.357572401554203</v>
      </c>
      <c r="D6288" s="200">
        <v>4.4441812056091576</v>
      </c>
      <c r="E6288" s="200"/>
      <c r="F6288" s="200"/>
    </row>
    <row r="6289" spans="2:6" x14ac:dyDescent="0.2">
      <c r="B6289" s="199">
        <v>41582</v>
      </c>
      <c r="C6289" s="200">
        <v>10.28393034506402</v>
      </c>
      <c r="D6289" s="200">
        <v>4.460793298124182</v>
      </c>
      <c r="E6289" s="200"/>
      <c r="F6289" s="200"/>
    </row>
    <row r="6290" spans="2:6" x14ac:dyDescent="0.2">
      <c r="B6290" s="199">
        <v>41583</v>
      </c>
      <c r="C6290" s="200">
        <v>10.168210449241196</v>
      </c>
      <c r="D6290" s="200">
        <v>4.4488850846840071</v>
      </c>
      <c r="E6290" s="200"/>
      <c r="F6290" s="200"/>
    </row>
    <row r="6291" spans="2:6" x14ac:dyDescent="0.2">
      <c r="B6291" s="199">
        <v>41584</v>
      </c>
      <c r="C6291" s="200">
        <v>10.281967224051867</v>
      </c>
      <c r="D6291" s="200">
        <v>4.4739956292114158</v>
      </c>
      <c r="E6291" s="200"/>
      <c r="F6291" s="200"/>
    </row>
    <row r="6292" spans="2:6" x14ac:dyDescent="0.2">
      <c r="B6292" s="199">
        <v>41585</v>
      </c>
      <c r="C6292" s="200">
        <v>10.153994083950575</v>
      </c>
      <c r="D6292" s="200">
        <v>4.4218814423602053</v>
      </c>
      <c r="E6292" s="200"/>
      <c r="F6292" s="200"/>
    </row>
    <row r="6293" spans="2:6" x14ac:dyDescent="0.2">
      <c r="B6293" s="199">
        <v>41586</v>
      </c>
      <c r="C6293" s="200">
        <v>10.147877886200742</v>
      </c>
      <c r="D6293" s="200">
        <v>4.4442460389728442</v>
      </c>
      <c r="E6293" s="200"/>
      <c r="F6293" s="200"/>
    </row>
    <row r="6294" spans="2:6" x14ac:dyDescent="0.2">
      <c r="B6294" s="199">
        <v>41589</v>
      </c>
      <c r="C6294" s="200">
        <v>10.250973429482391</v>
      </c>
      <c r="D6294" s="200">
        <v>4.4570398834456171</v>
      </c>
      <c r="E6294" s="200"/>
      <c r="F6294" s="200"/>
    </row>
    <row r="6295" spans="2:6" x14ac:dyDescent="0.2">
      <c r="B6295" s="199">
        <v>41590</v>
      </c>
      <c r="C6295" s="200">
        <v>10.250407176650084</v>
      </c>
      <c r="D6295" s="200">
        <v>4.4508745219449795</v>
      </c>
      <c r="E6295" s="200"/>
      <c r="F6295" s="200"/>
    </row>
    <row r="6296" spans="2:6" x14ac:dyDescent="0.2">
      <c r="B6296" s="199">
        <v>41591</v>
      </c>
      <c r="C6296" s="200">
        <v>10.27286714907966</v>
      </c>
      <c r="D6296" s="200">
        <v>4.4607830996175348</v>
      </c>
      <c r="E6296" s="200"/>
      <c r="F6296" s="200"/>
    </row>
    <row r="6297" spans="2:6" x14ac:dyDescent="0.2">
      <c r="B6297" s="199">
        <v>41592</v>
      </c>
      <c r="C6297" s="200">
        <v>10.385612341142782</v>
      </c>
      <c r="D6297" s="200">
        <v>4.4927075213986312</v>
      </c>
      <c r="E6297" s="200"/>
      <c r="F6297" s="200"/>
    </row>
    <row r="6298" spans="2:6" x14ac:dyDescent="0.2">
      <c r="B6298" s="199">
        <v>41593</v>
      </c>
      <c r="C6298" s="200">
        <v>10.483997728317114</v>
      </c>
      <c r="D6298" s="200">
        <v>4.5170435257694193</v>
      </c>
      <c r="E6298" s="200"/>
      <c r="F6298" s="200"/>
    </row>
    <row r="6299" spans="2:6" x14ac:dyDescent="0.2">
      <c r="B6299" s="199">
        <v>41596</v>
      </c>
      <c r="C6299" s="200">
        <v>10.632895536776882</v>
      </c>
      <c r="D6299" s="200">
        <v>4.5210264068475476</v>
      </c>
      <c r="E6299" s="200"/>
      <c r="F6299" s="200"/>
    </row>
    <row r="6300" spans="2:6" x14ac:dyDescent="0.2">
      <c r="B6300" s="199">
        <v>41597</v>
      </c>
      <c r="C6300" s="200">
        <v>10.620503022656004</v>
      </c>
      <c r="D6300" s="200">
        <v>4.5037696230194646</v>
      </c>
      <c r="E6300" s="200"/>
      <c r="F6300" s="200"/>
    </row>
    <row r="6301" spans="2:6" x14ac:dyDescent="0.2">
      <c r="B6301" s="199">
        <v>41598</v>
      </c>
      <c r="C6301" s="200">
        <v>10.506411833433322</v>
      </c>
      <c r="D6301" s="200">
        <v>4.4901832088872489</v>
      </c>
      <c r="E6301" s="200"/>
      <c r="F6301" s="200"/>
    </row>
    <row r="6302" spans="2:6" x14ac:dyDescent="0.2">
      <c r="B6302" s="199">
        <v>41599</v>
      </c>
      <c r="C6302" s="200">
        <v>10.396512916652473</v>
      </c>
      <c r="D6302" s="200">
        <v>4.5043132398470007</v>
      </c>
      <c r="E6302" s="200"/>
      <c r="F6302" s="200"/>
    </row>
    <row r="6303" spans="2:6" x14ac:dyDescent="0.2">
      <c r="B6303" s="199">
        <v>41600</v>
      </c>
      <c r="C6303" s="200">
        <v>10.496577047496075</v>
      </c>
      <c r="D6303" s="200">
        <v>4.5236120925150027</v>
      </c>
      <c r="E6303" s="200"/>
      <c r="F6303" s="200"/>
    </row>
    <row r="6304" spans="2:6" x14ac:dyDescent="0.2">
      <c r="B6304" s="199">
        <v>41603</v>
      </c>
      <c r="C6304" s="200">
        <v>10.482923599233153</v>
      </c>
      <c r="D6304" s="200">
        <v>4.5252254598433588</v>
      </c>
      <c r="E6304" s="200"/>
      <c r="F6304" s="200"/>
    </row>
    <row r="6305" spans="2:6" x14ac:dyDescent="0.2">
      <c r="B6305" s="199">
        <v>41604</v>
      </c>
      <c r="C6305" s="200">
        <v>10.303616595961561</v>
      </c>
      <c r="D6305" s="200">
        <v>4.5205652886541401</v>
      </c>
      <c r="E6305" s="200"/>
      <c r="F6305" s="200"/>
    </row>
    <row r="6306" spans="2:6" x14ac:dyDescent="0.2">
      <c r="B6306" s="199">
        <v>41605</v>
      </c>
      <c r="C6306" s="200">
        <v>10.286649025820013</v>
      </c>
      <c r="D6306" s="200">
        <v>4.5293392824621899</v>
      </c>
      <c r="E6306" s="200"/>
      <c r="F6306" s="200"/>
    </row>
    <row r="6307" spans="2:6" x14ac:dyDescent="0.2">
      <c r="B6307" s="199">
        <v>41606</v>
      </c>
      <c r="C6307" s="200">
        <v>10.314043487216832</v>
      </c>
      <c r="D6307" s="200">
        <v>4.5407419413585659</v>
      </c>
      <c r="E6307" s="200"/>
      <c r="F6307" s="200"/>
    </row>
    <row r="6308" spans="2:6" x14ac:dyDescent="0.2">
      <c r="B6308" s="199">
        <v>41607</v>
      </c>
      <c r="C6308" s="200">
        <v>10.268057752785241</v>
      </c>
      <c r="D6308" s="200">
        <v>4.539653068657783</v>
      </c>
      <c r="E6308" s="200"/>
      <c r="F6308" s="200"/>
    </row>
    <row r="6309" spans="2:6" x14ac:dyDescent="0.2">
      <c r="B6309" s="199">
        <v>41610</v>
      </c>
      <c r="C6309" s="200">
        <v>10.222454801932484</v>
      </c>
      <c r="D6309" s="200">
        <v>4.5201103624111978</v>
      </c>
      <c r="E6309" s="200"/>
      <c r="F6309" s="200"/>
    </row>
    <row r="6310" spans="2:6" x14ac:dyDescent="0.2">
      <c r="B6310" s="199">
        <v>41611</v>
      </c>
      <c r="C6310" s="200">
        <v>10.07106681533241</v>
      </c>
      <c r="D6310" s="200">
        <v>4.4979624840648134</v>
      </c>
      <c r="E6310" s="200"/>
      <c r="F6310" s="200"/>
    </row>
    <row r="6311" spans="2:6" x14ac:dyDescent="0.2">
      <c r="B6311" s="199">
        <v>41612</v>
      </c>
      <c r="C6311" s="200">
        <v>10.055097484719981</v>
      </c>
      <c r="D6311" s="200">
        <v>4.4749320706610618</v>
      </c>
      <c r="E6311" s="200"/>
      <c r="F6311" s="200"/>
    </row>
    <row r="6312" spans="2:6" x14ac:dyDescent="0.2">
      <c r="B6312" s="199">
        <v>41613</v>
      </c>
      <c r="C6312" s="200">
        <v>10.10182043197007</v>
      </c>
      <c r="D6312" s="200">
        <v>4.4586692769987053</v>
      </c>
      <c r="E6312" s="200"/>
      <c r="F6312" s="200"/>
    </row>
    <row r="6313" spans="2:6" x14ac:dyDescent="0.2">
      <c r="B6313" s="199">
        <v>41614</v>
      </c>
      <c r="C6313" s="200">
        <v>10.126673010255148</v>
      </c>
      <c r="D6313" s="200">
        <v>4.4973673283554705</v>
      </c>
      <c r="E6313" s="200"/>
      <c r="F6313" s="200"/>
    </row>
    <row r="6314" spans="2:6" x14ac:dyDescent="0.2">
      <c r="B6314" s="199">
        <v>41617</v>
      </c>
      <c r="C6314" s="200">
        <v>10.129182369271952</v>
      </c>
      <c r="D6314" s="200">
        <v>4.5114041158258766</v>
      </c>
      <c r="E6314" s="200"/>
      <c r="F6314" s="200"/>
    </row>
    <row r="6315" spans="2:6" x14ac:dyDescent="0.2">
      <c r="B6315" s="199">
        <v>41618</v>
      </c>
      <c r="C6315" s="200">
        <v>10.071680603380386</v>
      </c>
      <c r="D6315" s="200">
        <v>4.5020792205426856</v>
      </c>
      <c r="E6315" s="200"/>
      <c r="F6315" s="200"/>
    </row>
    <row r="6316" spans="2:6" x14ac:dyDescent="0.2">
      <c r="B6316" s="199">
        <v>41619</v>
      </c>
      <c r="C6316" s="200">
        <v>10.043883343577082</v>
      </c>
      <c r="D6316" s="200">
        <v>4.4631371334911467</v>
      </c>
      <c r="E6316" s="200"/>
      <c r="F6316" s="200"/>
    </row>
    <row r="6317" spans="2:6" x14ac:dyDescent="0.2">
      <c r="B6317" s="199">
        <v>41620</v>
      </c>
      <c r="C6317" s="200">
        <v>9.9960904369987933</v>
      </c>
      <c r="D6317" s="200">
        <v>4.4320406119103781</v>
      </c>
      <c r="E6317" s="200"/>
      <c r="F6317" s="200"/>
    </row>
    <row r="6318" spans="2:6" x14ac:dyDescent="0.2">
      <c r="B6318" s="199">
        <v>41621</v>
      </c>
      <c r="C6318" s="200">
        <v>9.9006097016873831</v>
      </c>
      <c r="D6318" s="200">
        <v>4.4292666181023286</v>
      </c>
      <c r="E6318" s="200"/>
      <c r="F6318" s="200"/>
    </row>
    <row r="6319" spans="2:6" x14ac:dyDescent="0.2">
      <c r="B6319" s="199">
        <v>41624</v>
      </c>
      <c r="C6319" s="200">
        <v>10.023775113396557</v>
      </c>
      <c r="D6319" s="200">
        <v>4.458922236386794</v>
      </c>
      <c r="E6319" s="200"/>
      <c r="F6319" s="200"/>
    </row>
    <row r="6320" spans="2:6" x14ac:dyDescent="0.2">
      <c r="B6320" s="199">
        <v>41625</v>
      </c>
      <c r="C6320" s="200">
        <v>9.8308346766896957</v>
      </c>
      <c r="D6320" s="200">
        <v>4.4438127845565258</v>
      </c>
      <c r="E6320" s="200"/>
      <c r="F6320" s="200"/>
    </row>
    <row r="6321" spans="2:6" x14ac:dyDescent="0.2">
      <c r="B6321" s="199">
        <v>41626</v>
      </c>
      <c r="C6321" s="200">
        <v>9.8502749119973529</v>
      </c>
      <c r="D6321" s="200">
        <v>4.5024288836277329</v>
      </c>
      <c r="E6321" s="200"/>
      <c r="F6321" s="200"/>
    </row>
    <row r="6322" spans="2:6" x14ac:dyDescent="0.2">
      <c r="B6322" s="199">
        <v>41627</v>
      </c>
      <c r="C6322" s="200">
        <v>9.9106371303407759</v>
      </c>
      <c r="D6322" s="200">
        <v>4.5157627026042402</v>
      </c>
      <c r="E6322" s="200"/>
      <c r="F6322" s="200"/>
    </row>
    <row r="6323" spans="2:6" x14ac:dyDescent="0.2">
      <c r="B6323" s="199">
        <v>41628</v>
      </c>
      <c r="C6323" s="200">
        <v>9.8659415183415522</v>
      </c>
      <c r="D6323" s="200">
        <v>4.5388770715716413</v>
      </c>
      <c r="E6323" s="200"/>
      <c r="F6323" s="200"/>
    </row>
    <row r="6324" spans="2:6" x14ac:dyDescent="0.2">
      <c r="B6324" s="199">
        <v>41631</v>
      </c>
      <c r="C6324" s="200">
        <v>9.8868970428926559</v>
      </c>
      <c r="D6324" s="200">
        <v>4.5693585867783426</v>
      </c>
      <c r="E6324" s="200"/>
      <c r="F6324" s="200"/>
    </row>
    <row r="6325" spans="2:6" x14ac:dyDescent="0.2">
      <c r="B6325" s="199">
        <v>41632</v>
      </c>
      <c r="C6325" s="200">
        <v>9.8997640752191032</v>
      </c>
      <c r="D6325" s="200">
        <v>4.5762345656528645</v>
      </c>
      <c r="E6325" s="200"/>
      <c r="F6325" s="200"/>
    </row>
    <row r="6326" spans="2:6" x14ac:dyDescent="0.2">
      <c r="B6326" s="199">
        <v>41633</v>
      </c>
      <c r="C6326" s="200">
        <v>9.8997640752191032</v>
      </c>
      <c r="D6326" s="200">
        <v>4.5764578401019627</v>
      </c>
      <c r="E6326" s="200"/>
      <c r="F6326" s="200"/>
    </row>
    <row r="6327" spans="2:6" x14ac:dyDescent="0.2">
      <c r="B6327" s="199">
        <v>41634</v>
      </c>
      <c r="C6327" s="200">
        <v>9.8997640752191032</v>
      </c>
      <c r="D6327" s="200">
        <v>4.5951161901292803</v>
      </c>
      <c r="E6327" s="200"/>
      <c r="F6327" s="200"/>
    </row>
    <row r="6328" spans="2:6" x14ac:dyDescent="0.2">
      <c r="B6328" s="199">
        <v>41635</v>
      </c>
      <c r="C6328" s="200">
        <v>10.104026232767486</v>
      </c>
      <c r="D6328" s="200">
        <v>4.61786195592786</v>
      </c>
      <c r="E6328" s="200"/>
      <c r="F6328" s="200"/>
    </row>
    <row r="6329" spans="2:6" x14ac:dyDescent="0.2">
      <c r="B6329" s="199">
        <v>41638</v>
      </c>
      <c r="C6329" s="200">
        <v>10.191867975525247</v>
      </c>
      <c r="D6329" s="200">
        <v>4.6236202877435586</v>
      </c>
      <c r="E6329" s="200"/>
      <c r="F6329" s="200"/>
    </row>
    <row r="6330" spans="2:6" x14ac:dyDescent="0.2">
      <c r="B6330" s="199">
        <v>41639</v>
      </c>
      <c r="C6330" s="200">
        <v>10.195435618554123</v>
      </c>
      <c r="D6330" s="200">
        <v>4.6375356037151478</v>
      </c>
      <c r="E6330" s="200"/>
      <c r="F6330" s="200"/>
    </row>
    <row r="6331" spans="2:6" x14ac:dyDescent="0.2">
      <c r="B6331" s="199">
        <v>41640</v>
      </c>
      <c r="C6331" s="200">
        <v>10.195435618554123</v>
      </c>
      <c r="D6331" s="200">
        <v>4.6375915133855168</v>
      </c>
      <c r="E6331" s="200"/>
      <c r="F6331" s="200"/>
    </row>
    <row r="6332" spans="2:6" x14ac:dyDescent="0.2">
      <c r="B6332" s="199">
        <v>41641</v>
      </c>
      <c r="C6332" s="200">
        <v>9.9449458807400255</v>
      </c>
      <c r="D6332" s="200">
        <v>4.5937501365871194</v>
      </c>
      <c r="E6332" s="200"/>
      <c r="F6332" s="200"/>
    </row>
    <row r="6333" spans="2:6" x14ac:dyDescent="0.2">
      <c r="B6333" s="199">
        <v>41642</v>
      </c>
      <c r="C6333" s="200">
        <v>9.9363378369475832</v>
      </c>
      <c r="D6333" s="200">
        <v>4.5962460389728417</v>
      </c>
      <c r="E6333" s="200"/>
      <c r="F6333" s="200"/>
    </row>
    <row r="6334" spans="2:6" x14ac:dyDescent="0.2">
      <c r="B6334" s="199">
        <v>41645</v>
      </c>
      <c r="C6334" s="200">
        <v>9.8647956694585002</v>
      </c>
      <c r="D6334" s="200">
        <v>4.5826308504825848</v>
      </c>
      <c r="E6334" s="200"/>
      <c r="F6334" s="200"/>
    </row>
    <row r="6335" spans="2:6" x14ac:dyDescent="0.2">
      <c r="B6335" s="199">
        <v>41646</v>
      </c>
      <c r="C6335" s="200">
        <v>9.9808307988168341</v>
      </c>
      <c r="D6335" s="200">
        <v>4.6007770897832589</v>
      </c>
      <c r="E6335" s="200"/>
      <c r="F6335" s="200"/>
    </row>
    <row r="6336" spans="2:6" x14ac:dyDescent="0.2">
      <c r="B6336" s="199">
        <v>41647</v>
      </c>
      <c r="C6336" s="200">
        <v>9.8129722769618919</v>
      </c>
      <c r="D6336" s="200">
        <v>4.6085814969950594</v>
      </c>
      <c r="E6336" s="200"/>
      <c r="F6336" s="200"/>
    </row>
    <row r="6337" spans="2:6" x14ac:dyDescent="0.2">
      <c r="B6337" s="199">
        <v>41648</v>
      </c>
      <c r="C6337" s="200">
        <v>9.751349124476425</v>
      </c>
      <c r="D6337" s="200">
        <v>4.5979690402476541</v>
      </c>
      <c r="E6337" s="200"/>
      <c r="F6337" s="200"/>
    </row>
    <row r="6338" spans="2:6" x14ac:dyDescent="0.2">
      <c r="B6338" s="199">
        <v>41649</v>
      </c>
      <c r="C6338" s="200">
        <v>9.8995322367988052</v>
      </c>
      <c r="D6338" s="200">
        <v>4.6223917319249441</v>
      </c>
      <c r="E6338" s="200"/>
      <c r="F6338" s="200"/>
    </row>
    <row r="6339" spans="2:6" x14ac:dyDescent="0.2">
      <c r="B6339" s="199">
        <v>41652</v>
      </c>
      <c r="C6339" s="200">
        <v>9.9026595536193494</v>
      </c>
      <c r="D6339" s="200">
        <v>4.5956920415224669</v>
      </c>
      <c r="E6339" s="200"/>
      <c r="F6339" s="200"/>
    </row>
    <row r="6340" spans="2:6" x14ac:dyDescent="0.2">
      <c r="B6340" s="199">
        <v>41653</v>
      </c>
      <c r="C6340" s="200">
        <v>9.9797683450489991</v>
      </c>
      <c r="D6340" s="200">
        <v>4.6134073939172957</v>
      </c>
      <c r="E6340" s="200"/>
      <c r="F6340" s="200"/>
    </row>
    <row r="6341" spans="2:6" x14ac:dyDescent="0.2">
      <c r="B6341" s="199">
        <v>41654</v>
      </c>
      <c r="C6341" s="200">
        <v>9.9359884114148311</v>
      </c>
      <c r="D6341" s="200">
        <v>4.6371294846111581</v>
      </c>
      <c r="E6341" s="200"/>
      <c r="F6341" s="200"/>
    </row>
    <row r="6342" spans="2:6" x14ac:dyDescent="0.2">
      <c r="B6342" s="199">
        <v>41655</v>
      </c>
      <c r="C6342" s="200">
        <v>9.8199991493698651</v>
      </c>
      <c r="D6342" s="200">
        <v>4.6353445638317003</v>
      </c>
      <c r="E6342" s="200"/>
      <c r="F6342" s="200"/>
    </row>
    <row r="6343" spans="2:6" x14ac:dyDescent="0.2">
      <c r="B6343" s="199">
        <v>41656</v>
      </c>
      <c r="C6343" s="200">
        <v>9.6936997492309285</v>
      </c>
      <c r="D6343" s="200">
        <v>4.6297597887451962</v>
      </c>
      <c r="E6343" s="200"/>
      <c r="F6343" s="200"/>
    </row>
    <row r="6344" spans="2:6" x14ac:dyDescent="0.2">
      <c r="B6344" s="199">
        <v>41659</v>
      </c>
      <c r="C6344" s="200">
        <v>9.7846613032488641</v>
      </c>
      <c r="D6344" s="200">
        <v>4.6291908577672318</v>
      </c>
      <c r="E6344" s="200"/>
      <c r="F6344" s="200"/>
    </row>
    <row r="6345" spans="2:6" x14ac:dyDescent="0.2">
      <c r="B6345" s="199">
        <v>41660</v>
      </c>
      <c r="C6345" s="200">
        <v>9.9785090788092585</v>
      </c>
      <c r="D6345" s="200">
        <v>4.6359136769258553</v>
      </c>
      <c r="E6345" s="200"/>
      <c r="F6345" s="200"/>
    </row>
    <row r="6346" spans="2:6" x14ac:dyDescent="0.2">
      <c r="B6346" s="199">
        <v>41661</v>
      </c>
      <c r="C6346" s="200">
        <v>10.145853886754477</v>
      </c>
      <c r="D6346" s="200">
        <v>4.6426410489892325</v>
      </c>
      <c r="E6346" s="200"/>
      <c r="F6346" s="200"/>
    </row>
    <row r="6347" spans="2:6" x14ac:dyDescent="0.2">
      <c r="B6347" s="199">
        <v>41662</v>
      </c>
      <c r="C6347" s="200">
        <v>10.091819689753532</v>
      </c>
      <c r="D6347" s="200">
        <v>4.6112524130394972</v>
      </c>
      <c r="E6347" s="200"/>
      <c r="F6347" s="200"/>
    </row>
    <row r="6348" spans="2:6" x14ac:dyDescent="0.2">
      <c r="B6348" s="199">
        <v>41663</v>
      </c>
      <c r="C6348" s="200">
        <v>9.8250737421306678</v>
      </c>
      <c r="D6348" s="200">
        <v>4.5216162811873755</v>
      </c>
      <c r="E6348" s="200"/>
      <c r="F6348" s="200"/>
    </row>
    <row r="6349" spans="2:6" x14ac:dyDescent="0.2">
      <c r="B6349" s="199">
        <v>41666</v>
      </c>
      <c r="C6349" s="200">
        <v>9.8318671082160414</v>
      </c>
      <c r="D6349" s="200">
        <v>4.4842287379347807</v>
      </c>
      <c r="E6349" s="200"/>
      <c r="F6349" s="200"/>
    </row>
    <row r="6350" spans="2:6" x14ac:dyDescent="0.2">
      <c r="B6350" s="199">
        <v>41667</v>
      </c>
      <c r="C6350" s="200">
        <v>9.7045152617230972</v>
      </c>
      <c r="D6350" s="200">
        <v>4.5022063376433952</v>
      </c>
      <c r="E6350" s="200"/>
      <c r="F6350" s="200"/>
    </row>
    <row r="6351" spans="2:6" x14ac:dyDescent="0.2">
      <c r="B6351" s="199">
        <v>41668</v>
      </c>
      <c r="C6351" s="200">
        <v>9.5865578749590696</v>
      </c>
      <c r="D6351" s="200">
        <v>4.4815509014751198</v>
      </c>
      <c r="E6351" s="200"/>
      <c r="F6351" s="200"/>
    </row>
    <row r="6352" spans="2:6" x14ac:dyDescent="0.2">
      <c r="B6352" s="199">
        <v>41669</v>
      </c>
      <c r="C6352" s="200">
        <v>9.4676723005627039</v>
      </c>
      <c r="D6352" s="200">
        <v>4.4923959205973203</v>
      </c>
      <c r="E6352" s="200"/>
      <c r="F6352" s="200"/>
    </row>
    <row r="6353" spans="2:6" x14ac:dyDescent="0.2">
      <c r="B6353" s="199">
        <v>41670</v>
      </c>
      <c r="C6353" s="200">
        <v>9.3527705108201342</v>
      </c>
      <c r="D6353" s="200">
        <v>4.4672837370242</v>
      </c>
      <c r="E6353" s="200"/>
      <c r="F6353" s="200"/>
    </row>
    <row r="6354" spans="2:6" x14ac:dyDescent="0.2">
      <c r="B6354" s="199">
        <v>41673</v>
      </c>
      <c r="C6354" s="200">
        <v>9.4222086195523556</v>
      </c>
      <c r="D6354" s="200">
        <v>4.393121653614986</v>
      </c>
      <c r="E6354" s="200"/>
      <c r="F6354" s="200"/>
    </row>
    <row r="6355" spans="2:6" x14ac:dyDescent="0.2">
      <c r="B6355" s="199">
        <v>41674</v>
      </c>
      <c r="C6355" s="200">
        <v>9.305571377462174</v>
      </c>
      <c r="D6355" s="200">
        <v>4.3876940448005621</v>
      </c>
      <c r="E6355" s="200"/>
      <c r="F6355" s="200"/>
    </row>
    <row r="6356" spans="2:6" x14ac:dyDescent="0.2">
      <c r="B6356" s="199">
        <v>41675</v>
      </c>
      <c r="C6356" s="200">
        <v>9.3377368734004165</v>
      </c>
      <c r="D6356" s="200">
        <v>4.3953735203059345</v>
      </c>
      <c r="E6356" s="200"/>
      <c r="F6356" s="200"/>
    </row>
    <row r="6357" spans="2:6" x14ac:dyDescent="0.2">
      <c r="B6357" s="199">
        <v>41676</v>
      </c>
      <c r="C6357" s="200">
        <v>9.576866528619993</v>
      </c>
      <c r="D6357" s="200">
        <v>4.4533671462392785</v>
      </c>
      <c r="E6357" s="200"/>
      <c r="F6357" s="200"/>
    </row>
    <row r="6358" spans="2:6" x14ac:dyDescent="0.2">
      <c r="B6358" s="199">
        <v>41677</v>
      </c>
      <c r="C6358" s="200">
        <v>9.5476382086396061</v>
      </c>
      <c r="D6358" s="200">
        <v>4.5068666909488035</v>
      </c>
      <c r="E6358" s="200"/>
      <c r="F6358" s="200"/>
    </row>
    <row r="6359" spans="2:6" x14ac:dyDescent="0.2">
      <c r="B6359" s="199">
        <v>41680</v>
      </c>
      <c r="C6359" s="200">
        <v>9.6452580286562686</v>
      </c>
      <c r="D6359" s="200">
        <v>4.5209027499544492</v>
      </c>
      <c r="E6359" s="200"/>
      <c r="F6359" s="200"/>
    </row>
    <row r="6360" spans="2:6" x14ac:dyDescent="0.2">
      <c r="B6360" s="199">
        <v>41681</v>
      </c>
      <c r="C6360" s="200">
        <v>9.7022869442445661</v>
      </c>
      <c r="D6360" s="200">
        <v>4.5705891458750463</v>
      </c>
      <c r="E6360" s="200"/>
      <c r="F6360" s="200"/>
    </row>
    <row r="6361" spans="2:6" x14ac:dyDescent="0.2">
      <c r="B6361" s="199">
        <v>41682</v>
      </c>
      <c r="C6361" s="200">
        <v>9.6068770947810886</v>
      </c>
      <c r="D6361" s="200">
        <v>4.581542342014183</v>
      </c>
      <c r="E6361" s="200"/>
      <c r="F6361" s="200"/>
    </row>
    <row r="6362" spans="2:6" x14ac:dyDescent="0.2">
      <c r="B6362" s="199">
        <v>41683</v>
      </c>
      <c r="C6362" s="200">
        <v>9.7442605396831858</v>
      </c>
      <c r="D6362" s="200">
        <v>4.5971396831178071</v>
      </c>
      <c r="E6362" s="200"/>
      <c r="F6362" s="200"/>
    </row>
    <row r="6363" spans="2:6" x14ac:dyDescent="0.2">
      <c r="B6363" s="199">
        <v>41684</v>
      </c>
      <c r="C6363" s="200">
        <v>9.7465981047626489</v>
      </c>
      <c r="D6363" s="200">
        <v>4.6167526862137818</v>
      </c>
      <c r="E6363" s="200"/>
      <c r="F6363" s="200"/>
    </row>
    <row r="6364" spans="2:6" x14ac:dyDescent="0.2">
      <c r="B6364" s="199">
        <v>41687</v>
      </c>
      <c r="C6364" s="200">
        <v>9.7693132662447795</v>
      </c>
      <c r="D6364" s="200">
        <v>4.6269244217810748</v>
      </c>
      <c r="E6364" s="200"/>
      <c r="F6364" s="200"/>
    </row>
    <row r="6365" spans="2:6" x14ac:dyDescent="0.2">
      <c r="B6365" s="199">
        <v>41688</v>
      </c>
      <c r="C6365" s="200">
        <v>9.7924754255444615</v>
      </c>
      <c r="D6365" s="200">
        <v>4.6469337097067704</v>
      </c>
      <c r="E6365" s="200"/>
      <c r="F6365" s="200"/>
    </row>
    <row r="6366" spans="2:6" x14ac:dyDescent="0.2">
      <c r="B6366" s="199">
        <v>41689</v>
      </c>
      <c r="C6366" s="200">
        <v>9.9037703765540019</v>
      </c>
      <c r="D6366" s="200">
        <v>4.6325882352940946</v>
      </c>
      <c r="E6366" s="200"/>
      <c r="F6366" s="200"/>
    </row>
    <row r="6367" spans="2:6" x14ac:dyDescent="0.2">
      <c r="B6367" s="199">
        <v>41690</v>
      </c>
      <c r="C6367" s="200">
        <v>10.010323481312444</v>
      </c>
      <c r="D6367" s="200">
        <v>4.6357457657985561</v>
      </c>
      <c r="E6367" s="200"/>
      <c r="F6367" s="200"/>
    </row>
    <row r="6368" spans="2:6" x14ac:dyDescent="0.2">
      <c r="B6368" s="199">
        <v>41691</v>
      </c>
      <c r="C6368" s="200">
        <v>9.8895865353583154</v>
      </c>
      <c r="D6368" s="200">
        <v>4.6468978328173147</v>
      </c>
      <c r="E6368" s="200"/>
      <c r="F6368" s="200"/>
    </row>
    <row r="6369" spans="2:6" x14ac:dyDescent="0.2">
      <c r="B6369" s="199">
        <v>41694</v>
      </c>
      <c r="C6369" s="200">
        <v>9.8890853307158757</v>
      </c>
      <c r="D6369" s="200">
        <v>4.6711711892186978</v>
      </c>
      <c r="E6369" s="200"/>
      <c r="F6369" s="200"/>
    </row>
    <row r="6370" spans="2:6" x14ac:dyDescent="0.2">
      <c r="B6370" s="199">
        <v>41695</v>
      </c>
      <c r="C6370" s="200">
        <v>9.9853950134725178</v>
      </c>
      <c r="D6370" s="200">
        <v>4.6744372609724767</v>
      </c>
      <c r="E6370" s="200"/>
      <c r="F6370" s="200"/>
    </row>
    <row r="6371" spans="2:6" x14ac:dyDescent="0.2">
      <c r="B6371" s="199">
        <v>41696</v>
      </c>
      <c r="C6371" s="200">
        <v>9.9369674700674455</v>
      </c>
      <c r="D6371" s="200">
        <v>4.6624886177380933</v>
      </c>
      <c r="E6371" s="200"/>
      <c r="F6371" s="200"/>
    </row>
    <row r="6372" spans="2:6" x14ac:dyDescent="0.2">
      <c r="B6372" s="199">
        <v>41697</v>
      </c>
      <c r="C6372" s="200">
        <v>9.9439985122311825</v>
      </c>
      <c r="D6372" s="200">
        <v>4.6739085776725311</v>
      </c>
      <c r="E6372" s="200"/>
      <c r="F6372" s="200"/>
    </row>
    <row r="6373" spans="2:6" x14ac:dyDescent="0.2">
      <c r="B6373" s="199">
        <v>41698</v>
      </c>
      <c r="C6373" s="200">
        <v>9.9870295577307253</v>
      </c>
      <c r="D6373" s="200">
        <v>4.6936516117282583</v>
      </c>
      <c r="E6373" s="200"/>
      <c r="F6373" s="200"/>
    </row>
    <row r="6374" spans="2:6" x14ac:dyDescent="0.2">
      <c r="B6374" s="199">
        <v>41701</v>
      </c>
      <c r="C6374" s="200">
        <v>9.68454213162922</v>
      </c>
      <c r="D6374" s="200">
        <v>4.6383616827535734</v>
      </c>
      <c r="E6374" s="200"/>
      <c r="F6374" s="200"/>
    </row>
    <row r="6375" spans="2:6" x14ac:dyDescent="0.2">
      <c r="B6375" s="199">
        <v>41702</v>
      </c>
      <c r="C6375" s="200">
        <v>9.9463694353567327</v>
      </c>
      <c r="D6375" s="200">
        <v>4.7012972136222677</v>
      </c>
      <c r="E6375" s="200"/>
      <c r="F6375" s="200"/>
    </row>
    <row r="6376" spans="2:6" x14ac:dyDescent="0.2">
      <c r="B6376" s="199">
        <v>41703</v>
      </c>
      <c r="C6376" s="200">
        <v>9.8430020239994853</v>
      </c>
      <c r="D6376" s="200">
        <v>4.7058340921507691</v>
      </c>
      <c r="E6376" s="200"/>
      <c r="F6376" s="200"/>
    </row>
    <row r="6377" spans="2:6" x14ac:dyDescent="0.2">
      <c r="B6377" s="199">
        <v>41704</v>
      </c>
      <c r="C6377" s="200">
        <v>9.9318645229674711</v>
      </c>
      <c r="D6377" s="200">
        <v>4.727037880167523</v>
      </c>
      <c r="E6377" s="200"/>
      <c r="F6377" s="200"/>
    </row>
    <row r="6378" spans="2:6" x14ac:dyDescent="0.2">
      <c r="B6378" s="199">
        <v>41705</v>
      </c>
      <c r="C6378" s="200">
        <v>9.9080360366972258</v>
      </c>
      <c r="D6378" s="200">
        <v>4.7135195774904153</v>
      </c>
      <c r="E6378" s="200"/>
      <c r="F6378" s="200"/>
    </row>
    <row r="6379" spans="2:6" x14ac:dyDescent="0.2">
      <c r="B6379" s="199">
        <v>41708</v>
      </c>
      <c r="C6379" s="200">
        <v>9.8818332914968234</v>
      </c>
      <c r="D6379" s="200">
        <v>4.7006953196138905</v>
      </c>
      <c r="E6379" s="200"/>
      <c r="F6379" s="200"/>
    </row>
    <row r="6380" spans="2:6" x14ac:dyDescent="0.2">
      <c r="B6380" s="199">
        <v>41709</v>
      </c>
      <c r="C6380" s="200">
        <v>9.8609953540581703</v>
      </c>
      <c r="D6380" s="200">
        <v>4.6886650883263288</v>
      </c>
      <c r="E6380" s="200"/>
      <c r="F6380" s="200"/>
    </row>
    <row r="6381" spans="2:6" x14ac:dyDescent="0.2">
      <c r="B6381" s="199">
        <v>41710</v>
      </c>
      <c r="C6381" s="200">
        <v>9.7403943421418422</v>
      </c>
      <c r="D6381" s="200">
        <v>4.6721788380986835</v>
      </c>
      <c r="E6381" s="200"/>
      <c r="F6381" s="200"/>
    </row>
    <row r="6382" spans="2:6" x14ac:dyDescent="0.2">
      <c r="B6382" s="199">
        <v>41711</v>
      </c>
      <c r="C6382" s="200">
        <v>9.6905424101689057</v>
      </c>
      <c r="D6382" s="200">
        <v>4.6336532507739712</v>
      </c>
      <c r="E6382" s="200"/>
      <c r="F6382" s="200"/>
    </row>
    <row r="6383" spans="2:6" x14ac:dyDescent="0.2">
      <c r="B6383" s="199">
        <v>41712</v>
      </c>
      <c r="C6383" s="200">
        <v>9.6999877409181039</v>
      </c>
      <c r="D6383" s="200">
        <v>4.6041256601711664</v>
      </c>
      <c r="E6383" s="200"/>
      <c r="F6383" s="200"/>
    </row>
    <row r="6384" spans="2:6" x14ac:dyDescent="0.2">
      <c r="B6384" s="199">
        <v>41715</v>
      </c>
      <c r="C6384" s="200">
        <v>9.7902454401636287</v>
      </c>
      <c r="D6384" s="200">
        <v>4.6403647787288058</v>
      </c>
      <c r="E6384" s="200"/>
      <c r="F6384" s="200"/>
    </row>
    <row r="6385" spans="2:6" x14ac:dyDescent="0.2">
      <c r="B6385" s="199">
        <v>41716</v>
      </c>
      <c r="C6385" s="200">
        <v>9.8137128255849966</v>
      </c>
      <c r="D6385" s="200">
        <v>4.6728539428154923</v>
      </c>
      <c r="E6385" s="200"/>
      <c r="F6385" s="200"/>
    </row>
    <row r="6386" spans="2:6" x14ac:dyDescent="0.2">
      <c r="B6386" s="199">
        <v>41717</v>
      </c>
      <c r="C6386" s="200">
        <v>9.8252163477776868</v>
      </c>
      <c r="D6386" s="200">
        <v>4.6522484064833129</v>
      </c>
      <c r="E6386" s="200"/>
      <c r="F6386" s="200"/>
    </row>
    <row r="6387" spans="2:6" x14ac:dyDescent="0.2">
      <c r="B6387" s="199">
        <v>41718</v>
      </c>
      <c r="C6387" s="200">
        <v>9.6248612513771015</v>
      </c>
      <c r="D6387" s="200">
        <v>4.64204716809322</v>
      </c>
      <c r="E6387" s="200"/>
      <c r="F6387" s="200"/>
    </row>
    <row r="6388" spans="2:6" x14ac:dyDescent="0.2">
      <c r="B6388" s="199">
        <v>41719</v>
      </c>
      <c r="C6388" s="200">
        <v>9.6352105851752228</v>
      </c>
      <c r="D6388" s="200">
        <v>4.6399888909123783</v>
      </c>
      <c r="E6388" s="200"/>
      <c r="F6388" s="200"/>
    </row>
    <row r="6389" spans="2:6" x14ac:dyDescent="0.2">
      <c r="B6389" s="199">
        <v>41722</v>
      </c>
      <c r="C6389" s="200">
        <v>9.7626583360506647</v>
      </c>
      <c r="D6389" s="200">
        <v>4.6194891640866631</v>
      </c>
      <c r="E6389" s="200"/>
      <c r="F6389" s="200"/>
    </row>
    <row r="6390" spans="2:6" x14ac:dyDescent="0.2">
      <c r="B6390" s="199">
        <v>41723</v>
      </c>
      <c r="C6390" s="200">
        <v>10.082842205600691</v>
      </c>
      <c r="D6390" s="200">
        <v>4.6470466217446491</v>
      </c>
      <c r="E6390" s="200"/>
      <c r="F6390" s="200"/>
    </row>
    <row r="6391" spans="2:6" x14ac:dyDescent="0.2">
      <c r="B6391" s="199">
        <v>41724</v>
      </c>
      <c r="C6391" s="200">
        <v>10.185692567243608</v>
      </c>
      <c r="D6391" s="200">
        <v>4.6437876525222856</v>
      </c>
      <c r="E6391" s="200"/>
      <c r="F6391" s="200"/>
    </row>
    <row r="6392" spans="2:6" x14ac:dyDescent="0.2">
      <c r="B6392" s="199">
        <v>41725</v>
      </c>
      <c r="C6392" s="200">
        <v>10.083995560044109</v>
      </c>
      <c r="D6392" s="200">
        <v>4.6449970861409344</v>
      </c>
      <c r="E6392" s="200"/>
      <c r="F6392" s="200"/>
    </row>
    <row r="6393" spans="2:6" x14ac:dyDescent="0.2">
      <c r="B6393" s="199">
        <v>41726</v>
      </c>
      <c r="C6393" s="200">
        <v>10.135777254983109</v>
      </c>
      <c r="D6393" s="200">
        <v>4.6697583318156743</v>
      </c>
      <c r="E6393" s="200"/>
      <c r="F6393" s="200"/>
    </row>
    <row r="6394" spans="2:6" x14ac:dyDescent="0.2">
      <c r="B6394" s="199">
        <v>41729</v>
      </c>
      <c r="C6394" s="200">
        <v>9.9901860628415964</v>
      </c>
      <c r="D6394" s="200">
        <v>4.7039253323620231</v>
      </c>
      <c r="E6394" s="200"/>
      <c r="F6394" s="200"/>
    </row>
    <row r="6395" spans="2:6" x14ac:dyDescent="0.2">
      <c r="B6395" s="199">
        <v>41730</v>
      </c>
      <c r="C6395" s="200">
        <v>9.9563976979612807</v>
      </c>
      <c r="D6395" s="200">
        <v>4.7319000182115953</v>
      </c>
      <c r="E6395" s="200"/>
      <c r="F6395" s="200"/>
    </row>
    <row r="6396" spans="2:6" x14ac:dyDescent="0.2">
      <c r="B6396" s="199">
        <v>41731</v>
      </c>
      <c r="C6396" s="200">
        <v>9.970270475377216</v>
      </c>
      <c r="D6396" s="200">
        <v>4.7431507922054026</v>
      </c>
      <c r="E6396" s="200"/>
      <c r="F6396" s="200"/>
    </row>
    <row r="6397" spans="2:6" x14ac:dyDescent="0.2">
      <c r="B6397" s="199">
        <v>41732</v>
      </c>
      <c r="C6397" s="200">
        <v>9.9493124489726554</v>
      </c>
      <c r="D6397" s="200">
        <v>4.7370158441085168</v>
      </c>
      <c r="E6397" s="200"/>
      <c r="F6397" s="200"/>
    </row>
    <row r="6398" spans="2:6" x14ac:dyDescent="0.2">
      <c r="B6398" s="199">
        <v>41733</v>
      </c>
      <c r="C6398" s="200">
        <v>9.9919406960657096</v>
      </c>
      <c r="D6398" s="200">
        <v>4.7122025132033993</v>
      </c>
      <c r="E6398" s="200"/>
      <c r="F6398" s="200"/>
    </row>
    <row r="6399" spans="2:6" x14ac:dyDescent="0.2">
      <c r="B6399" s="199">
        <v>41736</v>
      </c>
      <c r="C6399" s="200">
        <v>10.043911697916247</v>
      </c>
      <c r="D6399" s="200">
        <v>4.6647109816062402</v>
      </c>
      <c r="E6399" s="200"/>
      <c r="F6399" s="200"/>
    </row>
    <row r="6400" spans="2:6" x14ac:dyDescent="0.2">
      <c r="B6400" s="199">
        <v>41737</v>
      </c>
      <c r="C6400" s="200">
        <v>10.325389392641759</v>
      </c>
      <c r="D6400" s="200">
        <v>4.678180295028203</v>
      </c>
      <c r="E6400" s="200"/>
      <c r="F6400" s="200"/>
    </row>
    <row r="6401" spans="2:6" x14ac:dyDescent="0.2">
      <c r="B6401" s="199">
        <v>41738</v>
      </c>
      <c r="C6401" s="200">
        <v>10.331216209341797</v>
      </c>
      <c r="D6401" s="200">
        <v>4.7112815516299147</v>
      </c>
      <c r="E6401" s="200"/>
      <c r="F6401" s="200"/>
    </row>
    <row r="6402" spans="2:6" x14ac:dyDescent="0.2">
      <c r="B6402" s="199">
        <v>41739</v>
      </c>
      <c r="C6402" s="200">
        <v>10.332658944835009</v>
      </c>
      <c r="D6402" s="200">
        <v>4.6576627208158552</v>
      </c>
      <c r="E6402" s="200"/>
      <c r="F6402" s="200"/>
    </row>
    <row r="6403" spans="2:6" x14ac:dyDescent="0.2">
      <c r="B6403" s="199">
        <v>41740</v>
      </c>
      <c r="C6403" s="200">
        <v>10.347955276867658</v>
      </c>
      <c r="D6403" s="200">
        <v>4.6083913676925636</v>
      </c>
      <c r="E6403" s="200"/>
      <c r="F6403" s="200"/>
    </row>
    <row r="6404" spans="2:6" x14ac:dyDescent="0.2">
      <c r="B6404" s="199">
        <v>41743</v>
      </c>
      <c r="C6404" s="200">
        <v>10.449002636119639</v>
      </c>
      <c r="D6404" s="200">
        <v>4.6269384447277115</v>
      </c>
      <c r="E6404" s="200"/>
      <c r="F6404" s="200"/>
    </row>
    <row r="6405" spans="2:6" x14ac:dyDescent="0.2">
      <c r="B6405" s="199">
        <v>41744</v>
      </c>
      <c r="C6405" s="200">
        <v>10.403143662263172</v>
      </c>
      <c r="D6405" s="200">
        <v>4.6334656710981363</v>
      </c>
      <c r="E6405" s="200"/>
      <c r="F6405" s="200"/>
    </row>
    <row r="6406" spans="2:6" x14ac:dyDescent="0.2">
      <c r="B6406" s="199">
        <v>41745</v>
      </c>
      <c r="C6406" s="200">
        <v>10.414131802643837</v>
      </c>
      <c r="D6406" s="200">
        <v>4.6848741577125956</v>
      </c>
      <c r="E6406" s="200"/>
      <c r="F6406" s="200"/>
    </row>
    <row r="6407" spans="2:6" x14ac:dyDescent="0.2">
      <c r="B6407" s="199">
        <v>41746</v>
      </c>
      <c r="C6407" s="200">
        <v>10.293780976073153</v>
      </c>
      <c r="D6407" s="200">
        <v>4.6991646330358519</v>
      </c>
      <c r="E6407" s="200"/>
      <c r="F6407" s="200"/>
    </row>
    <row r="6408" spans="2:6" x14ac:dyDescent="0.2">
      <c r="B6408" s="199">
        <v>41747</v>
      </c>
      <c r="C6408" s="200">
        <v>10.293780976073153</v>
      </c>
      <c r="D6408" s="200">
        <v>4.7013877253687602</v>
      </c>
      <c r="E6408" s="200"/>
      <c r="F6408" s="200"/>
    </row>
    <row r="6409" spans="2:6" x14ac:dyDescent="0.2">
      <c r="B6409" s="199">
        <v>41750</v>
      </c>
      <c r="C6409" s="200">
        <v>10.293780976073153</v>
      </c>
      <c r="D6409" s="200">
        <v>4.7065046439628224</v>
      </c>
      <c r="E6409" s="200"/>
      <c r="F6409" s="200"/>
    </row>
    <row r="6410" spans="2:6" x14ac:dyDescent="0.2">
      <c r="B6410" s="199">
        <v>41751</v>
      </c>
      <c r="C6410" s="200">
        <v>10.24257387347798</v>
      </c>
      <c r="D6410" s="200">
        <v>4.7338632307411874</v>
      </c>
      <c r="E6410" s="200"/>
      <c r="F6410" s="200"/>
    </row>
    <row r="6411" spans="2:6" x14ac:dyDescent="0.2">
      <c r="B6411" s="199">
        <v>41752</v>
      </c>
      <c r="C6411" s="200">
        <v>10.198088417169098</v>
      </c>
      <c r="D6411" s="200">
        <v>4.7270506283008302</v>
      </c>
      <c r="E6411" s="200"/>
      <c r="F6411" s="200"/>
    </row>
    <row r="6412" spans="2:6" x14ac:dyDescent="0.2">
      <c r="B6412" s="199">
        <v>41753</v>
      </c>
      <c r="C6412" s="200">
        <v>10.197870755918387</v>
      </c>
      <c r="D6412" s="200">
        <v>4.7326213804406949</v>
      </c>
      <c r="E6412" s="200"/>
      <c r="F6412" s="200"/>
    </row>
    <row r="6413" spans="2:6" x14ac:dyDescent="0.2">
      <c r="B6413" s="199">
        <v>41754</v>
      </c>
      <c r="C6413" s="200">
        <v>10.18473185551634</v>
      </c>
      <c r="D6413" s="200">
        <v>4.7038776179202069</v>
      </c>
      <c r="E6413" s="200"/>
      <c r="F6413" s="200"/>
    </row>
    <row r="6414" spans="2:6" x14ac:dyDescent="0.2">
      <c r="B6414" s="199">
        <v>41757</v>
      </c>
      <c r="C6414" s="200">
        <v>10.293112981200286</v>
      </c>
      <c r="D6414" s="200">
        <v>4.7096550719358694</v>
      </c>
      <c r="E6414" s="200"/>
      <c r="F6414" s="200"/>
    </row>
    <row r="6415" spans="2:6" x14ac:dyDescent="0.2">
      <c r="B6415" s="199">
        <v>41758</v>
      </c>
      <c r="C6415" s="200">
        <v>10.36003756115994</v>
      </c>
      <c r="D6415" s="200">
        <v>4.7374891640866617</v>
      </c>
      <c r="E6415" s="200"/>
      <c r="F6415" s="200"/>
    </row>
    <row r="6416" spans="2:6" x14ac:dyDescent="0.2">
      <c r="B6416" s="199">
        <v>41759</v>
      </c>
      <c r="C6416" s="200">
        <v>10.416971406316895</v>
      </c>
      <c r="D6416" s="200">
        <v>4.7541333090511486</v>
      </c>
      <c r="E6416" s="200"/>
      <c r="F6416" s="200"/>
    </row>
    <row r="6417" spans="2:6" x14ac:dyDescent="0.2">
      <c r="B6417" s="199">
        <v>41760</v>
      </c>
      <c r="C6417" s="200">
        <v>10.416971406316895</v>
      </c>
      <c r="D6417" s="200">
        <v>4.7617643416499469</v>
      </c>
      <c r="E6417" s="200"/>
      <c r="F6417" s="200"/>
    </row>
    <row r="6418" spans="2:6" x14ac:dyDescent="0.2">
      <c r="B6418" s="199">
        <v>41761</v>
      </c>
      <c r="C6418" s="200">
        <v>10.256767722087494</v>
      </c>
      <c r="D6418" s="200">
        <v>4.7590245856856424</v>
      </c>
      <c r="E6418" s="200"/>
      <c r="F6418" s="200"/>
    </row>
    <row r="6419" spans="2:6" x14ac:dyDescent="0.2">
      <c r="B6419" s="199">
        <v>41764</v>
      </c>
      <c r="C6419" s="200">
        <v>10.291138184872008</v>
      </c>
      <c r="D6419" s="200">
        <v>4.7624694955381282</v>
      </c>
      <c r="E6419" s="200"/>
      <c r="F6419" s="200"/>
    </row>
    <row r="6420" spans="2:6" x14ac:dyDescent="0.2">
      <c r="B6420" s="199">
        <v>41765</v>
      </c>
      <c r="C6420" s="200">
        <v>10.282217409397511</v>
      </c>
      <c r="D6420" s="200">
        <v>4.7449949007466516</v>
      </c>
      <c r="E6420" s="200"/>
      <c r="F6420" s="200"/>
    </row>
    <row r="6421" spans="2:6" x14ac:dyDescent="0.2">
      <c r="B6421" s="199">
        <v>41766</v>
      </c>
      <c r="C6421" s="200">
        <v>10.333606313343852</v>
      </c>
      <c r="D6421" s="200">
        <v>4.7486659989072777</v>
      </c>
      <c r="E6421" s="200"/>
      <c r="F6421" s="200"/>
    </row>
    <row r="6422" spans="2:6" x14ac:dyDescent="0.2">
      <c r="B6422" s="199">
        <v>41767</v>
      </c>
      <c r="C6422" s="200">
        <v>10.450963255278335</v>
      </c>
      <c r="D6422" s="200">
        <v>4.7579140411582346</v>
      </c>
      <c r="E6422" s="200"/>
      <c r="F6422" s="200"/>
    </row>
    <row r="6423" spans="2:6" x14ac:dyDescent="0.2">
      <c r="B6423" s="199">
        <v>41768</v>
      </c>
      <c r="C6423" s="200">
        <v>10.45328247343245</v>
      </c>
      <c r="D6423" s="200">
        <v>4.7493747951192615</v>
      </c>
      <c r="E6423" s="200"/>
      <c r="F6423" s="200"/>
    </row>
    <row r="6424" spans="2:6" x14ac:dyDescent="0.2">
      <c r="B6424" s="199">
        <v>41771</v>
      </c>
      <c r="C6424" s="200">
        <v>10.50850421687405</v>
      </c>
      <c r="D6424" s="200">
        <v>4.7830823165179135</v>
      </c>
      <c r="E6424" s="200"/>
      <c r="F6424" s="200"/>
    </row>
    <row r="6425" spans="2:6" x14ac:dyDescent="0.2">
      <c r="B6425" s="199">
        <v>41772</v>
      </c>
      <c r="C6425" s="200">
        <v>10.811406950649324</v>
      </c>
      <c r="D6425" s="200">
        <v>4.7927016936805433</v>
      </c>
      <c r="E6425" s="200"/>
      <c r="F6425" s="200"/>
    </row>
    <row r="6426" spans="2:6" x14ac:dyDescent="0.2">
      <c r="B6426" s="199">
        <v>41773</v>
      </c>
      <c r="C6426" s="200">
        <v>10.893423544609348</v>
      </c>
      <c r="D6426" s="200">
        <v>4.7865394281551374</v>
      </c>
      <c r="E6426" s="200"/>
      <c r="F6426" s="200"/>
    </row>
    <row r="6427" spans="2:6" x14ac:dyDescent="0.2">
      <c r="B6427" s="199">
        <v>41774</v>
      </c>
      <c r="C6427" s="200">
        <v>10.904581811025052</v>
      </c>
      <c r="D6427" s="200">
        <v>4.7521906756510406</v>
      </c>
      <c r="E6427" s="200"/>
      <c r="F6427" s="200"/>
    </row>
    <row r="6428" spans="2:6" x14ac:dyDescent="0.2">
      <c r="B6428" s="199">
        <v>41775</v>
      </c>
      <c r="C6428" s="200">
        <v>10.962335430164565</v>
      </c>
      <c r="D6428" s="200">
        <v>4.7569082134401501</v>
      </c>
      <c r="E6428" s="200"/>
      <c r="F6428" s="200"/>
    </row>
    <row r="6429" spans="2:6" x14ac:dyDescent="0.2">
      <c r="B6429" s="199">
        <v>41778</v>
      </c>
      <c r="C6429" s="200">
        <v>11.002608599203962</v>
      </c>
      <c r="D6429" s="200">
        <v>4.76420397013292</v>
      </c>
      <c r="E6429" s="200"/>
      <c r="F6429" s="200"/>
    </row>
    <row r="6430" spans="2:6" x14ac:dyDescent="0.2">
      <c r="B6430" s="199">
        <v>41779</v>
      </c>
      <c r="C6430" s="200">
        <v>10.804715326604509</v>
      </c>
      <c r="D6430" s="200">
        <v>4.7426840284101015</v>
      </c>
      <c r="E6430" s="200"/>
      <c r="F6430" s="200"/>
    </row>
    <row r="6431" spans="2:6" x14ac:dyDescent="0.2">
      <c r="B6431" s="199">
        <v>41780</v>
      </c>
      <c r="C6431" s="200">
        <v>10.802064195891839</v>
      </c>
      <c r="D6431" s="200">
        <v>4.7676911309415155</v>
      </c>
      <c r="E6431" s="200"/>
      <c r="F6431" s="200"/>
    </row>
    <row r="6432" spans="2:6" x14ac:dyDescent="0.2">
      <c r="B6432" s="199">
        <v>41781</v>
      </c>
      <c r="C6432" s="200">
        <v>10.748143416247586</v>
      </c>
      <c r="D6432" s="200">
        <v>4.784797851028932</v>
      </c>
      <c r="E6432" s="200"/>
      <c r="F6432" s="200"/>
    </row>
    <row r="6433" spans="2:6" x14ac:dyDescent="0.2">
      <c r="B6433" s="199">
        <v>41782</v>
      </c>
      <c r="C6433" s="200">
        <v>10.681305567207756</v>
      </c>
      <c r="D6433" s="200">
        <v>4.800927153523924</v>
      </c>
      <c r="E6433" s="200"/>
      <c r="F6433" s="200"/>
    </row>
    <row r="6434" spans="2:6" x14ac:dyDescent="0.2">
      <c r="B6434" s="199">
        <v>41785</v>
      </c>
      <c r="C6434" s="200">
        <v>10.74817260453791</v>
      </c>
      <c r="D6434" s="200">
        <v>4.8159635767619502</v>
      </c>
      <c r="E6434" s="200"/>
      <c r="F6434" s="200"/>
    </row>
    <row r="6435" spans="2:6" x14ac:dyDescent="0.2">
      <c r="B6435" s="199">
        <v>41786</v>
      </c>
      <c r="C6435" s="200">
        <v>10.685752194750993</v>
      </c>
      <c r="D6435" s="200">
        <v>4.828886177381146</v>
      </c>
      <c r="E6435" s="200"/>
      <c r="F6435" s="200"/>
    </row>
    <row r="6436" spans="2:6" x14ac:dyDescent="0.2">
      <c r="B6436" s="199">
        <v>41787</v>
      </c>
      <c r="C6436" s="200">
        <v>10.686671208920657</v>
      </c>
      <c r="D6436" s="200">
        <v>4.8254287015115409</v>
      </c>
      <c r="E6436" s="200"/>
      <c r="F6436" s="200"/>
    </row>
    <row r="6437" spans="2:6" x14ac:dyDescent="0.2">
      <c r="B6437" s="199">
        <v>41788</v>
      </c>
      <c r="C6437" s="200">
        <v>10.828595517846189</v>
      </c>
      <c r="D6437" s="200">
        <v>4.8460830449826755</v>
      </c>
      <c r="E6437" s="200"/>
      <c r="F6437" s="200"/>
    </row>
    <row r="6438" spans="2:6" x14ac:dyDescent="0.2">
      <c r="B6438" s="199">
        <v>41789</v>
      </c>
      <c r="C6438" s="200">
        <v>10.830268423857392</v>
      </c>
      <c r="D6438" s="200">
        <v>4.8516552540520621</v>
      </c>
      <c r="E6438" s="200"/>
      <c r="F6438" s="200"/>
    </row>
    <row r="6439" spans="2:6" x14ac:dyDescent="0.2">
      <c r="B6439" s="199">
        <v>41792</v>
      </c>
      <c r="C6439" s="200">
        <v>10.789795106541481</v>
      </c>
      <c r="D6439" s="200">
        <v>4.8583837188125782</v>
      </c>
      <c r="E6439" s="200"/>
      <c r="F6439" s="200"/>
    </row>
    <row r="6440" spans="2:6" x14ac:dyDescent="0.2">
      <c r="B6440" s="199">
        <v>41793</v>
      </c>
      <c r="C6440" s="200">
        <v>10.796178168660001</v>
      </c>
      <c r="D6440" s="200">
        <v>4.8545091968675775</v>
      </c>
      <c r="E6440" s="200"/>
      <c r="F6440" s="200"/>
    </row>
    <row r="6441" spans="2:6" x14ac:dyDescent="0.2">
      <c r="B6441" s="199">
        <v>41794</v>
      </c>
      <c r="C6441" s="200">
        <v>10.744737559742228</v>
      </c>
      <c r="D6441" s="200">
        <v>4.8608659624840413</v>
      </c>
      <c r="E6441" s="200"/>
      <c r="F6441" s="200"/>
    </row>
    <row r="6442" spans="2:6" x14ac:dyDescent="0.2">
      <c r="B6442" s="199">
        <v>41795</v>
      </c>
      <c r="C6442" s="200">
        <v>10.829074205807522</v>
      </c>
      <c r="D6442" s="200">
        <v>4.8833152431250886</v>
      </c>
      <c r="E6442" s="200"/>
      <c r="F6442" s="200"/>
    </row>
    <row r="6443" spans="2:6" x14ac:dyDescent="0.2">
      <c r="B6443" s="199">
        <v>41796</v>
      </c>
      <c r="C6443" s="200">
        <v>10.741464301470057</v>
      </c>
      <c r="D6443" s="200">
        <v>4.9089918047714196</v>
      </c>
      <c r="E6443" s="200"/>
      <c r="F6443" s="200"/>
    </row>
    <row r="6444" spans="2:6" x14ac:dyDescent="0.2">
      <c r="B6444" s="199">
        <v>41799</v>
      </c>
      <c r="C6444" s="200">
        <v>10.772779167233111</v>
      </c>
      <c r="D6444" s="200">
        <v>4.9134194135858431</v>
      </c>
      <c r="E6444" s="200"/>
      <c r="F6444" s="200"/>
    </row>
    <row r="6445" spans="2:6" x14ac:dyDescent="0.2">
      <c r="B6445" s="199">
        <v>41800</v>
      </c>
      <c r="C6445" s="200">
        <v>10.815871925117911</v>
      </c>
      <c r="D6445" s="200">
        <v>4.9116871243853337</v>
      </c>
      <c r="E6445" s="200"/>
      <c r="F6445" s="200"/>
    </row>
    <row r="6446" spans="2:6" x14ac:dyDescent="0.2">
      <c r="B6446" s="199">
        <v>41801</v>
      </c>
      <c r="C6446" s="200">
        <v>10.723296675620574</v>
      </c>
      <c r="D6446" s="200">
        <v>4.9011467856492201</v>
      </c>
      <c r="E6446" s="200"/>
      <c r="F6446" s="200"/>
    </row>
    <row r="6447" spans="2:6" x14ac:dyDescent="0.2">
      <c r="B6447" s="199">
        <v>41802</v>
      </c>
      <c r="C6447" s="200">
        <v>10.62175728518883</v>
      </c>
      <c r="D6447" s="200">
        <v>4.8858160626479448</v>
      </c>
      <c r="E6447" s="200"/>
      <c r="F6447" s="200"/>
    </row>
    <row r="6448" spans="2:6" x14ac:dyDescent="0.2">
      <c r="B6448" s="199">
        <v>41803</v>
      </c>
      <c r="C6448" s="200">
        <v>10.455826024446495</v>
      </c>
      <c r="D6448" s="200">
        <v>4.890760517209956</v>
      </c>
      <c r="E6448" s="200"/>
      <c r="F6448" s="200"/>
    </row>
    <row r="6449" spans="2:6" x14ac:dyDescent="0.2">
      <c r="B6449" s="199">
        <v>41806</v>
      </c>
      <c r="C6449" s="200">
        <v>10.438630785640413</v>
      </c>
      <c r="D6449" s="200">
        <v>4.8901710071025075</v>
      </c>
      <c r="E6449" s="200"/>
      <c r="F6449" s="200"/>
    </row>
    <row r="6450" spans="2:6" x14ac:dyDescent="0.2">
      <c r="B6450" s="199">
        <v>41807</v>
      </c>
      <c r="C6450" s="200">
        <v>10.51192091474439</v>
      </c>
      <c r="D6450" s="200">
        <v>4.8952238207976455</v>
      </c>
      <c r="E6450" s="200"/>
      <c r="F6450" s="200"/>
    </row>
    <row r="6451" spans="2:6" x14ac:dyDescent="0.2">
      <c r="B6451" s="199">
        <v>41808</v>
      </c>
      <c r="C6451" s="200">
        <v>10.556904239891104</v>
      </c>
      <c r="D6451" s="200">
        <v>4.9212691677289877</v>
      </c>
      <c r="E6451" s="200"/>
      <c r="F6451" s="200"/>
    </row>
    <row r="6452" spans="2:6" x14ac:dyDescent="0.2">
      <c r="B6452" s="199">
        <v>41809</v>
      </c>
      <c r="C6452" s="200">
        <v>10.6876969688378</v>
      </c>
      <c r="D6452" s="200">
        <v>4.9518812602440123</v>
      </c>
      <c r="E6452" s="200"/>
      <c r="F6452" s="200"/>
    </row>
    <row r="6453" spans="2:6" x14ac:dyDescent="0.2">
      <c r="B6453" s="199">
        <v>41810</v>
      </c>
      <c r="C6453" s="200">
        <v>10.664587348460703</v>
      </c>
      <c r="D6453" s="200">
        <v>4.9491358586778125</v>
      </c>
      <c r="E6453" s="200"/>
      <c r="F6453" s="200"/>
    </row>
    <row r="6454" spans="2:6" x14ac:dyDescent="0.2">
      <c r="B6454" s="199">
        <v>41813</v>
      </c>
      <c r="C6454" s="200">
        <v>10.596946404461356</v>
      </c>
      <c r="D6454" s="200">
        <v>4.9461504279730235</v>
      </c>
      <c r="E6454" s="200"/>
      <c r="F6454" s="200"/>
    </row>
    <row r="6455" spans="2:6" x14ac:dyDescent="0.2">
      <c r="B6455" s="199">
        <v>41814</v>
      </c>
      <c r="C6455" s="200">
        <v>10.70446022094707</v>
      </c>
      <c r="D6455" s="200">
        <v>4.9224050264068246</v>
      </c>
      <c r="E6455" s="200"/>
      <c r="F6455" s="200"/>
    </row>
    <row r="6456" spans="2:6" x14ac:dyDescent="0.2">
      <c r="B6456" s="199">
        <v>41815</v>
      </c>
      <c r="C6456" s="200">
        <v>10.615807877669424</v>
      </c>
      <c r="D6456" s="200">
        <v>4.9236964123110312</v>
      </c>
      <c r="E6456" s="200"/>
      <c r="F6456" s="200"/>
    </row>
    <row r="6457" spans="2:6" x14ac:dyDescent="0.2">
      <c r="B6457" s="199">
        <v>41816</v>
      </c>
      <c r="C6457" s="200">
        <v>10.81713536111341</v>
      </c>
      <c r="D6457" s="200">
        <v>4.9224359861591465</v>
      </c>
      <c r="E6457" s="200"/>
      <c r="F6457" s="200"/>
    </row>
    <row r="6458" spans="2:6" x14ac:dyDescent="0.2">
      <c r="B6458" s="199">
        <v>41817</v>
      </c>
      <c r="C6458" s="200">
        <v>10.804495997451495</v>
      </c>
      <c r="D6458" s="200">
        <v>4.9329907120742797</v>
      </c>
      <c r="E6458" s="200"/>
      <c r="F6458" s="200"/>
    </row>
    <row r="6459" spans="2:6" x14ac:dyDescent="0.2">
      <c r="B6459" s="199">
        <v>41820</v>
      </c>
      <c r="C6459" s="200">
        <v>10.791577260153613</v>
      </c>
      <c r="D6459" s="200">
        <v>4.9403829903478185</v>
      </c>
      <c r="E6459" s="200"/>
      <c r="F6459" s="200"/>
    </row>
    <row r="6460" spans="2:6" x14ac:dyDescent="0.2">
      <c r="B6460" s="199">
        <v>41821</v>
      </c>
      <c r="C6460" s="200">
        <v>10.96149397345205</v>
      </c>
      <c r="D6460" s="200">
        <v>4.973097796394077</v>
      </c>
      <c r="E6460" s="200"/>
      <c r="F6460" s="200"/>
    </row>
    <row r="6461" spans="2:6" x14ac:dyDescent="0.2">
      <c r="B6461" s="199">
        <v>41822</v>
      </c>
      <c r="C6461" s="200">
        <v>10.88860330694995</v>
      </c>
      <c r="D6461" s="200">
        <v>4.9796144600254744</v>
      </c>
      <c r="E6461" s="200"/>
      <c r="F6461" s="200"/>
    </row>
    <row r="6462" spans="2:6" x14ac:dyDescent="0.2">
      <c r="B6462" s="199">
        <v>41823</v>
      </c>
      <c r="C6462" s="200">
        <v>11.015585713082494</v>
      </c>
      <c r="D6462" s="200">
        <v>5.0001726461482203</v>
      </c>
      <c r="E6462" s="200"/>
      <c r="F6462" s="200"/>
    </row>
    <row r="6463" spans="2:6" x14ac:dyDescent="0.2">
      <c r="B6463" s="199">
        <v>41824</v>
      </c>
      <c r="C6463" s="200">
        <v>10.954149365655107</v>
      </c>
      <c r="D6463" s="200">
        <v>4.9982453105080831</v>
      </c>
      <c r="E6463" s="200"/>
      <c r="F6463" s="200"/>
    </row>
    <row r="6464" spans="2:6" x14ac:dyDescent="0.2">
      <c r="B6464" s="199">
        <v>41827</v>
      </c>
      <c r="C6464" s="200">
        <v>10.851914459962472</v>
      </c>
      <c r="D6464" s="200">
        <v>4.973994536514275</v>
      </c>
      <c r="E6464" s="200"/>
      <c r="F6464" s="200"/>
    </row>
    <row r="6465" spans="2:6" x14ac:dyDescent="0.2">
      <c r="B6465" s="199">
        <v>41828</v>
      </c>
      <c r="C6465" s="200">
        <v>10.771633318350061</v>
      </c>
      <c r="D6465" s="200">
        <v>4.9374669459114706</v>
      </c>
      <c r="E6465" s="200"/>
      <c r="F6465" s="200"/>
    </row>
    <row r="6466" spans="2:6" x14ac:dyDescent="0.2">
      <c r="B6466" s="199">
        <v>41829</v>
      </c>
      <c r="C6466" s="200">
        <v>10.872624802874846</v>
      </c>
      <c r="D6466" s="200">
        <v>4.9502831906756297</v>
      </c>
      <c r="E6466" s="200"/>
      <c r="F6466" s="200"/>
    </row>
    <row r="6467" spans="2:6" x14ac:dyDescent="0.2">
      <c r="B6467" s="199">
        <v>41830</v>
      </c>
      <c r="C6467" s="200">
        <v>10.651080675600554</v>
      </c>
      <c r="D6467" s="200">
        <v>4.9175782189036399</v>
      </c>
      <c r="E6467" s="200"/>
      <c r="F6467" s="200"/>
    </row>
    <row r="6468" spans="2:6" x14ac:dyDescent="0.2">
      <c r="B6468" s="199">
        <v>41831</v>
      </c>
      <c r="C6468" s="200">
        <v>10.790212916068702</v>
      </c>
      <c r="D6468" s="200">
        <v>4.9221396831178081</v>
      </c>
      <c r="E6468" s="200"/>
      <c r="F6468" s="200"/>
    </row>
    <row r="6469" spans="2:6" x14ac:dyDescent="0.2">
      <c r="B6469" s="199">
        <v>41834</v>
      </c>
      <c r="C6469" s="200">
        <v>10.823069757512071</v>
      </c>
      <c r="D6469" s="200">
        <v>4.9534505554543582</v>
      </c>
      <c r="E6469" s="200"/>
      <c r="F6469" s="200"/>
    </row>
    <row r="6470" spans="2:6" x14ac:dyDescent="0.2">
      <c r="B6470" s="199">
        <v>41835</v>
      </c>
      <c r="C6470" s="200">
        <v>10.884706253215972</v>
      </c>
      <c r="D6470" s="200">
        <v>4.9379564742305373</v>
      </c>
      <c r="E6470" s="200"/>
      <c r="F6470" s="200"/>
    </row>
    <row r="6471" spans="2:6" x14ac:dyDescent="0.2">
      <c r="B6471" s="199">
        <v>41836</v>
      </c>
      <c r="C6471" s="200">
        <v>11.178981762322302</v>
      </c>
      <c r="D6471" s="200">
        <v>4.9668792569659219</v>
      </c>
      <c r="E6471" s="200"/>
      <c r="F6471" s="200"/>
    </row>
    <row r="6472" spans="2:6" x14ac:dyDescent="0.2">
      <c r="B6472" s="199">
        <v>41837</v>
      </c>
      <c r="C6472" s="200">
        <v>11.043990089324556</v>
      </c>
      <c r="D6472" s="200">
        <v>4.9206246585321214</v>
      </c>
      <c r="E6472" s="200"/>
      <c r="F6472" s="200"/>
    </row>
    <row r="6473" spans="2:6" x14ac:dyDescent="0.2">
      <c r="B6473" s="199">
        <v>41838</v>
      </c>
      <c r="C6473" s="200">
        <v>11.041871019446955</v>
      </c>
      <c r="D6473" s="200">
        <v>4.9467392096157132</v>
      </c>
      <c r="E6473" s="200"/>
      <c r="F6473" s="200"/>
    </row>
    <row r="6474" spans="2:6" x14ac:dyDescent="0.2">
      <c r="B6474" s="199">
        <v>41841</v>
      </c>
      <c r="C6474" s="200">
        <v>10.980623978931105</v>
      </c>
      <c r="D6474" s="200">
        <v>4.934966308504805</v>
      </c>
      <c r="E6474" s="200"/>
      <c r="F6474" s="200"/>
    </row>
    <row r="6475" spans="2:6" x14ac:dyDescent="0.2">
      <c r="B6475" s="199">
        <v>41842</v>
      </c>
      <c r="C6475" s="200">
        <v>11.146188301166493</v>
      </c>
      <c r="D6475" s="200">
        <v>4.9653261700965006</v>
      </c>
      <c r="E6475" s="200"/>
      <c r="F6475" s="200"/>
    </row>
    <row r="6476" spans="2:6" x14ac:dyDescent="0.2">
      <c r="B6476" s="199">
        <v>41843</v>
      </c>
      <c r="C6476" s="200">
        <v>11.074396782282919</v>
      </c>
      <c r="D6476" s="200">
        <v>4.9749949007466556</v>
      </c>
      <c r="E6476" s="200"/>
      <c r="F6476" s="200"/>
    </row>
    <row r="6477" spans="2:6" x14ac:dyDescent="0.2">
      <c r="B6477" s="199">
        <v>41844</v>
      </c>
      <c r="C6477" s="200">
        <v>10.958781964305267</v>
      </c>
      <c r="D6477" s="200">
        <v>4.9811573483882512</v>
      </c>
      <c r="E6477" s="200"/>
      <c r="F6477" s="200"/>
    </row>
    <row r="6478" spans="2:6" x14ac:dyDescent="0.2">
      <c r="B6478" s="199">
        <v>41845</v>
      </c>
      <c r="C6478" s="200">
        <v>10.745872567260287</v>
      </c>
      <c r="D6478" s="200">
        <v>4.958432343835347</v>
      </c>
      <c r="E6478" s="200"/>
      <c r="F6478" s="200"/>
    </row>
    <row r="6479" spans="2:6" x14ac:dyDescent="0.2">
      <c r="B6479" s="199">
        <v>41848</v>
      </c>
      <c r="C6479" s="200">
        <v>10.847285197116907</v>
      </c>
      <c r="D6479" s="200">
        <v>4.9584662174467109</v>
      </c>
      <c r="E6479" s="200"/>
      <c r="F6479" s="200"/>
    </row>
    <row r="6480" spans="2:6" x14ac:dyDescent="0.2">
      <c r="B6480" s="199">
        <v>41849</v>
      </c>
      <c r="C6480" s="200">
        <v>10.86205530597255</v>
      </c>
      <c r="D6480" s="200">
        <v>4.9472405754871405</v>
      </c>
      <c r="E6480" s="200"/>
      <c r="F6480" s="200"/>
    </row>
    <row r="6481" spans="2:6" x14ac:dyDescent="0.2">
      <c r="B6481" s="199">
        <v>41850</v>
      </c>
      <c r="C6481" s="200">
        <v>10.700029438475712</v>
      </c>
      <c r="D6481" s="200">
        <v>4.9364243307229811</v>
      </c>
      <c r="E6481" s="200"/>
      <c r="F6481" s="200"/>
    </row>
    <row r="6482" spans="2:6" x14ac:dyDescent="0.2">
      <c r="B6482" s="199">
        <v>41851</v>
      </c>
      <c r="C6482" s="200">
        <v>10.521972527981186</v>
      </c>
      <c r="D6482" s="200">
        <v>4.8632207248224164</v>
      </c>
      <c r="E6482" s="200"/>
      <c r="F6482" s="200"/>
    </row>
    <row r="6483" spans="2:6" x14ac:dyDescent="0.2">
      <c r="B6483" s="199">
        <v>41852</v>
      </c>
      <c r="C6483" s="200">
        <v>10.538613189271091</v>
      </c>
      <c r="D6483" s="200">
        <v>4.8389091240211055</v>
      </c>
      <c r="E6483" s="200"/>
      <c r="F6483" s="200"/>
    </row>
    <row r="6484" spans="2:6" x14ac:dyDescent="0.2">
      <c r="B6484" s="199">
        <v>41855</v>
      </c>
      <c r="C6484" s="200">
        <v>10.515928883981589</v>
      </c>
      <c r="D6484" s="200">
        <v>4.851509196867581</v>
      </c>
      <c r="E6484" s="200"/>
      <c r="F6484" s="200"/>
    </row>
    <row r="6485" spans="2:6" x14ac:dyDescent="0.2">
      <c r="B6485" s="199">
        <v>41856</v>
      </c>
      <c r="C6485" s="200">
        <v>10.544367452220895</v>
      </c>
      <c r="D6485" s="200">
        <v>4.8179544709524471</v>
      </c>
      <c r="E6485" s="200"/>
      <c r="F6485" s="200"/>
    </row>
    <row r="6486" spans="2:6" x14ac:dyDescent="0.2">
      <c r="B6486" s="199">
        <v>41857</v>
      </c>
      <c r="C6486" s="200">
        <v>10.522995786044868</v>
      </c>
      <c r="D6486" s="200">
        <v>4.8053190675650868</v>
      </c>
      <c r="E6486" s="200"/>
      <c r="F6486" s="200"/>
    </row>
    <row r="6487" spans="2:6" x14ac:dyDescent="0.2">
      <c r="B6487" s="199">
        <v>41858</v>
      </c>
      <c r="C6487" s="200">
        <v>10.426552671103883</v>
      </c>
      <c r="D6487" s="200">
        <v>4.7820460753960834</v>
      </c>
      <c r="E6487" s="200"/>
      <c r="F6487" s="200"/>
    </row>
    <row r="6488" spans="2:6" x14ac:dyDescent="0.2">
      <c r="B6488" s="199">
        <v>41859</v>
      </c>
      <c r="C6488" s="200">
        <v>10.361112524195047</v>
      </c>
      <c r="D6488" s="200">
        <v>4.7987800036423041</v>
      </c>
      <c r="E6488" s="200"/>
      <c r="F6488" s="200"/>
    </row>
    <row r="6489" spans="2:6" x14ac:dyDescent="0.2">
      <c r="B6489" s="199">
        <v>41862</v>
      </c>
      <c r="C6489" s="200">
        <v>10.37101569412677</v>
      </c>
      <c r="D6489" s="200">
        <v>4.8306151884902375</v>
      </c>
      <c r="E6489" s="200"/>
      <c r="F6489" s="200"/>
    </row>
    <row r="6490" spans="2:6" x14ac:dyDescent="0.2">
      <c r="B6490" s="199">
        <v>41863</v>
      </c>
      <c r="C6490" s="200">
        <v>10.304272915518284</v>
      </c>
      <c r="D6490" s="200">
        <v>4.8243986523401734</v>
      </c>
      <c r="E6490" s="200"/>
      <c r="F6490" s="200"/>
    </row>
    <row r="6491" spans="2:6" x14ac:dyDescent="0.2">
      <c r="B6491" s="199">
        <v>41864</v>
      </c>
      <c r="C6491" s="200">
        <v>10.301097229530916</v>
      </c>
      <c r="D6491" s="200">
        <v>4.8533401930431408</v>
      </c>
      <c r="E6491" s="200"/>
      <c r="F6491" s="200"/>
    </row>
    <row r="6492" spans="2:6" x14ac:dyDescent="0.2">
      <c r="B6492" s="199">
        <v>41865</v>
      </c>
      <c r="C6492" s="200">
        <v>10.344244194240606</v>
      </c>
      <c r="D6492" s="200">
        <v>4.8733230741212692</v>
      </c>
      <c r="E6492" s="200"/>
      <c r="F6492" s="200"/>
    </row>
    <row r="6493" spans="2:6" x14ac:dyDescent="0.2">
      <c r="B6493" s="199">
        <v>41866</v>
      </c>
      <c r="C6493" s="200">
        <v>10.293199712120101</v>
      </c>
      <c r="D6493" s="200">
        <v>4.8695077399380606</v>
      </c>
      <c r="E6493" s="200"/>
      <c r="F6493" s="200"/>
    </row>
    <row r="6494" spans="2:6" x14ac:dyDescent="0.2">
      <c r="B6494" s="199">
        <v>41869</v>
      </c>
      <c r="C6494" s="200">
        <v>10.350479647005196</v>
      </c>
      <c r="D6494" s="200">
        <v>4.907089965397903</v>
      </c>
      <c r="E6494" s="200"/>
      <c r="F6494" s="200"/>
    </row>
    <row r="6495" spans="2:6" x14ac:dyDescent="0.2">
      <c r="B6495" s="199">
        <v>41870</v>
      </c>
      <c r="C6495" s="200">
        <v>10.293169689878624</v>
      </c>
      <c r="D6495" s="200">
        <v>4.9297135312329052</v>
      </c>
      <c r="E6495" s="200"/>
      <c r="F6495" s="200"/>
    </row>
    <row r="6496" spans="2:6" x14ac:dyDescent="0.2">
      <c r="B6496" s="199">
        <v>41871</v>
      </c>
      <c r="C6496" s="200">
        <v>10.234831470981458</v>
      </c>
      <c r="D6496" s="200">
        <v>4.9333238025860284</v>
      </c>
      <c r="E6496" s="200"/>
      <c r="F6496" s="200"/>
    </row>
    <row r="6497" spans="2:6" x14ac:dyDescent="0.2">
      <c r="B6497" s="199">
        <v>41872</v>
      </c>
      <c r="C6497" s="200">
        <v>10.307414409508416</v>
      </c>
      <c r="D6497" s="200">
        <v>4.950826807503165</v>
      </c>
      <c r="E6497" s="200"/>
      <c r="F6497" s="200"/>
    </row>
    <row r="6498" spans="2:6" x14ac:dyDescent="0.2">
      <c r="B6498" s="199">
        <v>41873</v>
      </c>
      <c r="C6498" s="200">
        <v>10.144372789508266</v>
      </c>
      <c r="D6498" s="200">
        <v>4.9342824622108683</v>
      </c>
      <c r="E6498" s="200"/>
      <c r="F6498" s="200"/>
    </row>
    <row r="6499" spans="2:6" x14ac:dyDescent="0.2">
      <c r="B6499" s="199">
        <v>41876</v>
      </c>
      <c r="C6499" s="200">
        <v>10.328937020842979</v>
      </c>
      <c r="D6499" s="200">
        <v>4.960902567838259</v>
      </c>
      <c r="E6499" s="200"/>
      <c r="F6499" s="200"/>
    </row>
    <row r="6500" spans="2:6" x14ac:dyDescent="0.2">
      <c r="B6500" s="199">
        <v>41877</v>
      </c>
      <c r="C6500" s="200">
        <v>10.380184153093454</v>
      </c>
      <c r="D6500" s="200">
        <v>4.9721214714987942</v>
      </c>
      <c r="E6500" s="200"/>
      <c r="F6500" s="200"/>
    </row>
    <row r="6501" spans="2:6" x14ac:dyDescent="0.2">
      <c r="B6501" s="199">
        <v>41878</v>
      </c>
      <c r="C6501" s="200">
        <v>10.328858629434675</v>
      </c>
      <c r="D6501" s="200">
        <v>4.9776920415224701</v>
      </c>
      <c r="E6501" s="200"/>
      <c r="F6501" s="200"/>
    </row>
    <row r="6502" spans="2:6" x14ac:dyDescent="0.2">
      <c r="B6502" s="199">
        <v>41879</v>
      </c>
      <c r="C6502" s="200">
        <v>10.213284675063479</v>
      </c>
      <c r="D6502" s="200">
        <v>4.9601234747768865</v>
      </c>
      <c r="E6502" s="200"/>
      <c r="F6502" s="200"/>
    </row>
    <row r="6503" spans="2:6" x14ac:dyDescent="0.2">
      <c r="B6503" s="199">
        <v>41880</v>
      </c>
      <c r="C6503" s="200">
        <v>10.151820807248072</v>
      </c>
      <c r="D6503" s="200">
        <v>4.9729278819886877</v>
      </c>
      <c r="E6503" s="200"/>
      <c r="F6503" s="200"/>
    </row>
    <row r="6504" spans="2:6" x14ac:dyDescent="0.2">
      <c r="B6504" s="199">
        <v>41883</v>
      </c>
      <c r="C6504" s="200">
        <v>10.219251595557077</v>
      </c>
      <c r="D6504" s="200">
        <v>4.9720675651065163</v>
      </c>
      <c r="E6504" s="200"/>
      <c r="F6504" s="200"/>
    </row>
    <row r="6505" spans="2:6" x14ac:dyDescent="0.2">
      <c r="B6505" s="199">
        <v>41884</v>
      </c>
      <c r="C6505" s="200">
        <v>10.248916071990035</v>
      </c>
      <c r="D6505" s="200">
        <v>4.9692167182662326</v>
      </c>
      <c r="E6505" s="200"/>
      <c r="F6505" s="200"/>
    </row>
    <row r="6506" spans="2:6" x14ac:dyDescent="0.2">
      <c r="B6506" s="199">
        <v>41885</v>
      </c>
      <c r="C6506" s="200">
        <v>10.353081574599885</v>
      </c>
      <c r="D6506" s="200">
        <v>4.9840795847750652</v>
      </c>
      <c r="E6506" s="200"/>
      <c r="F6506" s="200"/>
    </row>
    <row r="6507" spans="2:6" x14ac:dyDescent="0.2">
      <c r="B6507" s="199">
        <v>41886</v>
      </c>
      <c r="C6507" s="200">
        <v>10.40721667969024</v>
      </c>
      <c r="D6507" s="200">
        <v>4.9746148242578556</v>
      </c>
      <c r="E6507" s="200"/>
      <c r="F6507" s="200"/>
    </row>
    <row r="6508" spans="2:6" x14ac:dyDescent="0.2">
      <c r="B6508" s="199">
        <v>41887</v>
      </c>
      <c r="C6508" s="200">
        <v>10.342673030269962</v>
      </c>
      <c r="D6508" s="200">
        <v>4.9804973593152218</v>
      </c>
      <c r="E6508" s="200"/>
      <c r="F6508" s="200"/>
    </row>
    <row r="6509" spans="2:6" x14ac:dyDescent="0.2">
      <c r="B6509" s="199">
        <v>41890</v>
      </c>
      <c r="C6509" s="200">
        <v>10.293382347422419</v>
      </c>
      <c r="D6509" s="200">
        <v>4.9630914223274232</v>
      </c>
      <c r="E6509" s="200"/>
      <c r="F6509" s="200"/>
    </row>
    <row r="6510" spans="2:6" x14ac:dyDescent="0.2">
      <c r="B6510" s="199">
        <v>41891</v>
      </c>
      <c r="C6510" s="200">
        <v>10.230252245205026</v>
      </c>
      <c r="D6510" s="200">
        <v>4.9316608996539575</v>
      </c>
      <c r="E6510" s="200"/>
      <c r="F6510" s="200"/>
    </row>
    <row r="6511" spans="2:6" x14ac:dyDescent="0.2">
      <c r="B6511" s="199">
        <v>41892</v>
      </c>
      <c r="C6511" s="200">
        <v>10.194787638508899</v>
      </c>
      <c r="D6511" s="200">
        <v>4.9396632671644296</v>
      </c>
      <c r="E6511" s="200"/>
      <c r="F6511" s="200"/>
    </row>
    <row r="6512" spans="2:6" x14ac:dyDescent="0.2">
      <c r="B6512" s="199">
        <v>41893</v>
      </c>
      <c r="C6512" s="200">
        <v>10.247380767918937</v>
      </c>
      <c r="D6512" s="200">
        <v>4.9439754143143109</v>
      </c>
      <c r="E6512" s="200"/>
      <c r="F6512" s="200"/>
    </row>
    <row r="6513" spans="2:6" x14ac:dyDescent="0.2">
      <c r="B6513" s="199">
        <v>41894</v>
      </c>
      <c r="C6513" s="200">
        <v>10.21396851500824</v>
      </c>
      <c r="D6513" s="200">
        <v>4.9227346567109604</v>
      </c>
      <c r="E6513" s="200"/>
      <c r="F6513" s="200"/>
    </row>
    <row r="6514" spans="2:6" x14ac:dyDescent="0.2">
      <c r="B6514" s="199">
        <v>41897</v>
      </c>
      <c r="C6514" s="200">
        <v>10.147073957290063</v>
      </c>
      <c r="D6514" s="200">
        <v>4.9153059551993952</v>
      </c>
      <c r="E6514" s="200"/>
      <c r="F6514" s="200"/>
    </row>
    <row r="6515" spans="2:6" x14ac:dyDescent="0.2">
      <c r="B6515" s="199">
        <v>41898</v>
      </c>
      <c r="C6515" s="200">
        <v>10.105135387799834</v>
      </c>
      <c r="D6515" s="200">
        <v>4.9315549080313019</v>
      </c>
      <c r="E6515" s="200"/>
      <c r="F6515" s="200"/>
    </row>
    <row r="6516" spans="2:6" x14ac:dyDescent="0.2">
      <c r="B6516" s="199">
        <v>41899</v>
      </c>
      <c r="C6516" s="200">
        <v>10.064108326918898</v>
      </c>
      <c r="D6516" s="200">
        <v>4.939655800400633</v>
      </c>
      <c r="E6516" s="200"/>
      <c r="F6516" s="200"/>
    </row>
    <row r="6517" spans="2:6" x14ac:dyDescent="0.2">
      <c r="B6517" s="199">
        <v>41900</v>
      </c>
      <c r="C6517" s="200">
        <v>10.079911701252051</v>
      </c>
      <c r="D6517" s="200">
        <v>4.9611191039883229</v>
      </c>
      <c r="E6517" s="200"/>
      <c r="F6517" s="200"/>
    </row>
    <row r="6518" spans="2:6" x14ac:dyDescent="0.2">
      <c r="B6518" s="199">
        <v>41901</v>
      </c>
      <c r="C6518" s="200">
        <v>10.000386953334635</v>
      </c>
      <c r="D6518" s="200">
        <v>4.9543899107630454</v>
      </c>
      <c r="E6518" s="200"/>
      <c r="F6518" s="200"/>
    </row>
    <row r="6519" spans="2:6" x14ac:dyDescent="0.2">
      <c r="B6519" s="199">
        <v>41904</v>
      </c>
      <c r="C6519" s="200">
        <v>9.9623095776788357</v>
      </c>
      <c r="D6519" s="200">
        <v>4.9152409397195198</v>
      </c>
      <c r="E6519" s="200"/>
      <c r="F6519" s="200"/>
    </row>
    <row r="6520" spans="2:6" x14ac:dyDescent="0.2">
      <c r="B6520" s="199">
        <v>41905</v>
      </c>
      <c r="C6520" s="200">
        <v>9.8525949641026127</v>
      </c>
      <c r="D6520" s="200">
        <v>4.8866574394463465</v>
      </c>
      <c r="E6520" s="200"/>
      <c r="F6520" s="200"/>
    </row>
    <row r="6521" spans="2:6" x14ac:dyDescent="0.2">
      <c r="B6521" s="199">
        <v>41906</v>
      </c>
      <c r="C6521" s="200">
        <v>9.9459566295364219</v>
      </c>
      <c r="D6521" s="200">
        <v>4.9080455290475111</v>
      </c>
      <c r="E6521" s="200"/>
      <c r="F6521" s="200"/>
    </row>
    <row r="6522" spans="2:6" x14ac:dyDescent="0.2">
      <c r="B6522" s="199">
        <v>41907</v>
      </c>
      <c r="C6522" s="200">
        <v>9.6342773938359727</v>
      </c>
      <c r="D6522" s="200">
        <v>4.8494980877799829</v>
      </c>
      <c r="E6522" s="200"/>
      <c r="F6522" s="200"/>
    </row>
    <row r="6523" spans="2:6" x14ac:dyDescent="0.2">
      <c r="B6523" s="199">
        <v>41908</v>
      </c>
      <c r="C6523" s="200">
        <v>9.6410599185563708</v>
      </c>
      <c r="D6523" s="200">
        <v>4.8668890912401919</v>
      </c>
      <c r="E6523" s="200"/>
      <c r="F6523" s="200"/>
    </row>
    <row r="6524" spans="2:6" x14ac:dyDescent="0.2">
      <c r="B6524" s="199">
        <v>41911</v>
      </c>
      <c r="C6524" s="200">
        <v>9.6323759852090838</v>
      </c>
      <c r="D6524" s="200">
        <v>4.8510637406665253</v>
      </c>
      <c r="E6524" s="200"/>
      <c r="F6524" s="200"/>
    </row>
    <row r="6525" spans="2:6" x14ac:dyDescent="0.2">
      <c r="B6525" s="199">
        <v>41912</v>
      </c>
      <c r="C6525" s="200">
        <v>9.7276207123444376</v>
      </c>
      <c r="D6525" s="200">
        <v>4.8404647605171904</v>
      </c>
      <c r="E6525" s="200"/>
      <c r="F6525" s="200"/>
    </row>
    <row r="6526" spans="2:6" x14ac:dyDescent="0.2">
      <c r="B6526" s="199">
        <v>41913</v>
      </c>
      <c r="C6526" s="200">
        <v>9.5674487182588184</v>
      </c>
      <c r="D6526" s="200">
        <v>4.7860826807503001</v>
      </c>
      <c r="E6526" s="200"/>
      <c r="F6526" s="200"/>
    </row>
    <row r="6527" spans="2:6" x14ac:dyDescent="0.2">
      <c r="B6527" s="199">
        <v>41914</v>
      </c>
      <c r="C6527" s="200">
        <v>9.5040684306957814</v>
      </c>
      <c r="D6527" s="200">
        <v>4.7543837188125835</v>
      </c>
      <c r="E6527" s="200"/>
      <c r="F6527" s="200"/>
    </row>
    <row r="6528" spans="2:6" x14ac:dyDescent="0.2">
      <c r="B6528" s="199">
        <v>41915</v>
      </c>
      <c r="C6528" s="200">
        <v>9.4564164618622044</v>
      </c>
      <c r="D6528" s="200">
        <v>4.7753565835002538</v>
      </c>
      <c r="E6528" s="200"/>
      <c r="F6528" s="200"/>
    </row>
    <row r="6529" spans="2:6" x14ac:dyDescent="0.2">
      <c r="B6529" s="199">
        <v>41918</v>
      </c>
      <c r="C6529" s="200">
        <v>9.4854379619568583</v>
      </c>
      <c r="D6529" s="200">
        <v>4.788351484246931</v>
      </c>
      <c r="E6529" s="200"/>
      <c r="F6529" s="200"/>
    </row>
    <row r="6530" spans="2:6" x14ac:dyDescent="0.2">
      <c r="B6530" s="199">
        <v>41919</v>
      </c>
      <c r="C6530" s="200">
        <v>9.384943512318749</v>
      </c>
      <c r="D6530" s="200">
        <v>4.7357499544709336</v>
      </c>
      <c r="E6530" s="200"/>
      <c r="F6530" s="200"/>
    </row>
    <row r="6531" spans="2:6" x14ac:dyDescent="0.2">
      <c r="B6531" s="199">
        <v>41920</v>
      </c>
      <c r="C6531" s="200">
        <v>9.4263400135600861</v>
      </c>
      <c r="D6531" s="200">
        <v>4.7712039701329259</v>
      </c>
      <c r="E6531" s="200"/>
      <c r="F6531" s="200"/>
    </row>
    <row r="6532" spans="2:6" x14ac:dyDescent="0.2">
      <c r="B6532" s="199">
        <v>41921</v>
      </c>
      <c r="C6532" s="200">
        <v>9.408319997064531</v>
      </c>
      <c r="D6532" s="200">
        <v>4.7129096703696769</v>
      </c>
      <c r="E6532" s="200"/>
      <c r="F6532" s="200"/>
    </row>
    <row r="6533" spans="2:6" x14ac:dyDescent="0.2">
      <c r="B6533" s="199">
        <v>41922</v>
      </c>
      <c r="C6533" s="200">
        <v>9.3293790149536164</v>
      </c>
      <c r="D6533" s="200">
        <v>4.6383299945364955</v>
      </c>
      <c r="E6533" s="200"/>
      <c r="F6533" s="200"/>
    </row>
    <row r="6534" spans="2:6" x14ac:dyDescent="0.2">
      <c r="B6534" s="199">
        <v>41925</v>
      </c>
      <c r="C6534" s="200">
        <v>9.3327415059990653</v>
      </c>
      <c r="D6534" s="200">
        <v>4.6011977781824607</v>
      </c>
      <c r="E6534" s="200"/>
      <c r="F6534" s="200"/>
    </row>
    <row r="6535" spans="2:6" x14ac:dyDescent="0.2">
      <c r="B6535" s="199">
        <v>41926</v>
      </c>
      <c r="C6535" s="200">
        <v>9.2896829401115024</v>
      </c>
      <c r="D6535" s="200">
        <v>4.5930318703332533</v>
      </c>
      <c r="E6535" s="200"/>
      <c r="F6535" s="200"/>
    </row>
    <row r="6536" spans="2:6" x14ac:dyDescent="0.2">
      <c r="B6536" s="199">
        <v>41927</v>
      </c>
      <c r="C6536" s="200">
        <v>9.3523468636348479</v>
      </c>
      <c r="D6536" s="200">
        <v>4.5489876160990521</v>
      </c>
      <c r="E6536" s="200"/>
      <c r="F6536" s="200"/>
    </row>
    <row r="6537" spans="2:6" x14ac:dyDescent="0.2">
      <c r="B6537" s="199">
        <v>41928</v>
      </c>
      <c r="C6537" s="200">
        <v>9.4070290406810102</v>
      </c>
      <c r="D6537" s="200">
        <v>4.5416568930977776</v>
      </c>
      <c r="E6537" s="200"/>
      <c r="F6537" s="200"/>
    </row>
    <row r="6538" spans="2:6" x14ac:dyDescent="0.2">
      <c r="B6538" s="199">
        <v>41929</v>
      </c>
      <c r="C6538" s="200">
        <v>9.4490860312348453</v>
      </c>
      <c r="D6538" s="200">
        <v>4.6014288836277348</v>
      </c>
      <c r="E6538" s="200"/>
      <c r="F6538" s="200"/>
    </row>
    <row r="6539" spans="2:6" x14ac:dyDescent="0.2">
      <c r="B6539" s="199">
        <v>41932</v>
      </c>
      <c r="C6539" s="200">
        <v>9.3180814786955057</v>
      </c>
      <c r="D6539" s="200">
        <v>4.6374727736295558</v>
      </c>
      <c r="E6539" s="200"/>
      <c r="F6539" s="200"/>
    </row>
    <row r="6540" spans="2:6" x14ac:dyDescent="0.2">
      <c r="B6540" s="199">
        <v>41933</v>
      </c>
      <c r="C6540" s="200">
        <v>9.4246712773046415</v>
      </c>
      <c r="D6540" s="200">
        <v>4.7090766709160246</v>
      </c>
      <c r="E6540" s="200"/>
      <c r="F6540" s="200"/>
    </row>
    <row r="6541" spans="2:6" x14ac:dyDescent="0.2">
      <c r="B6541" s="199">
        <v>41934</v>
      </c>
      <c r="C6541" s="200">
        <v>9.3128634463365323</v>
      </c>
      <c r="D6541" s="200">
        <v>4.6981726461482225</v>
      </c>
      <c r="E6541" s="200"/>
      <c r="F6541" s="200"/>
    </row>
    <row r="6542" spans="2:6" x14ac:dyDescent="0.2">
      <c r="B6542" s="199">
        <v>41935</v>
      </c>
      <c r="C6542" s="200">
        <v>9.3756883224322412</v>
      </c>
      <c r="D6542" s="200">
        <v>4.7351848479329615</v>
      </c>
      <c r="E6542" s="200"/>
      <c r="F6542" s="200"/>
    </row>
    <row r="6543" spans="2:6" x14ac:dyDescent="0.2">
      <c r="B6543" s="199">
        <v>41936</v>
      </c>
      <c r="C6543" s="200">
        <v>9.3099212666717648</v>
      </c>
      <c r="D6543" s="200">
        <v>4.7577851028956273</v>
      </c>
      <c r="E6543" s="200"/>
      <c r="F6543" s="200"/>
    </row>
    <row r="6544" spans="2:6" x14ac:dyDescent="0.2">
      <c r="B6544" s="199">
        <v>41939</v>
      </c>
      <c r="C6544" s="200">
        <v>9.3707104680050861</v>
      </c>
      <c r="D6544" s="200">
        <v>4.7548058641413018</v>
      </c>
      <c r="E6544" s="200"/>
      <c r="F6544" s="200"/>
    </row>
    <row r="6545" spans="2:6" x14ac:dyDescent="0.2">
      <c r="B6545" s="199">
        <v>41940</v>
      </c>
      <c r="C6545" s="200">
        <v>9.5513042579044356</v>
      </c>
      <c r="D6545" s="200">
        <v>4.8053829903478213</v>
      </c>
      <c r="E6545" s="200"/>
      <c r="F6545" s="200"/>
    </row>
    <row r="6546" spans="2:6" x14ac:dyDescent="0.2">
      <c r="B6546" s="199">
        <v>41941</v>
      </c>
      <c r="C6546" s="200">
        <v>9.6622956506945936</v>
      </c>
      <c r="D6546" s="200">
        <v>4.8108872700782888</v>
      </c>
      <c r="E6546" s="200"/>
      <c r="F6546" s="200"/>
    </row>
    <row r="6547" spans="2:6" x14ac:dyDescent="0.2">
      <c r="B6547" s="199">
        <v>41942</v>
      </c>
      <c r="C6547" s="200">
        <v>9.6572410727614422</v>
      </c>
      <c r="D6547" s="200">
        <v>4.819384265161152</v>
      </c>
      <c r="E6547" s="200"/>
      <c r="F6547" s="200"/>
    </row>
    <row r="6548" spans="2:6" x14ac:dyDescent="0.2">
      <c r="B6548" s="199">
        <v>41943</v>
      </c>
      <c r="C6548" s="200">
        <v>9.8743168897625377</v>
      </c>
      <c r="D6548" s="200">
        <v>4.8732303769804934</v>
      </c>
      <c r="E6548" s="200"/>
      <c r="F6548" s="200"/>
    </row>
    <row r="6549" spans="2:6" x14ac:dyDescent="0.2">
      <c r="B6549" s="199">
        <v>41946</v>
      </c>
      <c r="C6549" s="200">
        <v>9.7001687083181185</v>
      </c>
      <c r="D6549" s="200">
        <v>4.8476505190311219</v>
      </c>
      <c r="E6549" s="200"/>
      <c r="F6549" s="200"/>
    </row>
    <row r="6550" spans="2:6" x14ac:dyDescent="0.2">
      <c r="B6550" s="199">
        <v>41947</v>
      </c>
      <c r="C6550" s="200">
        <v>9.7012061435513885</v>
      </c>
      <c r="D6550" s="200">
        <v>4.8452544163175908</v>
      </c>
      <c r="E6550" s="200"/>
      <c r="F6550" s="200"/>
    </row>
    <row r="6551" spans="2:6" x14ac:dyDescent="0.2">
      <c r="B6551" s="199">
        <v>41948</v>
      </c>
      <c r="C6551" s="200">
        <v>9.8599245607788184</v>
      </c>
      <c r="D6551" s="200">
        <v>4.8698734292478409</v>
      </c>
      <c r="E6551" s="200"/>
      <c r="F6551" s="200"/>
    </row>
    <row r="6552" spans="2:6" x14ac:dyDescent="0.2">
      <c r="B6552" s="199">
        <v>41949</v>
      </c>
      <c r="C6552" s="200">
        <v>9.8379833059658761</v>
      </c>
      <c r="D6552" s="200">
        <v>4.8743156073574747</v>
      </c>
      <c r="E6552" s="200"/>
      <c r="F6552" s="200"/>
    </row>
    <row r="6553" spans="2:6" x14ac:dyDescent="0.2">
      <c r="B6553" s="199">
        <v>41950</v>
      </c>
      <c r="C6553" s="200">
        <v>9.6669957993880846</v>
      </c>
      <c r="D6553" s="200">
        <v>4.8742602440356748</v>
      </c>
      <c r="E6553" s="200"/>
      <c r="F6553" s="200"/>
    </row>
    <row r="6554" spans="2:6" x14ac:dyDescent="0.2">
      <c r="B6554" s="199">
        <v>41953</v>
      </c>
      <c r="C6554" s="200">
        <v>9.7526325752995735</v>
      </c>
      <c r="D6554" s="200">
        <v>4.8966035330540691</v>
      </c>
      <c r="E6554" s="200"/>
      <c r="F6554" s="200"/>
    </row>
    <row r="6555" spans="2:6" x14ac:dyDescent="0.2">
      <c r="B6555" s="199">
        <v>41954</v>
      </c>
      <c r="C6555" s="200">
        <v>9.855938274271562</v>
      </c>
      <c r="D6555" s="200">
        <v>4.9030648333636666</v>
      </c>
      <c r="E6555" s="200"/>
      <c r="F6555" s="200"/>
    </row>
    <row r="6556" spans="2:6" x14ac:dyDescent="0.2">
      <c r="B6556" s="199">
        <v>41955</v>
      </c>
      <c r="C6556" s="200">
        <v>9.7132400586768419</v>
      </c>
      <c r="D6556" s="200">
        <v>4.8989513749772158</v>
      </c>
      <c r="E6556" s="200"/>
      <c r="F6556" s="200"/>
    </row>
    <row r="6557" spans="2:6" x14ac:dyDescent="0.2">
      <c r="B6557" s="199">
        <v>41956</v>
      </c>
      <c r="C6557" s="200">
        <v>9.7987584135247232</v>
      </c>
      <c r="D6557" s="200">
        <v>4.9031914041158062</v>
      </c>
      <c r="E6557" s="200"/>
      <c r="F6557" s="200"/>
    </row>
    <row r="6558" spans="2:6" x14ac:dyDescent="0.2">
      <c r="B6558" s="199">
        <v>41957</v>
      </c>
      <c r="C6558" s="200">
        <v>9.8809259526432864</v>
      </c>
      <c r="D6558" s="200">
        <v>4.9063090511746292</v>
      </c>
      <c r="E6558" s="200"/>
      <c r="F6558" s="200"/>
    </row>
    <row r="6559" spans="2:6" x14ac:dyDescent="0.2">
      <c r="B6559" s="199">
        <v>41960</v>
      </c>
      <c r="C6559" s="200">
        <v>9.8288131790968833</v>
      </c>
      <c r="D6559" s="200">
        <v>4.900163540338716</v>
      </c>
      <c r="E6559" s="200"/>
      <c r="F6559" s="200"/>
    </row>
    <row r="6560" spans="2:6" x14ac:dyDescent="0.2">
      <c r="B6560" s="199">
        <v>41961</v>
      </c>
      <c r="C6560" s="200">
        <v>9.9515991430318316</v>
      </c>
      <c r="D6560" s="200">
        <v>4.9387217264614618</v>
      </c>
      <c r="E6560" s="200"/>
      <c r="F6560" s="200"/>
    </row>
    <row r="6561" spans="2:6" x14ac:dyDescent="0.2">
      <c r="B6561" s="199">
        <v>41962</v>
      </c>
      <c r="C6561" s="200">
        <v>9.9731884704585667</v>
      </c>
      <c r="D6561" s="200">
        <v>4.9291688217082292</v>
      </c>
      <c r="E6561" s="200"/>
      <c r="F6561" s="200"/>
    </row>
    <row r="6562" spans="2:6" x14ac:dyDescent="0.2">
      <c r="B6562" s="199">
        <v>41963</v>
      </c>
      <c r="C6562" s="200">
        <v>9.982670495058457</v>
      </c>
      <c r="D6562" s="200">
        <v>4.9318031323984499</v>
      </c>
      <c r="E6562" s="200"/>
      <c r="F6562" s="200"/>
    </row>
    <row r="6563" spans="2:6" x14ac:dyDescent="0.2">
      <c r="B6563" s="199">
        <v>41964</v>
      </c>
      <c r="C6563" s="200">
        <v>10.082100823026426</v>
      </c>
      <c r="D6563" s="200">
        <v>4.9659138590420486</v>
      </c>
      <c r="E6563" s="200"/>
      <c r="F6563" s="200"/>
    </row>
    <row r="6564" spans="2:6" x14ac:dyDescent="0.2">
      <c r="B6564" s="199">
        <v>41967</v>
      </c>
      <c r="C6564" s="200">
        <v>10.133707388223476</v>
      </c>
      <c r="D6564" s="200">
        <v>4.9742079766891072</v>
      </c>
      <c r="E6564" s="200"/>
      <c r="F6564" s="200"/>
    </row>
    <row r="6565" spans="2:6" x14ac:dyDescent="0.2">
      <c r="B6565" s="199">
        <v>41968</v>
      </c>
      <c r="C6565" s="200">
        <v>10.164239173854664</v>
      </c>
      <c r="D6565" s="200">
        <v>4.9824077581496784</v>
      </c>
      <c r="E6565" s="200"/>
      <c r="F6565" s="200"/>
    </row>
    <row r="6566" spans="2:6" x14ac:dyDescent="0.2">
      <c r="B6566" s="199">
        <v>41969</v>
      </c>
      <c r="C6566" s="200">
        <v>10.106444691108695</v>
      </c>
      <c r="D6566" s="200">
        <v>4.9979963576761763</v>
      </c>
      <c r="E6566" s="200"/>
      <c r="F6566" s="200"/>
    </row>
    <row r="6567" spans="2:6" x14ac:dyDescent="0.2">
      <c r="B6567" s="199">
        <v>41970</v>
      </c>
      <c r="C6567" s="200">
        <v>10.181278463795294</v>
      </c>
      <c r="D6567" s="200">
        <v>4.9886676379529922</v>
      </c>
      <c r="E6567" s="200"/>
      <c r="F6567" s="200"/>
    </row>
    <row r="6568" spans="2:6" x14ac:dyDescent="0.2">
      <c r="B6568" s="199">
        <v>41971</v>
      </c>
      <c r="C6568" s="200">
        <v>10.255892073377726</v>
      </c>
      <c r="D6568" s="200">
        <v>4.9739022036058786</v>
      </c>
      <c r="E6568" s="200"/>
      <c r="F6568" s="200"/>
    </row>
    <row r="6569" spans="2:6" x14ac:dyDescent="0.2">
      <c r="B6569" s="199">
        <v>41974</v>
      </c>
      <c r="C6569" s="200">
        <v>10.250080267798428</v>
      </c>
      <c r="D6569" s="200">
        <v>4.9466501547987392</v>
      </c>
      <c r="E6569" s="200"/>
      <c r="F6569" s="200"/>
    </row>
    <row r="6570" spans="2:6" x14ac:dyDescent="0.2">
      <c r="B6570" s="199">
        <v>41975</v>
      </c>
      <c r="C6570" s="200">
        <v>10.186677463554282</v>
      </c>
      <c r="D6570" s="200">
        <v>4.9644618466581454</v>
      </c>
      <c r="E6570" s="200"/>
      <c r="F6570" s="200"/>
    </row>
    <row r="6571" spans="2:6" x14ac:dyDescent="0.2">
      <c r="B6571" s="199">
        <v>41976</v>
      </c>
      <c r="C6571" s="200">
        <v>10.046739626273162</v>
      </c>
      <c r="D6571" s="200">
        <v>4.9758763431068802</v>
      </c>
      <c r="E6571" s="200"/>
      <c r="F6571" s="200"/>
    </row>
    <row r="6572" spans="2:6" x14ac:dyDescent="0.2">
      <c r="B6572" s="199">
        <v>41977</v>
      </c>
      <c r="C6572" s="200">
        <v>10.008573017844085</v>
      </c>
      <c r="D6572" s="200">
        <v>4.9671822983062972</v>
      </c>
      <c r="E6572" s="200"/>
      <c r="F6572" s="200"/>
    </row>
    <row r="6573" spans="2:6" x14ac:dyDescent="0.2">
      <c r="B6573" s="199">
        <v>41978</v>
      </c>
      <c r="C6573" s="200">
        <v>10.183440899132808</v>
      </c>
      <c r="D6573" s="200">
        <v>4.972692223638659</v>
      </c>
      <c r="E6573" s="200"/>
      <c r="F6573" s="200"/>
    </row>
    <row r="6574" spans="2:6" x14ac:dyDescent="0.2">
      <c r="B6574" s="199">
        <v>41981</v>
      </c>
      <c r="C6574" s="200">
        <v>10.130074697004732</v>
      </c>
      <c r="D6574" s="200">
        <v>4.9386865780367657</v>
      </c>
      <c r="E6574" s="200"/>
      <c r="F6574" s="200"/>
    </row>
    <row r="6575" spans="2:6" x14ac:dyDescent="0.2">
      <c r="B6575" s="199">
        <v>41982</v>
      </c>
      <c r="C6575" s="200">
        <v>10.059965257595035</v>
      </c>
      <c r="D6575" s="200">
        <v>4.9258808960116331</v>
      </c>
      <c r="E6575" s="200"/>
      <c r="F6575" s="200"/>
    </row>
    <row r="6576" spans="2:6" x14ac:dyDescent="0.2">
      <c r="B6576" s="199">
        <v>41983</v>
      </c>
      <c r="C6576" s="200">
        <v>10.089368707317371</v>
      </c>
      <c r="D6576" s="200">
        <v>4.8588058641413001</v>
      </c>
      <c r="E6576" s="200"/>
      <c r="F6576" s="200"/>
    </row>
    <row r="6577" spans="2:6" x14ac:dyDescent="0.2">
      <c r="B6577" s="199">
        <v>41984</v>
      </c>
      <c r="C6577" s="200">
        <v>9.9750732000624129</v>
      </c>
      <c r="D6577" s="200">
        <v>4.8615813148788707</v>
      </c>
      <c r="E6577" s="200"/>
      <c r="F6577" s="200"/>
    </row>
    <row r="6578" spans="2:6" x14ac:dyDescent="0.2">
      <c r="B6578" s="199">
        <v>41985</v>
      </c>
      <c r="C6578" s="200">
        <v>9.7464271447764546</v>
      </c>
      <c r="D6578" s="200">
        <v>4.7929755964305016</v>
      </c>
      <c r="E6578" s="200"/>
      <c r="F6578" s="200"/>
    </row>
    <row r="6579" spans="2:6" x14ac:dyDescent="0.2">
      <c r="B6579" s="199">
        <v>41988</v>
      </c>
      <c r="C6579" s="200">
        <v>9.5497714556867859</v>
      </c>
      <c r="D6579" s="200">
        <v>4.7347672555089941</v>
      </c>
      <c r="E6579" s="200"/>
      <c r="F6579" s="200"/>
    </row>
    <row r="6580" spans="2:6" x14ac:dyDescent="0.2">
      <c r="B6580" s="199">
        <v>41989</v>
      </c>
      <c r="C6580" s="200">
        <v>9.6806384062860218</v>
      </c>
      <c r="D6580" s="200">
        <v>4.7375623747950977</v>
      </c>
      <c r="E6580" s="200"/>
      <c r="F6580" s="200"/>
    </row>
    <row r="6581" spans="2:6" x14ac:dyDescent="0.2">
      <c r="B6581" s="199">
        <v>41990</v>
      </c>
      <c r="C6581" s="200">
        <v>9.5414002540215535</v>
      </c>
      <c r="D6581" s="200">
        <v>4.7862285558185906</v>
      </c>
      <c r="E6581" s="200"/>
      <c r="F6581" s="200"/>
    </row>
    <row r="6582" spans="2:6" x14ac:dyDescent="0.2">
      <c r="B6582" s="199">
        <v>41991</v>
      </c>
      <c r="C6582" s="200">
        <v>9.6439779136377179</v>
      </c>
      <c r="D6582" s="200">
        <v>4.8835439810598933</v>
      </c>
      <c r="E6582" s="200"/>
      <c r="F6582" s="200"/>
    </row>
    <row r="6583" spans="2:6" x14ac:dyDescent="0.2">
      <c r="B6583" s="199">
        <v>41992</v>
      </c>
      <c r="C6583" s="200">
        <v>9.6272221670888172</v>
      </c>
      <c r="D6583" s="200">
        <v>4.9142130759424276</v>
      </c>
      <c r="E6583" s="200"/>
      <c r="F6583" s="200"/>
    </row>
    <row r="6584" spans="2:6" x14ac:dyDescent="0.2">
      <c r="B6584" s="199">
        <v>41995</v>
      </c>
      <c r="C6584" s="200">
        <v>9.6811763047791572</v>
      </c>
      <c r="D6584" s="200">
        <v>4.9327131670005215</v>
      </c>
      <c r="E6584" s="200"/>
      <c r="F6584" s="200"/>
    </row>
    <row r="6585" spans="2:6" x14ac:dyDescent="0.2">
      <c r="B6585" s="199">
        <v>41996</v>
      </c>
      <c r="C6585" s="200">
        <v>9.6476664795836573</v>
      </c>
      <c r="D6585" s="200">
        <v>4.9353272627936366</v>
      </c>
      <c r="E6585" s="200"/>
      <c r="F6585" s="200"/>
    </row>
    <row r="6586" spans="2:6" x14ac:dyDescent="0.2">
      <c r="B6586" s="199">
        <v>41997</v>
      </c>
      <c r="C6586" s="200">
        <v>9.6233276152083</v>
      </c>
      <c r="D6586" s="200">
        <v>4.9415243125113566</v>
      </c>
      <c r="E6586" s="200"/>
      <c r="F6586" s="200"/>
    </row>
    <row r="6587" spans="2:6" x14ac:dyDescent="0.2">
      <c r="B6587" s="199">
        <v>41998</v>
      </c>
      <c r="C6587" s="200">
        <v>9.6233276152083</v>
      </c>
      <c r="D6587" s="200">
        <v>4.9402647969404221</v>
      </c>
      <c r="E6587" s="200"/>
      <c r="F6587" s="200"/>
    </row>
    <row r="6588" spans="2:6" x14ac:dyDescent="0.2">
      <c r="B6588" s="199">
        <v>41999</v>
      </c>
      <c r="C6588" s="200">
        <v>9.6233276152083</v>
      </c>
      <c r="D6588" s="200">
        <v>4.9511591695501469</v>
      </c>
      <c r="E6588" s="200"/>
      <c r="F6588" s="200"/>
    </row>
    <row r="6589" spans="2:6" x14ac:dyDescent="0.2">
      <c r="B6589" s="199">
        <v>42002</v>
      </c>
      <c r="C6589" s="200">
        <v>9.7064116666430706</v>
      </c>
      <c r="D6589" s="200">
        <v>4.9588295392460129</v>
      </c>
      <c r="E6589" s="200"/>
      <c r="F6589" s="200"/>
    </row>
    <row r="6590" spans="2:6" x14ac:dyDescent="0.2">
      <c r="B6590" s="199">
        <v>42003</v>
      </c>
      <c r="C6590" s="200">
        <v>9.5407380968067503</v>
      </c>
      <c r="D6590" s="200">
        <v>4.9285581861227197</v>
      </c>
      <c r="E6590" s="200"/>
      <c r="F6590" s="200"/>
    </row>
    <row r="6591" spans="2:6" x14ac:dyDescent="0.2">
      <c r="B6591" s="199">
        <v>42004</v>
      </c>
      <c r="C6591" s="200">
        <v>9.575138581832741</v>
      </c>
      <c r="D6591" s="200">
        <v>4.8960906938626589</v>
      </c>
      <c r="E6591" s="200"/>
      <c r="F6591" s="200"/>
    </row>
    <row r="6592" spans="2:6" x14ac:dyDescent="0.2">
      <c r="B6592" s="199">
        <v>42005</v>
      </c>
      <c r="C6592" s="200">
        <v>9.575138581832741</v>
      </c>
      <c r="D6592" s="200">
        <v>4.8961192861045086</v>
      </c>
      <c r="E6592" s="200"/>
      <c r="F6592" s="200"/>
    </row>
    <row r="6593" spans="2:6" x14ac:dyDescent="0.2">
      <c r="B6593" s="199">
        <v>42006</v>
      </c>
      <c r="C6593" s="200">
        <v>9.4009370275145834</v>
      </c>
      <c r="D6593" s="200">
        <v>4.8825110180294775</v>
      </c>
      <c r="E6593" s="200"/>
      <c r="F6593" s="200"/>
    </row>
    <row r="6594" spans="2:6" x14ac:dyDescent="0.2">
      <c r="B6594" s="199">
        <v>42009</v>
      </c>
      <c r="C6594" s="200">
        <v>9.0937110909665897</v>
      </c>
      <c r="D6594" s="200">
        <v>4.7868619559278569</v>
      </c>
      <c r="E6594" s="200"/>
      <c r="F6594" s="200"/>
    </row>
    <row r="6595" spans="2:6" x14ac:dyDescent="0.2">
      <c r="B6595" s="199">
        <v>42010</v>
      </c>
      <c r="C6595" s="200">
        <v>9.0652266554139178</v>
      </c>
      <c r="D6595" s="200">
        <v>4.7385436168275108</v>
      </c>
      <c r="E6595" s="200"/>
      <c r="F6595" s="200"/>
    </row>
    <row r="6596" spans="2:6" x14ac:dyDescent="0.2">
      <c r="B6596" s="199">
        <v>42011</v>
      </c>
      <c r="C6596" s="200">
        <v>9.100147525958846</v>
      </c>
      <c r="D6596" s="200">
        <v>4.7618424694955133</v>
      </c>
      <c r="E6596" s="200"/>
      <c r="F6596" s="200"/>
    </row>
    <row r="6597" spans="2:6" x14ac:dyDescent="0.2">
      <c r="B6597" s="199">
        <v>42012</v>
      </c>
      <c r="C6597" s="200">
        <v>9.3529081127602378</v>
      </c>
      <c r="D6597" s="200">
        <v>4.8535110180294776</v>
      </c>
      <c r="E6597" s="200"/>
      <c r="F6597" s="200"/>
    </row>
    <row r="6598" spans="2:6" x14ac:dyDescent="0.2">
      <c r="B6598" s="199">
        <v>42013</v>
      </c>
      <c r="C6598" s="200">
        <v>9.150006963492153</v>
      </c>
      <c r="D6598" s="200">
        <v>4.8238149699508037</v>
      </c>
      <c r="E6598" s="200"/>
      <c r="F6598" s="200"/>
    </row>
    <row r="6599" spans="2:6" x14ac:dyDescent="0.2">
      <c r="B6599" s="199">
        <v>42016</v>
      </c>
      <c r="C6599" s="200">
        <v>9.3170640582898834</v>
      </c>
      <c r="D6599" s="200">
        <v>4.8035115643780486</v>
      </c>
      <c r="E6599" s="200"/>
      <c r="F6599" s="200"/>
    </row>
    <row r="6600" spans="2:6" x14ac:dyDescent="0.2">
      <c r="B6600" s="199">
        <v>42017</v>
      </c>
      <c r="C6600" s="200">
        <v>9.3292939519360925</v>
      </c>
      <c r="D6600" s="200">
        <v>4.8080819522855336</v>
      </c>
      <c r="E6600" s="200"/>
      <c r="F6600" s="200"/>
    </row>
    <row r="6601" spans="2:6" x14ac:dyDescent="0.2">
      <c r="B6601" s="199">
        <v>42018</v>
      </c>
      <c r="C6601" s="200">
        <v>9.1843357287190592</v>
      </c>
      <c r="D6601" s="200">
        <v>4.7717752686213561</v>
      </c>
      <c r="E6601" s="200"/>
      <c r="F6601" s="200"/>
    </row>
    <row r="6602" spans="2:6" x14ac:dyDescent="0.2">
      <c r="B6602" s="199">
        <v>42019</v>
      </c>
      <c r="C6602" s="200">
        <v>9.2308426826207413</v>
      </c>
      <c r="D6602" s="200">
        <v>4.7636306683663943</v>
      </c>
      <c r="E6602" s="200"/>
      <c r="F6602" s="200"/>
    </row>
    <row r="6603" spans="2:6" x14ac:dyDescent="0.2">
      <c r="B6603" s="199">
        <v>42020</v>
      </c>
      <c r="C6603" s="200">
        <v>9.3346829442812549</v>
      </c>
      <c r="D6603" s="200">
        <v>4.8001149153159481</v>
      </c>
      <c r="E6603" s="200"/>
      <c r="F6603" s="200"/>
    </row>
    <row r="6604" spans="2:6" x14ac:dyDescent="0.2">
      <c r="B6604" s="199">
        <v>42023</v>
      </c>
      <c r="C6604" s="200">
        <v>9.400862805862042</v>
      </c>
      <c r="D6604" s="200">
        <v>4.8194569295210101</v>
      </c>
      <c r="E6604" s="200"/>
      <c r="F6604" s="200"/>
    </row>
    <row r="6605" spans="2:6" x14ac:dyDescent="0.2">
      <c r="B6605" s="199">
        <v>42024</v>
      </c>
      <c r="C6605" s="200">
        <v>9.4622332711484098</v>
      </c>
      <c r="D6605" s="200">
        <v>4.8292338371881023</v>
      </c>
      <c r="E6605" s="200"/>
      <c r="F6605" s="200"/>
    </row>
    <row r="6606" spans="2:6" x14ac:dyDescent="0.2">
      <c r="B6606" s="199">
        <v>42025</v>
      </c>
      <c r="C6606" s="200">
        <v>9.5617386547200738</v>
      </c>
      <c r="D6606" s="200">
        <v>4.8555525405208284</v>
      </c>
      <c r="E6606" s="200"/>
      <c r="F6606" s="200"/>
    </row>
    <row r="6607" spans="2:6" x14ac:dyDescent="0.2">
      <c r="B6607" s="199">
        <v>42026</v>
      </c>
      <c r="C6607" s="200">
        <v>9.5487131716747164</v>
      </c>
      <c r="D6607" s="200">
        <v>4.9020766709160206</v>
      </c>
      <c r="E6607" s="200"/>
      <c r="F6607" s="200"/>
    </row>
    <row r="6608" spans="2:6" x14ac:dyDescent="0.2">
      <c r="B6608" s="199">
        <v>42027</v>
      </c>
      <c r="C6608" s="200">
        <v>9.8142824142219034</v>
      </c>
      <c r="D6608" s="200">
        <v>4.894252777271876</v>
      </c>
      <c r="E6608" s="200"/>
      <c r="F6608" s="200"/>
    </row>
    <row r="6609" spans="2:6" x14ac:dyDescent="0.2">
      <c r="B6609" s="199">
        <v>42030</v>
      </c>
      <c r="C6609" s="200">
        <v>9.8623121629274024</v>
      </c>
      <c r="D6609" s="200">
        <v>4.9080573665998672</v>
      </c>
      <c r="E6609" s="200"/>
      <c r="F6609" s="200"/>
    </row>
    <row r="6610" spans="2:6" x14ac:dyDescent="0.2">
      <c r="B6610" s="199">
        <v>42031</v>
      </c>
      <c r="C6610" s="200">
        <v>9.911287612239434</v>
      </c>
      <c r="D6610" s="200">
        <v>4.8881560735749181</v>
      </c>
      <c r="E6610" s="200"/>
      <c r="F6610" s="200"/>
    </row>
    <row r="6611" spans="2:6" x14ac:dyDescent="0.2">
      <c r="B6611" s="199">
        <v>42032</v>
      </c>
      <c r="C6611" s="200">
        <v>9.8808083655308305</v>
      </c>
      <c r="D6611" s="200">
        <v>4.8419052995811107</v>
      </c>
      <c r="E6611" s="200"/>
      <c r="F6611" s="200"/>
    </row>
    <row r="6612" spans="2:6" x14ac:dyDescent="0.2">
      <c r="B6612" s="199">
        <v>42033</v>
      </c>
      <c r="C6612" s="200">
        <v>9.8841700226251294</v>
      </c>
      <c r="D6612" s="200">
        <v>4.8554263340010699</v>
      </c>
      <c r="E6612" s="200"/>
      <c r="F6612" s="200"/>
    </row>
    <row r="6613" spans="2:6" x14ac:dyDescent="0.2">
      <c r="B6613" s="199">
        <v>42034</v>
      </c>
      <c r="C6613" s="200">
        <v>9.7725164726201665</v>
      </c>
      <c r="D6613" s="200">
        <v>4.808855946093586</v>
      </c>
      <c r="E6613" s="200"/>
      <c r="F6613" s="200"/>
    </row>
    <row r="6614" spans="2:6" x14ac:dyDescent="0.2">
      <c r="B6614" s="199">
        <v>42037</v>
      </c>
      <c r="C6614" s="200">
        <v>9.7735922696064357</v>
      </c>
      <c r="D6614" s="200">
        <v>4.8571267528683082</v>
      </c>
      <c r="E6614" s="200"/>
      <c r="F6614" s="200"/>
    </row>
    <row r="6615" spans="2:6" x14ac:dyDescent="0.2">
      <c r="B6615" s="199">
        <v>42038</v>
      </c>
      <c r="C6615" s="200">
        <v>9.8892696339204988</v>
      </c>
      <c r="D6615" s="200">
        <v>4.9170202148970832</v>
      </c>
      <c r="E6615" s="200"/>
      <c r="F6615" s="200"/>
    </row>
    <row r="6616" spans="2:6" x14ac:dyDescent="0.2">
      <c r="B6616" s="199">
        <v>42039</v>
      </c>
      <c r="C6616" s="200">
        <v>9.7879045392795518</v>
      </c>
      <c r="D6616" s="200">
        <v>4.9175763977417377</v>
      </c>
      <c r="E6616" s="200"/>
      <c r="F6616" s="200"/>
    </row>
    <row r="6617" spans="2:6" x14ac:dyDescent="0.2">
      <c r="B6617" s="199">
        <v>42040</v>
      </c>
      <c r="C6617" s="200">
        <v>9.8387438694166267</v>
      </c>
      <c r="D6617" s="200">
        <v>4.9540580950646289</v>
      </c>
      <c r="E6617" s="200"/>
      <c r="F6617" s="200"/>
    </row>
    <row r="6618" spans="2:6" x14ac:dyDescent="0.2">
      <c r="B6618" s="199">
        <v>42041</v>
      </c>
      <c r="C6618" s="200">
        <v>9.6900612203541137</v>
      </c>
      <c r="D6618" s="200">
        <v>4.9348996539792171</v>
      </c>
      <c r="E6618" s="200"/>
      <c r="F6618" s="200"/>
    </row>
    <row r="6619" spans="2:6" x14ac:dyDescent="0.2">
      <c r="B6619" s="199">
        <v>42044</v>
      </c>
      <c r="C6619" s="200">
        <v>9.6318397546182464</v>
      </c>
      <c r="D6619" s="200">
        <v>4.9169000182115976</v>
      </c>
      <c r="E6619" s="200"/>
      <c r="F6619" s="200"/>
    </row>
    <row r="6620" spans="2:6" x14ac:dyDescent="0.2">
      <c r="B6620" s="199">
        <v>42045</v>
      </c>
      <c r="C6620" s="200">
        <v>9.6453347521622614</v>
      </c>
      <c r="D6620" s="200">
        <v>4.9503616827535746</v>
      </c>
      <c r="E6620" s="200"/>
      <c r="F6620" s="200"/>
    </row>
    <row r="6621" spans="2:6" x14ac:dyDescent="0.2">
      <c r="B6621" s="199">
        <v>42046</v>
      </c>
      <c r="C6621" s="200">
        <v>9.6299867151581822</v>
      </c>
      <c r="D6621" s="200">
        <v>4.9392851939537215</v>
      </c>
      <c r="E6621" s="200"/>
      <c r="F6621" s="200"/>
    </row>
    <row r="6622" spans="2:6" x14ac:dyDescent="0.2">
      <c r="B6622" s="199">
        <v>42047</v>
      </c>
      <c r="C6622" s="200">
        <v>9.6224194424036149</v>
      </c>
      <c r="D6622" s="200">
        <v>4.9971258422873577</v>
      </c>
      <c r="E6622" s="200"/>
      <c r="F6622" s="200"/>
    </row>
    <row r="6623" spans="2:6" x14ac:dyDescent="0.2">
      <c r="B6623" s="199">
        <v>42048</v>
      </c>
      <c r="C6623" s="200">
        <v>9.6028441070093109</v>
      </c>
      <c r="D6623" s="200">
        <v>5.0288503004916922</v>
      </c>
      <c r="E6623" s="200"/>
      <c r="F6623" s="200"/>
    </row>
    <row r="6624" spans="2:6" x14ac:dyDescent="0.2">
      <c r="B6624" s="199">
        <v>42051</v>
      </c>
      <c r="C6624" s="200">
        <v>9.4402436471686446</v>
      </c>
      <c r="D6624" s="200">
        <v>5.0309848843561982</v>
      </c>
      <c r="E6624" s="200"/>
      <c r="F6624" s="200"/>
    </row>
    <row r="6625" spans="2:6" x14ac:dyDescent="0.2">
      <c r="B6625" s="199">
        <v>42052</v>
      </c>
      <c r="C6625" s="200">
        <v>9.599645904340834</v>
      </c>
      <c r="D6625" s="200">
        <v>5.0373860863230524</v>
      </c>
      <c r="E6625" s="200"/>
      <c r="F6625" s="200"/>
    </row>
    <row r="6626" spans="2:6" x14ac:dyDescent="0.2">
      <c r="B6626" s="199">
        <v>42053</v>
      </c>
      <c r="C6626" s="200">
        <v>9.5975843770927298</v>
      </c>
      <c r="D6626" s="200">
        <v>5.0498371881260029</v>
      </c>
      <c r="E6626" s="200"/>
      <c r="F6626" s="200"/>
    </row>
    <row r="6627" spans="2:6" x14ac:dyDescent="0.2">
      <c r="B6627" s="199">
        <v>42054</v>
      </c>
      <c r="C6627" s="200">
        <v>9.7766845604785892</v>
      </c>
      <c r="D6627" s="200">
        <v>5.0560249499180268</v>
      </c>
      <c r="E6627" s="200"/>
      <c r="F6627" s="200"/>
    </row>
    <row r="6628" spans="2:6" x14ac:dyDescent="0.2">
      <c r="B6628" s="199">
        <v>42055</v>
      </c>
      <c r="C6628" s="200">
        <v>9.9346173957206982</v>
      </c>
      <c r="D6628" s="200">
        <v>5.0773403751593307</v>
      </c>
      <c r="E6628" s="200"/>
      <c r="F6628" s="200"/>
    </row>
    <row r="6629" spans="2:6" x14ac:dyDescent="0.2">
      <c r="B6629" s="199">
        <v>42058</v>
      </c>
      <c r="C6629" s="200">
        <v>9.8369592139510367</v>
      </c>
      <c r="D6629" s="200">
        <v>5.0839519213257853</v>
      </c>
      <c r="E6629" s="200"/>
      <c r="F6629" s="200"/>
    </row>
    <row r="6630" spans="2:6" x14ac:dyDescent="0.2">
      <c r="B6630" s="199">
        <v>42059</v>
      </c>
      <c r="C6630" s="200">
        <v>9.9656403785805008</v>
      </c>
      <c r="D6630" s="200">
        <v>5.0975113822618621</v>
      </c>
      <c r="E6630" s="200"/>
      <c r="F6630" s="200"/>
    </row>
    <row r="6631" spans="2:6" x14ac:dyDescent="0.2">
      <c r="B6631" s="199">
        <v>42060</v>
      </c>
      <c r="C6631" s="200">
        <v>9.9860738497103636</v>
      </c>
      <c r="D6631" s="200">
        <v>5.1040801311236352</v>
      </c>
      <c r="E6631" s="200"/>
      <c r="F6631" s="200"/>
    </row>
    <row r="6632" spans="2:6" x14ac:dyDescent="0.2">
      <c r="B6632" s="199">
        <v>42061</v>
      </c>
      <c r="C6632" s="200">
        <v>10.062956640377784</v>
      </c>
      <c r="D6632" s="200">
        <v>5.0964991804771236</v>
      </c>
      <c r="E6632" s="200"/>
      <c r="F6632" s="200"/>
    </row>
    <row r="6633" spans="2:6" x14ac:dyDescent="0.2">
      <c r="B6633" s="199">
        <v>42062</v>
      </c>
      <c r="C6633" s="200">
        <v>10.141051996020424</v>
      </c>
      <c r="D6633" s="200">
        <v>5.0933492988526465</v>
      </c>
      <c r="E6633" s="200"/>
      <c r="F6633" s="200"/>
    </row>
    <row r="6634" spans="2:6" x14ac:dyDescent="0.2">
      <c r="B6634" s="199">
        <v>42065</v>
      </c>
      <c r="C6634" s="200">
        <v>10.039553469195134</v>
      </c>
      <c r="D6634" s="200">
        <v>5.1045623747950977</v>
      </c>
      <c r="E6634" s="200"/>
      <c r="F6634" s="200"/>
    </row>
    <row r="6635" spans="2:6" x14ac:dyDescent="0.2">
      <c r="B6635" s="199">
        <v>42066</v>
      </c>
      <c r="C6635" s="200">
        <v>10.011374259764146</v>
      </c>
      <c r="D6635" s="200">
        <v>5.0824208705153673</v>
      </c>
      <c r="E6635" s="200"/>
      <c r="F6635" s="200"/>
    </row>
    <row r="6636" spans="2:6" x14ac:dyDescent="0.2">
      <c r="B6636" s="199">
        <v>42067</v>
      </c>
      <c r="C6636" s="200">
        <v>9.8760490063055428</v>
      </c>
      <c r="D6636" s="200">
        <v>5.0611664541977559</v>
      </c>
      <c r="E6636" s="200"/>
      <c r="F6636" s="200"/>
    </row>
    <row r="6637" spans="2:6" x14ac:dyDescent="0.2">
      <c r="B6637" s="199">
        <v>42068</v>
      </c>
      <c r="C6637" s="200">
        <v>9.991018346091435</v>
      </c>
      <c r="D6637" s="200">
        <v>5.0711808413767763</v>
      </c>
      <c r="E6637" s="200"/>
      <c r="F6637" s="200"/>
    </row>
    <row r="6638" spans="2:6" x14ac:dyDescent="0.2">
      <c r="B6638" s="199">
        <v>42069</v>
      </c>
      <c r="C6638" s="200">
        <v>9.8481666834847204</v>
      </c>
      <c r="D6638" s="200">
        <v>5.0091214714987951</v>
      </c>
      <c r="E6638" s="200"/>
      <c r="F6638" s="200"/>
    </row>
    <row r="6639" spans="2:6" x14ac:dyDescent="0.2">
      <c r="B6639" s="199">
        <v>42072</v>
      </c>
      <c r="C6639" s="200">
        <v>9.7523623751262765</v>
      </c>
      <c r="D6639" s="200">
        <v>5.0090194864323223</v>
      </c>
      <c r="E6639" s="200"/>
      <c r="F6639" s="200"/>
    </row>
    <row r="6640" spans="2:6" x14ac:dyDescent="0.2">
      <c r="B6640" s="199">
        <v>42073</v>
      </c>
      <c r="C6640" s="200">
        <v>9.4793084209885841</v>
      </c>
      <c r="D6640" s="200">
        <v>4.9251147331997602</v>
      </c>
      <c r="E6640" s="200"/>
      <c r="F6640" s="200"/>
    </row>
    <row r="6641" spans="2:6" x14ac:dyDescent="0.2">
      <c r="B6641" s="199">
        <v>42074</v>
      </c>
      <c r="C6641" s="200">
        <v>9.4853670761089202</v>
      </c>
      <c r="D6641" s="200">
        <v>4.9211684574758481</v>
      </c>
      <c r="E6641" s="200"/>
      <c r="F6641" s="200"/>
    </row>
    <row r="6642" spans="2:6" x14ac:dyDescent="0.2">
      <c r="B6642" s="199">
        <v>42075</v>
      </c>
      <c r="C6642" s="200">
        <v>9.50229294869286</v>
      </c>
      <c r="D6642" s="200">
        <v>4.9737291932252559</v>
      </c>
      <c r="E6642" s="200"/>
      <c r="F6642" s="200"/>
    </row>
    <row r="6643" spans="2:6" x14ac:dyDescent="0.2">
      <c r="B6643" s="199">
        <v>42076</v>
      </c>
      <c r="C6643" s="200">
        <v>9.482888573284745</v>
      </c>
      <c r="D6643" s="200">
        <v>4.9484995447095033</v>
      </c>
      <c r="E6643" s="200"/>
      <c r="F6643" s="200"/>
    </row>
    <row r="6644" spans="2:6" x14ac:dyDescent="0.2">
      <c r="B6644" s="199">
        <v>42079</v>
      </c>
      <c r="C6644" s="200">
        <v>9.6437994480911655</v>
      </c>
      <c r="D6644" s="200">
        <v>5.0070460753960804</v>
      </c>
      <c r="E6644" s="200"/>
      <c r="F6644" s="200"/>
    </row>
    <row r="6645" spans="2:6" x14ac:dyDescent="0.2">
      <c r="B6645" s="199">
        <v>42080</v>
      </c>
      <c r="C6645" s="200">
        <v>9.5836807434841695</v>
      </c>
      <c r="D6645" s="200">
        <v>4.9971192861045122</v>
      </c>
      <c r="E6645" s="200"/>
      <c r="F6645" s="200"/>
    </row>
    <row r="6646" spans="2:6" x14ac:dyDescent="0.2">
      <c r="B6646" s="199">
        <v>42081</v>
      </c>
      <c r="C6646" s="200">
        <v>9.7352313505589123</v>
      </c>
      <c r="D6646" s="200">
        <v>5.0476313968311555</v>
      </c>
      <c r="E6646" s="200"/>
      <c r="F6646" s="200"/>
    </row>
    <row r="6647" spans="2:6" x14ac:dyDescent="0.2">
      <c r="B6647" s="199">
        <v>42082</v>
      </c>
      <c r="C6647" s="200">
        <v>9.6801413713993512</v>
      </c>
      <c r="D6647" s="200">
        <v>5.040316882170802</v>
      </c>
      <c r="E6647" s="200"/>
      <c r="F6647" s="200"/>
    </row>
    <row r="6648" spans="2:6" x14ac:dyDescent="0.2">
      <c r="B6648" s="199">
        <v>42083</v>
      </c>
      <c r="C6648" s="200">
        <v>9.8920241745760382</v>
      </c>
      <c r="D6648" s="200">
        <v>5.1078147878346156</v>
      </c>
      <c r="E6648" s="200"/>
      <c r="F6648" s="200"/>
    </row>
    <row r="6649" spans="2:6" x14ac:dyDescent="0.2">
      <c r="B6649" s="199">
        <v>42086</v>
      </c>
      <c r="C6649" s="200">
        <v>9.9552418416644066</v>
      </c>
      <c r="D6649" s="200">
        <v>5.1179260608267843</v>
      </c>
      <c r="E6649" s="200"/>
      <c r="F6649" s="200"/>
    </row>
    <row r="6650" spans="2:6" x14ac:dyDescent="0.2">
      <c r="B6650" s="199">
        <v>42087</v>
      </c>
      <c r="C6650" s="200">
        <v>9.995098869078884</v>
      </c>
      <c r="D6650" s="200">
        <v>5.102190675651042</v>
      </c>
      <c r="E6650" s="200"/>
      <c r="F6650" s="200"/>
    </row>
    <row r="6651" spans="2:6" x14ac:dyDescent="0.2">
      <c r="B6651" s="199">
        <v>42088</v>
      </c>
      <c r="C6651" s="200">
        <v>9.9092285868447956</v>
      </c>
      <c r="D6651" s="200">
        <v>5.0565330540884856</v>
      </c>
      <c r="E6651" s="200"/>
      <c r="F6651" s="200"/>
    </row>
    <row r="6652" spans="2:6" x14ac:dyDescent="0.2">
      <c r="B6652" s="199">
        <v>42089</v>
      </c>
      <c r="C6652" s="200">
        <v>9.8281385126148031</v>
      </c>
      <c r="D6652" s="200">
        <v>5.0238348206155301</v>
      </c>
      <c r="E6652" s="200"/>
      <c r="F6652" s="200"/>
    </row>
    <row r="6653" spans="2:6" x14ac:dyDescent="0.2">
      <c r="B6653" s="199">
        <v>42090</v>
      </c>
      <c r="C6653" s="200">
        <v>9.9691171209338005</v>
      </c>
      <c r="D6653" s="200">
        <v>5.0283857220906718</v>
      </c>
      <c r="E6653" s="200"/>
      <c r="F6653" s="200"/>
    </row>
    <row r="6654" spans="2:6" x14ac:dyDescent="0.2">
      <c r="B6654" s="199">
        <v>42093</v>
      </c>
      <c r="C6654" s="200">
        <v>9.8579664434735825</v>
      </c>
      <c r="D6654" s="200">
        <v>5.0648191586231794</v>
      </c>
      <c r="E6654" s="200"/>
      <c r="F6654" s="200"/>
    </row>
    <row r="6655" spans="2:6" x14ac:dyDescent="0.2">
      <c r="B6655" s="199">
        <v>42094</v>
      </c>
      <c r="C6655" s="200">
        <v>9.7632320944433424</v>
      </c>
      <c r="D6655" s="200">
        <v>5.0176501547987389</v>
      </c>
      <c r="E6655" s="200"/>
      <c r="F6655" s="200"/>
    </row>
    <row r="6656" spans="2:6" x14ac:dyDescent="0.2">
      <c r="B6656" s="199">
        <v>42095</v>
      </c>
      <c r="C6656" s="200">
        <v>9.8450226876411371</v>
      </c>
      <c r="D6656" s="200">
        <v>5.0104241486067886</v>
      </c>
      <c r="E6656" s="200"/>
      <c r="F6656" s="200"/>
    </row>
    <row r="6657" spans="2:6" x14ac:dyDescent="0.2">
      <c r="B6657" s="199">
        <v>42096</v>
      </c>
      <c r="C6657" s="200">
        <v>10.024897611647338</v>
      </c>
      <c r="D6657" s="200">
        <v>5.0436375887816203</v>
      </c>
      <c r="E6657" s="200"/>
      <c r="F6657" s="200"/>
    </row>
    <row r="6658" spans="2:6" x14ac:dyDescent="0.2">
      <c r="B6658" s="199">
        <v>42097</v>
      </c>
      <c r="C6658" s="200">
        <v>10.024897611647338</v>
      </c>
      <c r="D6658" s="200">
        <v>5.0462901110908529</v>
      </c>
      <c r="E6658" s="200"/>
      <c r="F6658" s="200"/>
    </row>
    <row r="6659" spans="2:6" x14ac:dyDescent="0.2">
      <c r="B6659" s="199">
        <v>42100</v>
      </c>
      <c r="C6659" s="200">
        <v>10.024897611647338</v>
      </c>
      <c r="D6659" s="200">
        <v>5.0873438353669407</v>
      </c>
      <c r="E6659" s="200"/>
      <c r="F6659" s="200"/>
    </row>
    <row r="6660" spans="2:6" x14ac:dyDescent="0.2">
      <c r="B6660" s="199">
        <v>42101</v>
      </c>
      <c r="C6660" s="200">
        <v>10.121183109820571</v>
      </c>
      <c r="D6660" s="200">
        <v>5.0868056820251084</v>
      </c>
      <c r="E6660" s="200"/>
      <c r="F6660" s="200"/>
    </row>
    <row r="6661" spans="2:6" x14ac:dyDescent="0.2">
      <c r="B6661" s="199">
        <v>42102</v>
      </c>
      <c r="C6661" s="200">
        <v>10.110203308951426</v>
      </c>
      <c r="D6661" s="200">
        <v>5.0943363686031455</v>
      </c>
      <c r="E6661" s="200"/>
      <c r="F6661" s="200"/>
    </row>
    <row r="6662" spans="2:6" x14ac:dyDescent="0.2">
      <c r="B6662" s="199">
        <v>42103</v>
      </c>
      <c r="C6662" s="200">
        <v>10.07142291247437</v>
      </c>
      <c r="D6662" s="200">
        <v>5.110295028227986</v>
      </c>
      <c r="E6662" s="200"/>
      <c r="F6662" s="200"/>
    </row>
    <row r="6663" spans="2:6" x14ac:dyDescent="0.2">
      <c r="B6663" s="199">
        <v>42104</v>
      </c>
      <c r="C6663" s="200">
        <v>9.9981336173215443</v>
      </c>
      <c r="D6663" s="200">
        <v>5.1324312511382022</v>
      </c>
      <c r="E6663" s="200"/>
      <c r="F6663" s="200"/>
    </row>
    <row r="6664" spans="2:6" x14ac:dyDescent="0.2">
      <c r="B6664" s="199">
        <v>42107</v>
      </c>
      <c r="C6664" s="200">
        <v>10.013300686925609</v>
      </c>
      <c r="D6664" s="200">
        <v>5.1113937352030359</v>
      </c>
      <c r="E6664" s="200"/>
      <c r="F6664" s="200"/>
    </row>
    <row r="6665" spans="2:6" x14ac:dyDescent="0.2">
      <c r="B6665" s="199">
        <v>42108</v>
      </c>
      <c r="C6665" s="200">
        <v>10.041238884473627</v>
      </c>
      <c r="D6665" s="200">
        <v>5.134241668184278</v>
      </c>
      <c r="E6665" s="200"/>
      <c r="F6665" s="200"/>
    </row>
    <row r="6666" spans="2:6" x14ac:dyDescent="0.2">
      <c r="B6666" s="199">
        <v>42109</v>
      </c>
      <c r="C6666" s="200">
        <v>10.233506322600707</v>
      </c>
      <c r="D6666" s="200">
        <v>5.1458406483336123</v>
      </c>
      <c r="E6666" s="200"/>
      <c r="F6666" s="200"/>
    </row>
    <row r="6667" spans="2:6" x14ac:dyDescent="0.2">
      <c r="B6667" s="199">
        <v>42110</v>
      </c>
      <c r="C6667" s="200">
        <v>10.41688801120168</v>
      </c>
      <c r="D6667" s="200">
        <v>5.1543910034601828</v>
      </c>
      <c r="E6667" s="200"/>
      <c r="F6667" s="200"/>
    </row>
    <row r="6668" spans="2:6" x14ac:dyDescent="0.2">
      <c r="B6668" s="199">
        <v>42111</v>
      </c>
      <c r="C6668" s="200">
        <v>10.351667193445858</v>
      </c>
      <c r="D6668" s="200">
        <v>5.1040143871789958</v>
      </c>
      <c r="E6668" s="200"/>
      <c r="F6668" s="200"/>
    </row>
    <row r="6669" spans="2:6" x14ac:dyDescent="0.2">
      <c r="B6669" s="199">
        <v>42114</v>
      </c>
      <c r="C6669" s="200">
        <v>10.324418673500666</v>
      </c>
      <c r="D6669" s="200">
        <v>5.1344882535057117</v>
      </c>
      <c r="E6669" s="200"/>
      <c r="F6669" s="200"/>
    </row>
    <row r="6670" spans="2:6" x14ac:dyDescent="0.2">
      <c r="B6670" s="199">
        <v>42115</v>
      </c>
      <c r="C6670" s="200">
        <v>10.349538950105584</v>
      </c>
      <c r="D6670" s="200">
        <v>5.1431580768530081</v>
      </c>
      <c r="E6670" s="200"/>
      <c r="F6670" s="200"/>
    </row>
    <row r="6671" spans="2:6" x14ac:dyDescent="0.2">
      <c r="B6671" s="199">
        <v>42116</v>
      </c>
      <c r="C6671" s="200">
        <v>10.414945738968335</v>
      </c>
      <c r="D6671" s="200">
        <v>5.1572524130394957</v>
      </c>
      <c r="E6671" s="200"/>
      <c r="F6671" s="200"/>
    </row>
    <row r="6672" spans="2:6" x14ac:dyDescent="0.2">
      <c r="B6672" s="199">
        <v>42117</v>
      </c>
      <c r="C6672" s="200">
        <v>10.50657195205453</v>
      </c>
      <c r="D6672" s="200">
        <v>5.1741810234929657</v>
      </c>
      <c r="E6672" s="200"/>
      <c r="F6672" s="200"/>
    </row>
    <row r="6673" spans="2:6" x14ac:dyDescent="0.2">
      <c r="B6673" s="199">
        <v>42118</v>
      </c>
      <c r="C6673" s="200">
        <v>10.564690007847529</v>
      </c>
      <c r="D6673" s="200">
        <v>5.1965776725550663</v>
      </c>
      <c r="E6673" s="200"/>
      <c r="F6673" s="200"/>
    </row>
    <row r="6674" spans="2:6" x14ac:dyDescent="0.2">
      <c r="B6674" s="199">
        <v>42121</v>
      </c>
      <c r="C6674" s="200">
        <v>10.696511832515972</v>
      </c>
      <c r="D6674" s="200">
        <v>5.2018147878346142</v>
      </c>
      <c r="E6674" s="200"/>
      <c r="F6674" s="200"/>
    </row>
    <row r="6675" spans="2:6" x14ac:dyDescent="0.2">
      <c r="B6675" s="199">
        <v>42122</v>
      </c>
      <c r="C6675" s="200">
        <v>10.580364953703251</v>
      </c>
      <c r="D6675" s="200">
        <v>5.2075183026770828</v>
      </c>
      <c r="E6675" s="200"/>
      <c r="F6675" s="200"/>
    </row>
    <row r="6676" spans="2:6" x14ac:dyDescent="0.2">
      <c r="B6676" s="199">
        <v>42123</v>
      </c>
      <c r="C6676" s="200">
        <v>10.426867904639401</v>
      </c>
      <c r="D6676" s="200">
        <v>5.1862806410489641</v>
      </c>
      <c r="E6676" s="200"/>
      <c r="F6676" s="200"/>
    </row>
    <row r="6677" spans="2:6" x14ac:dyDescent="0.2">
      <c r="B6677" s="199">
        <v>42124</v>
      </c>
      <c r="C6677" s="200">
        <v>10.513550455295679</v>
      </c>
      <c r="D6677" s="200">
        <v>5.1370535421598724</v>
      </c>
      <c r="E6677" s="200"/>
      <c r="F6677" s="200"/>
    </row>
    <row r="6678" spans="2:6" x14ac:dyDescent="0.2">
      <c r="B6678" s="199">
        <v>42125</v>
      </c>
      <c r="C6678" s="200">
        <v>10.513550455295679</v>
      </c>
      <c r="D6678" s="200">
        <v>5.1630608268074782</v>
      </c>
      <c r="E6678" s="200"/>
      <c r="F6678" s="200"/>
    </row>
    <row r="6679" spans="2:6" x14ac:dyDescent="0.2">
      <c r="B6679" s="199">
        <v>42128</v>
      </c>
      <c r="C6679" s="200">
        <v>10.536586687971386</v>
      </c>
      <c r="D6679" s="200">
        <v>5.1739326170096271</v>
      </c>
      <c r="E6679" s="200"/>
      <c r="F6679" s="200"/>
    </row>
    <row r="6680" spans="2:6" x14ac:dyDescent="0.2">
      <c r="B6680" s="199">
        <v>42129</v>
      </c>
      <c r="C6680" s="200">
        <v>10.366249663292269</v>
      </c>
      <c r="D6680" s="200">
        <v>5.1242562374794867</v>
      </c>
      <c r="E6680" s="200"/>
      <c r="F6680" s="200"/>
    </row>
    <row r="6681" spans="2:6" x14ac:dyDescent="0.2">
      <c r="B6681" s="199">
        <v>42130</v>
      </c>
      <c r="C6681" s="200">
        <v>10.520297120116535</v>
      </c>
      <c r="D6681" s="200">
        <v>5.123961755600047</v>
      </c>
      <c r="E6681" s="200"/>
      <c r="F6681" s="200"/>
    </row>
    <row r="6682" spans="2:6" x14ac:dyDescent="0.2">
      <c r="B6682" s="199">
        <v>42131</v>
      </c>
      <c r="C6682" s="200">
        <v>10.420780895179893</v>
      </c>
      <c r="D6682" s="200">
        <v>5.1156140957930907</v>
      </c>
      <c r="E6682" s="200"/>
      <c r="F6682" s="200"/>
    </row>
    <row r="6683" spans="2:6" x14ac:dyDescent="0.2">
      <c r="B6683" s="199">
        <v>42132</v>
      </c>
      <c r="C6683" s="200">
        <v>10.670510069543237</v>
      </c>
      <c r="D6683" s="200">
        <v>5.1901846658167656</v>
      </c>
      <c r="E6683" s="200"/>
      <c r="F6683" s="200"/>
    </row>
    <row r="6684" spans="2:6" x14ac:dyDescent="0.2">
      <c r="B6684" s="199">
        <v>42135</v>
      </c>
      <c r="C6684" s="200">
        <v>10.447845945871617</v>
      </c>
      <c r="D6684" s="200">
        <v>5.1756705518120301</v>
      </c>
      <c r="E6684" s="200"/>
      <c r="F6684" s="200"/>
    </row>
    <row r="6685" spans="2:6" x14ac:dyDescent="0.2">
      <c r="B6685" s="199">
        <v>42136</v>
      </c>
      <c r="C6685" s="200">
        <v>10.398051556528177</v>
      </c>
      <c r="D6685" s="200">
        <v>5.1642800947003931</v>
      </c>
      <c r="E6685" s="200"/>
      <c r="F6685" s="200"/>
    </row>
    <row r="6686" spans="2:6" x14ac:dyDescent="0.2">
      <c r="B6686" s="199">
        <v>42137</v>
      </c>
      <c r="C6686" s="200">
        <v>10.494967521772429</v>
      </c>
      <c r="D6686" s="200">
        <v>5.1805161172828011</v>
      </c>
      <c r="E6686" s="200"/>
      <c r="F6686" s="200"/>
    </row>
    <row r="6687" spans="2:6" x14ac:dyDescent="0.2">
      <c r="B6687" s="199">
        <v>42138</v>
      </c>
      <c r="C6687" s="200">
        <v>10.637844202913708</v>
      </c>
      <c r="D6687" s="200">
        <v>5.2209704971771727</v>
      </c>
      <c r="E6687" s="200"/>
      <c r="F6687" s="200"/>
    </row>
    <row r="6688" spans="2:6" x14ac:dyDescent="0.2">
      <c r="B6688" s="199">
        <v>42139</v>
      </c>
      <c r="C6688" s="200">
        <v>10.636345592693303</v>
      </c>
      <c r="D6688" s="200">
        <v>5.2323791659078225</v>
      </c>
      <c r="E6688" s="200"/>
      <c r="F6688" s="200"/>
    </row>
    <row r="6689" spans="2:6" x14ac:dyDescent="0.2">
      <c r="B6689" s="199">
        <v>42142</v>
      </c>
      <c r="C6689" s="200">
        <v>10.603220218978942</v>
      </c>
      <c r="D6689" s="200">
        <v>5.2385503551265433</v>
      </c>
      <c r="E6689" s="200"/>
      <c r="F6689" s="200"/>
    </row>
    <row r="6690" spans="2:6" x14ac:dyDescent="0.2">
      <c r="B6690" s="199">
        <v>42143</v>
      </c>
      <c r="C6690" s="200">
        <v>10.548707334016665</v>
      </c>
      <c r="D6690" s="200">
        <v>5.2248750682935441</v>
      </c>
      <c r="E6690" s="200"/>
      <c r="F6690" s="200"/>
    </row>
    <row r="6691" spans="2:6" x14ac:dyDescent="0.2">
      <c r="B6691" s="199">
        <v>42144</v>
      </c>
      <c r="C6691" s="200">
        <v>10.505641262568734</v>
      </c>
      <c r="D6691" s="200">
        <v>5.226213804407184</v>
      </c>
      <c r="E6691" s="200"/>
      <c r="F6691" s="200"/>
    </row>
    <row r="6692" spans="2:6" x14ac:dyDescent="0.2">
      <c r="B6692" s="199">
        <v>42145</v>
      </c>
      <c r="C6692" s="200">
        <v>10.484805826983537</v>
      </c>
      <c r="D6692" s="200">
        <v>5.2471722819158337</v>
      </c>
      <c r="E6692" s="200"/>
      <c r="F6692" s="200"/>
    </row>
    <row r="6693" spans="2:6" x14ac:dyDescent="0.2">
      <c r="B6693" s="199">
        <v>42146</v>
      </c>
      <c r="C6693" s="200">
        <v>10.448593166103937</v>
      </c>
      <c r="D6693" s="200">
        <v>5.2265468949189309</v>
      </c>
      <c r="E6693" s="200"/>
      <c r="F6693" s="200"/>
    </row>
    <row r="6694" spans="2:6" x14ac:dyDescent="0.2">
      <c r="B6694" s="199">
        <v>42149</v>
      </c>
      <c r="C6694" s="200">
        <v>10.401942772604086</v>
      </c>
      <c r="D6694" s="200">
        <v>5.2275268621380162</v>
      </c>
      <c r="E6694" s="200"/>
      <c r="F6694" s="200"/>
    </row>
    <row r="6695" spans="2:6" x14ac:dyDescent="0.2">
      <c r="B6695" s="199">
        <v>42150</v>
      </c>
      <c r="C6695" s="200">
        <v>10.296721487835619</v>
      </c>
      <c r="D6695" s="200">
        <v>5.1621163722454648</v>
      </c>
      <c r="E6695" s="200"/>
      <c r="F6695" s="200"/>
    </row>
    <row r="6696" spans="2:6" x14ac:dyDescent="0.2">
      <c r="B6696" s="199">
        <v>42151</v>
      </c>
      <c r="C6696" s="200">
        <v>10.417787010543693</v>
      </c>
      <c r="D6696" s="200">
        <v>5.1988504826078765</v>
      </c>
      <c r="E6696" s="200"/>
      <c r="F6696" s="200"/>
    </row>
    <row r="6697" spans="2:6" x14ac:dyDescent="0.2">
      <c r="B6697" s="199">
        <v>42152</v>
      </c>
      <c r="C6697" s="200">
        <v>10.439337142266279</v>
      </c>
      <c r="D6697" s="200">
        <v>5.193542706246558</v>
      </c>
      <c r="E6697" s="200"/>
      <c r="F6697" s="200"/>
    </row>
    <row r="6698" spans="2:6" x14ac:dyDescent="0.2">
      <c r="B6698" s="199">
        <v>42153</v>
      </c>
      <c r="C6698" s="200">
        <v>10.212558303609974</v>
      </c>
      <c r="D6698" s="200">
        <v>5.1587253687852579</v>
      </c>
      <c r="E6698" s="200"/>
      <c r="F6698" s="200"/>
    </row>
    <row r="6699" spans="2:6" x14ac:dyDescent="0.2">
      <c r="B6699" s="199">
        <v>42156</v>
      </c>
      <c r="C6699" s="200">
        <v>10.274438313050302</v>
      </c>
      <c r="D6699" s="200">
        <v>5.1561928610453194</v>
      </c>
      <c r="E6699" s="200"/>
      <c r="F6699" s="200"/>
    </row>
    <row r="6700" spans="2:6" x14ac:dyDescent="0.2">
      <c r="B6700" s="199">
        <v>42157</v>
      </c>
      <c r="C6700" s="200">
        <v>10.408875408531872</v>
      </c>
      <c r="D6700" s="200">
        <v>5.1685139318885174</v>
      </c>
      <c r="E6700" s="200"/>
      <c r="F6700" s="200"/>
    </row>
    <row r="6701" spans="2:6" x14ac:dyDescent="0.2">
      <c r="B6701" s="199">
        <v>42158</v>
      </c>
      <c r="C6701" s="200">
        <v>10.562125608054687</v>
      </c>
      <c r="D6701" s="200">
        <v>5.1909901657257045</v>
      </c>
      <c r="E6701" s="200"/>
      <c r="F6701" s="200"/>
    </row>
    <row r="6702" spans="2:6" x14ac:dyDescent="0.2">
      <c r="B6702" s="199">
        <v>42159</v>
      </c>
      <c r="C6702" s="200">
        <v>10.480525989670735</v>
      </c>
      <c r="D6702" s="200">
        <v>5.149474412675259</v>
      </c>
      <c r="E6702" s="200"/>
      <c r="F6702" s="200"/>
    </row>
    <row r="6703" spans="2:6" x14ac:dyDescent="0.2">
      <c r="B6703" s="199">
        <v>42160</v>
      </c>
      <c r="C6703" s="200">
        <v>10.129739448641587</v>
      </c>
      <c r="D6703" s="200">
        <v>5.106106902203579</v>
      </c>
      <c r="E6703" s="200"/>
      <c r="F6703" s="200"/>
    </row>
    <row r="6704" spans="2:6" x14ac:dyDescent="0.2">
      <c r="B6704" s="199">
        <v>42163</v>
      </c>
      <c r="C6704" s="200">
        <v>10.163624551855552</v>
      </c>
      <c r="D6704" s="200">
        <v>5.0830710253141236</v>
      </c>
      <c r="E6704" s="200"/>
      <c r="F6704" s="200"/>
    </row>
    <row r="6705" spans="2:6" x14ac:dyDescent="0.2">
      <c r="B6705" s="199">
        <v>42164</v>
      </c>
      <c r="C6705" s="200">
        <v>10.14342458704829</v>
      </c>
      <c r="D6705" s="200">
        <v>5.0816170096521311</v>
      </c>
      <c r="E6705" s="200"/>
      <c r="F6705" s="200"/>
    </row>
    <row r="6706" spans="2:6" x14ac:dyDescent="0.2">
      <c r="B6706" s="199">
        <v>42165</v>
      </c>
      <c r="C6706" s="200">
        <v>10.317037371853033</v>
      </c>
      <c r="D6706" s="200">
        <v>5.1547042433072034</v>
      </c>
      <c r="E6706" s="200"/>
      <c r="F6706" s="200"/>
    </row>
    <row r="6707" spans="2:6" x14ac:dyDescent="0.2">
      <c r="B6707" s="199">
        <v>42166</v>
      </c>
      <c r="C6707" s="200">
        <v>10.302122989448069</v>
      </c>
      <c r="D6707" s="200">
        <v>5.1640948825350304</v>
      </c>
      <c r="E6707" s="200"/>
      <c r="F6707" s="200"/>
    </row>
    <row r="6708" spans="2:6" x14ac:dyDescent="0.2">
      <c r="B6708" s="199">
        <v>42167</v>
      </c>
      <c r="C6708" s="200">
        <v>10.182263360105997</v>
      </c>
      <c r="D6708" s="200">
        <v>5.1373928246220819</v>
      </c>
      <c r="E6708" s="200"/>
      <c r="F6708" s="200"/>
    </row>
    <row r="6709" spans="2:6" x14ac:dyDescent="0.2">
      <c r="B6709" s="199">
        <v>42170</v>
      </c>
      <c r="C6709" s="200">
        <v>10.13239558306117</v>
      </c>
      <c r="D6709" s="200">
        <v>5.0995252230923063</v>
      </c>
      <c r="E6709" s="200"/>
      <c r="F6709" s="200"/>
    </row>
    <row r="6710" spans="2:6" x14ac:dyDescent="0.2">
      <c r="B6710" s="199">
        <v>42171</v>
      </c>
      <c r="C6710" s="200">
        <v>10.180134282814571</v>
      </c>
      <c r="D6710" s="200">
        <v>5.1186938626843652</v>
      </c>
      <c r="E6710" s="200"/>
      <c r="F6710" s="200"/>
    </row>
    <row r="6711" spans="2:6" x14ac:dyDescent="0.2">
      <c r="B6711" s="199">
        <v>42172</v>
      </c>
      <c r="C6711" s="200">
        <v>10.061796614325162</v>
      </c>
      <c r="D6711" s="200">
        <v>5.114261154616619</v>
      </c>
      <c r="E6711" s="200"/>
      <c r="F6711" s="200"/>
    </row>
    <row r="6712" spans="2:6" x14ac:dyDescent="0.2">
      <c r="B6712" s="199">
        <v>42173</v>
      </c>
      <c r="C6712" s="200">
        <v>10.07620228652732</v>
      </c>
      <c r="D6712" s="200">
        <v>5.1686687306501273</v>
      </c>
      <c r="E6712" s="200"/>
      <c r="F6712" s="200"/>
    </row>
    <row r="6713" spans="2:6" x14ac:dyDescent="0.2">
      <c r="B6713" s="199">
        <v>42174</v>
      </c>
      <c r="C6713" s="200">
        <v>9.978639175189004</v>
      </c>
      <c r="D6713" s="200">
        <v>5.1520069204151975</v>
      </c>
      <c r="E6713" s="200"/>
      <c r="F6713" s="200"/>
    </row>
    <row r="6714" spans="2:6" x14ac:dyDescent="0.2">
      <c r="B6714" s="199">
        <v>42177</v>
      </c>
      <c r="C6714" s="200">
        <v>10.251708140447434</v>
      </c>
      <c r="D6714" s="200">
        <v>5.2139903478418956</v>
      </c>
      <c r="E6714" s="200"/>
      <c r="F6714" s="200"/>
    </row>
    <row r="6715" spans="2:6" x14ac:dyDescent="0.2">
      <c r="B6715" s="199">
        <v>42178</v>
      </c>
      <c r="C6715" s="200">
        <v>10.137607777762078</v>
      </c>
      <c r="D6715" s="200">
        <v>5.2138674194135577</v>
      </c>
      <c r="E6715" s="200"/>
      <c r="F6715" s="200"/>
    </row>
    <row r="6716" spans="2:6" x14ac:dyDescent="0.2">
      <c r="B6716" s="199">
        <v>42179</v>
      </c>
      <c r="C6716" s="200">
        <v>10.066921244155097</v>
      </c>
      <c r="D6716" s="200">
        <v>5.1841200145692676</v>
      </c>
      <c r="E6716" s="200"/>
      <c r="F6716" s="200"/>
    </row>
    <row r="6717" spans="2:6" x14ac:dyDescent="0.2">
      <c r="B6717" s="199">
        <v>42180</v>
      </c>
      <c r="C6717" s="200">
        <v>10.10250093611022</v>
      </c>
      <c r="D6717" s="200">
        <v>5.1723385539974229</v>
      </c>
      <c r="E6717" s="200"/>
      <c r="F6717" s="200"/>
    </row>
    <row r="6718" spans="2:6" x14ac:dyDescent="0.2">
      <c r="B6718" s="199">
        <v>42181</v>
      </c>
      <c r="C6718" s="200">
        <v>10.072369447032061</v>
      </c>
      <c r="D6718" s="200">
        <v>5.1584684028409846</v>
      </c>
      <c r="E6718" s="200"/>
      <c r="F6718" s="200"/>
    </row>
    <row r="6719" spans="2:6" x14ac:dyDescent="0.2">
      <c r="B6719" s="199">
        <v>42184</v>
      </c>
      <c r="C6719" s="200">
        <v>9.859349134483848</v>
      </c>
      <c r="D6719" s="200">
        <v>5.0466011655435894</v>
      </c>
      <c r="E6719" s="200"/>
      <c r="F6719" s="200"/>
    </row>
    <row r="6720" spans="2:6" x14ac:dyDescent="0.2">
      <c r="B6720" s="199">
        <v>42185</v>
      </c>
      <c r="C6720" s="200">
        <v>9.6264357511523624</v>
      </c>
      <c r="D6720" s="200">
        <v>5.0409888909123755</v>
      </c>
      <c r="E6720" s="200"/>
      <c r="F6720" s="200"/>
    </row>
    <row r="6721" spans="2:6" x14ac:dyDescent="0.2">
      <c r="B6721" s="199">
        <v>42186</v>
      </c>
      <c r="C6721" s="200">
        <v>9.7594509599195245</v>
      </c>
      <c r="D6721" s="200">
        <v>5.0753609542888096</v>
      </c>
      <c r="E6721" s="200"/>
      <c r="F6721" s="200"/>
    </row>
    <row r="6722" spans="2:6" x14ac:dyDescent="0.2">
      <c r="B6722" s="199">
        <v>42187</v>
      </c>
      <c r="C6722" s="200">
        <v>9.7671641741257158</v>
      </c>
      <c r="D6722" s="200">
        <v>5.0758193407393648</v>
      </c>
      <c r="E6722" s="200"/>
      <c r="F6722" s="200"/>
    </row>
    <row r="6723" spans="2:6" x14ac:dyDescent="0.2">
      <c r="B6723" s="199">
        <v>42188</v>
      </c>
      <c r="C6723" s="200">
        <v>9.6735281387628511</v>
      </c>
      <c r="D6723" s="200">
        <v>5.0680320524494364</v>
      </c>
      <c r="E6723" s="200"/>
      <c r="F6723" s="200"/>
    </row>
    <row r="6724" spans="2:6" x14ac:dyDescent="0.2">
      <c r="B6724" s="199">
        <v>42191</v>
      </c>
      <c r="C6724" s="200">
        <v>9.5755964210152857</v>
      </c>
      <c r="D6724" s="200">
        <v>5.0246279366235393</v>
      </c>
      <c r="E6724" s="200"/>
      <c r="F6724" s="200"/>
    </row>
    <row r="6725" spans="2:6" x14ac:dyDescent="0.2">
      <c r="B6725" s="199">
        <v>42192</v>
      </c>
      <c r="C6725" s="200">
        <v>9.3619473092983547</v>
      </c>
      <c r="D6725" s="200">
        <v>5.0115570934255791</v>
      </c>
      <c r="E6725" s="200"/>
      <c r="F6725" s="200"/>
    </row>
    <row r="6726" spans="2:6" x14ac:dyDescent="0.2">
      <c r="B6726" s="199">
        <v>42193</v>
      </c>
      <c r="C6726" s="200">
        <v>9.5276659124968912</v>
      </c>
      <c r="D6726" s="200">
        <v>4.9599065743944371</v>
      </c>
      <c r="E6726" s="200"/>
      <c r="F6726" s="200"/>
    </row>
    <row r="6727" spans="2:6" x14ac:dyDescent="0.2">
      <c r="B6727" s="199">
        <v>42194</v>
      </c>
      <c r="C6727" s="200">
        <v>9.7278817390550678</v>
      </c>
      <c r="D6727" s="200">
        <v>4.9907825532689589</v>
      </c>
      <c r="E6727" s="200"/>
      <c r="F6727" s="200"/>
    </row>
    <row r="6728" spans="2:6" x14ac:dyDescent="0.2">
      <c r="B6728" s="199">
        <v>42195</v>
      </c>
      <c r="C6728" s="200">
        <v>10.094372414230262</v>
      </c>
      <c r="D6728" s="200">
        <v>5.0658998360954017</v>
      </c>
      <c r="E6728" s="200"/>
      <c r="F6728" s="200"/>
    </row>
    <row r="6729" spans="2:6" x14ac:dyDescent="0.2">
      <c r="B6729" s="199">
        <v>42198</v>
      </c>
      <c r="C6729" s="200">
        <v>10.109597860414977</v>
      </c>
      <c r="D6729" s="200">
        <v>5.1108421052631314</v>
      </c>
      <c r="E6729" s="200"/>
      <c r="F6729" s="200"/>
    </row>
    <row r="6730" spans="2:6" x14ac:dyDescent="0.2">
      <c r="B6730" s="199">
        <v>42199</v>
      </c>
      <c r="C6730" s="200">
        <v>10.184721848102523</v>
      </c>
      <c r="D6730" s="200">
        <v>5.1420143871789934</v>
      </c>
      <c r="E6730" s="200"/>
      <c r="F6730" s="200"/>
    </row>
    <row r="6731" spans="2:6" x14ac:dyDescent="0.2">
      <c r="B6731" s="199">
        <v>42200</v>
      </c>
      <c r="C6731" s="200">
        <v>10.058011310045579</v>
      </c>
      <c r="D6731" s="200">
        <v>5.1383194317974592</v>
      </c>
      <c r="E6731" s="200"/>
      <c r="F6731" s="200"/>
    </row>
    <row r="6732" spans="2:6" x14ac:dyDescent="0.2">
      <c r="B6732" s="199">
        <v>42201</v>
      </c>
      <c r="C6732" s="200">
        <v>10.148180610468977</v>
      </c>
      <c r="D6732" s="200">
        <v>5.1785578218903385</v>
      </c>
      <c r="E6732" s="200"/>
      <c r="F6732" s="200"/>
    </row>
    <row r="6733" spans="2:6" x14ac:dyDescent="0.2">
      <c r="B6733" s="199">
        <v>42202</v>
      </c>
      <c r="C6733" s="200">
        <v>10.104596655355563</v>
      </c>
      <c r="D6733" s="200">
        <v>5.1754190493534598</v>
      </c>
      <c r="E6733" s="200"/>
      <c r="F6733" s="200"/>
    </row>
    <row r="6734" spans="2:6" x14ac:dyDescent="0.2">
      <c r="B6734" s="199">
        <v>42205</v>
      </c>
      <c r="C6734" s="200">
        <v>10.146180795606131</v>
      </c>
      <c r="D6734" s="200">
        <v>5.1794512839191134</v>
      </c>
      <c r="E6734" s="200"/>
      <c r="F6734" s="200"/>
    </row>
    <row r="6735" spans="2:6" x14ac:dyDescent="0.2">
      <c r="B6735" s="199">
        <v>42206</v>
      </c>
      <c r="C6735" s="200">
        <v>10.177620754042007</v>
      </c>
      <c r="D6735" s="200">
        <v>5.166980513567629</v>
      </c>
      <c r="E6735" s="200"/>
      <c r="F6735" s="200"/>
    </row>
    <row r="6736" spans="2:6" x14ac:dyDescent="0.2">
      <c r="B6736" s="199">
        <v>42207</v>
      </c>
      <c r="C6736" s="200">
        <v>10.145786336711167</v>
      </c>
      <c r="D6736" s="200">
        <v>5.1346689127663181</v>
      </c>
      <c r="E6736" s="200"/>
      <c r="F6736" s="200"/>
    </row>
    <row r="6737" spans="2:6" x14ac:dyDescent="0.2">
      <c r="B6737" s="199">
        <v>42208</v>
      </c>
      <c r="C6737" s="200">
        <v>10.170632243387031</v>
      </c>
      <c r="D6737" s="200">
        <v>5.12396612638861</v>
      </c>
      <c r="E6737" s="200"/>
      <c r="F6737" s="200"/>
    </row>
    <row r="6738" spans="2:6" x14ac:dyDescent="0.2">
      <c r="B6738" s="199">
        <v>42209</v>
      </c>
      <c r="C6738" s="200">
        <v>10.104467392926981</v>
      </c>
      <c r="D6738" s="200">
        <v>5.0736989619376898</v>
      </c>
      <c r="E6738" s="200"/>
      <c r="F6738" s="200"/>
    </row>
    <row r="6739" spans="2:6" x14ac:dyDescent="0.2">
      <c r="B6739" s="199">
        <v>42212</v>
      </c>
      <c r="C6739" s="200">
        <v>9.9855784827260052</v>
      </c>
      <c r="D6739" s="200">
        <v>5.0390560917865344</v>
      </c>
      <c r="E6739" s="200"/>
      <c r="F6739" s="200"/>
    </row>
    <row r="6740" spans="2:6" x14ac:dyDescent="0.2">
      <c r="B6740" s="199">
        <v>42213</v>
      </c>
      <c r="C6740" s="200">
        <v>10.006102854531452</v>
      </c>
      <c r="D6740" s="200">
        <v>5.0782835549080048</v>
      </c>
      <c r="E6740" s="200"/>
      <c r="F6740" s="200"/>
    </row>
    <row r="6741" spans="2:6" x14ac:dyDescent="0.2">
      <c r="B6741" s="199">
        <v>42214</v>
      </c>
      <c r="C6741" s="200">
        <v>10.07809452169154</v>
      </c>
      <c r="D6741" s="200">
        <v>5.1184048442906303</v>
      </c>
      <c r="E6741" s="200"/>
      <c r="F6741" s="200"/>
    </row>
    <row r="6742" spans="2:6" x14ac:dyDescent="0.2">
      <c r="B6742" s="199">
        <v>42215</v>
      </c>
      <c r="C6742" s="200">
        <v>10.000783914083071</v>
      </c>
      <c r="D6742" s="200">
        <v>5.1161147331997547</v>
      </c>
      <c r="E6742" s="200"/>
      <c r="F6742" s="200"/>
    </row>
    <row r="6743" spans="2:6" x14ac:dyDescent="0.2">
      <c r="B6743" s="199">
        <v>42216</v>
      </c>
      <c r="C6743" s="200">
        <v>10.102912907979382</v>
      </c>
      <c r="D6743" s="200">
        <v>5.1331759242396391</v>
      </c>
      <c r="E6743" s="200"/>
      <c r="F6743" s="200"/>
    </row>
    <row r="6744" spans="2:6" x14ac:dyDescent="0.2">
      <c r="B6744" s="199">
        <v>42219</v>
      </c>
      <c r="C6744" s="200">
        <v>10.266646707435815</v>
      </c>
      <c r="D6744" s="200">
        <v>5.12047386632669</v>
      </c>
      <c r="E6744" s="200"/>
      <c r="F6744" s="200"/>
    </row>
    <row r="6745" spans="2:6" x14ac:dyDescent="0.2">
      <c r="B6745" s="199">
        <v>42220</v>
      </c>
      <c r="C6745" s="200">
        <v>10.26921527698442</v>
      </c>
      <c r="D6745" s="200">
        <v>5.1138488435621667</v>
      </c>
      <c r="E6745" s="200"/>
      <c r="F6745" s="200"/>
    </row>
    <row r="6746" spans="2:6" x14ac:dyDescent="0.2">
      <c r="B6746" s="199">
        <v>42221</v>
      </c>
      <c r="C6746" s="200">
        <v>10.221443219184934</v>
      </c>
      <c r="D6746" s="200">
        <v>5.12623292660715</v>
      </c>
      <c r="E6746" s="200"/>
      <c r="F6746" s="200"/>
    </row>
    <row r="6747" spans="2:6" x14ac:dyDescent="0.2">
      <c r="B6747" s="199">
        <v>42222</v>
      </c>
      <c r="C6747" s="200">
        <v>10.288214352132593</v>
      </c>
      <c r="D6747" s="200">
        <v>5.0984128574029981</v>
      </c>
      <c r="E6747" s="200"/>
      <c r="F6747" s="200"/>
    </row>
    <row r="6748" spans="2:6" x14ac:dyDescent="0.2">
      <c r="B6748" s="199">
        <v>42223</v>
      </c>
      <c r="C6748" s="200">
        <v>10.202790233764903</v>
      </c>
      <c r="D6748" s="200">
        <v>5.083170642870126</v>
      </c>
      <c r="E6748" s="200"/>
      <c r="F6748" s="200"/>
    </row>
    <row r="6749" spans="2:6" x14ac:dyDescent="0.2">
      <c r="B6749" s="199">
        <v>42226</v>
      </c>
      <c r="C6749" s="200">
        <v>10.301978715898752</v>
      </c>
      <c r="D6749" s="200">
        <v>5.1393534875250158</v>
      </c>
      <c r="E6749" s="200"/>
      <c r="F6749" s="200"/>
    </row>
    <row r="6750" spans="2:6" x14ac:dyDescent="0.2">
      <c r="B6750" s="199">
        <v>42227</v>
      </c>
      <c r="C6750" s="200">
        <v>10.148765210226632</v>
      </c>
      <c r="D6750" s="200">
        <v>5.0905989801493101</v>
      </c>
      <c r="E6750" s="200"/>
      <c r="F6750" s="200"/>
    </row>
    <row r="6751" spans="2:6" x14ac:dyDescent="0.2">
      <c r="B6751" s="199">
        <v>42228</v>
      </c>
      <c r="C6751" s="200">
        <v>9.9631135065895204</v>
      </c>
      <c r="D6751" s="200">
        <v>5.0704745947914525</v>
      </c>
      <c r="E6751" s="200"/>
      <c r="F6751" s="200"/>
    </row>
    <row r="6752" spans="2:6" x14ac:dyDescent="0.2">
      <c r="B6752" s="199">
        <v>42229</v>
      </c>
      <c r="C6752" s="200">
        <v>10.022203949425922</v>
      </c>
      <c r="D6752" s="200">
        <v>5.0702977599708365</v>
      </c>
      <c r="E6752" s="200"/>
      <c r="F6752" s="200"/>
    </row>
    <row r="6753" spans="2:6" x14ac:dyDescent="0.2">
      <c r="B6753" s="199">
        <v>42230</v>
      </c>
      <c r="C6753" s="200">
        <v>10.000650481898727</v>
      </c>
      <c r="D6753" s="200">
        <v>5.0775545437989189</v>
      </c>
      <c r="E6753" s="200"/>
      <c r="F6753" s="200"/>
    </row>
    <row r="6754" spans="2:6" x14ac:dyDescent="0.2">
      <c r="B6754" s="199">
        <v>42233</v>
      </c>
      <c r="C6754" s="200">
        <v>9.9484317965560027</v>
      </c>
      <c r="D6754" s="200">
        <v>5.0932981242032174</v>
      </c>
      <c r="E6754" s="200"/>
      <c r="F6754" s="200"/>
    </row>
    <row r="6755" spans="2:6" x14ac:dyDescent="0.2">
      <c r="B6755" s="199">
        <v>42234</v>
      </c>
      <c r="C6755" s="200">
        <v>9.8724922046416612</v>
      </c>
      <c r="D6755" s="200">
        <v>5.0802877435803797</v>
      </c>
      <c r="E6755" s="200"/>
      <c r="F6755" s="200"/>
    </row>
    <row r="6756" spans="2:6" x14ac:dyDescent="0.2">
      <c r="B6756" s="199">
        <v>42235</v>
      </c>
      <c r="C6756" s="200">
        <v>9.7271311830181411</v>
      </c>
      <c r="D6756" s="200">
        <v>5.0275104716809089</v>
      </c>
      <c r="E6756" s="200"/>
      <c r="F6756" s="200"/>
    </row>
    <row r="6757" spans="2:6" x14ac:dyDescent="0.2">
      <c r="B6757" s="199">
        <v>42236</v>
      </c>
      <c r="C6757" s="200">
        <v>9.6834838476171647</v>
      </c>
      <c r="D6757" s="200">
        <v>4.9441298488435388</v>
      </c>
      <c r="E6757" s="200"/>
      <c r="F6757" s="200"/>
    </row>
    <row r="6758" spans="2:6" x14ac:dyDescent="0.2">
      <c r="B6758" s="199">
        <v>42237</v>
      </c>
      <c r="C6758" s="200">
        <v>9.5717627475688793</v>
      </c>
      <c r="D6758" s="200">
        <v>4.8097825532689624</v>
      </c>
      <c r="E6758" s="200"/>
      <c r="F6758" s="200"/>
    </row>
    <row r="6759" spans="2:6" x14ac:dyDescent="0.2">
      <c r="B6759" s="199">
        <v>42240</v>
      </c>
      <c r="C6759" s="200">
        <v>9.1873596355967582</v>
      </c>
      <c r="D6759" s="200">
        <v>4.6308577672554874</v>
      </c>
      <c r="E6759" s="200"/>
      <c r="F6759" s="200"/>
    </row>
    <row r="6760" spans="2:6" x14ac:dyDescent="0.2">
      <c r="B6760" s="199">
        <v>42241</v>
      </c>
      <c r="C6760" s="200">
        <v>9.3392179706466418</v>
      </c>
      <c r="D6760" s="200">
        <v>4.6148869058459079</v>
      </c>
      <c r="E6760" s="200"/>
      <c r="F6760" s="200"/>
    </row>
    <row r="6761" spans="2:6" x14ac:dyDescent="0.2">
      <c r="B6761" s="199">
        <v>42242</v>
      </c>
      <c r="C6761" s="200">
        <v>9.1759753684188237</v>
      </c>
      <c r="D6761" s="200">
        <v>4.7103778910944953</v>
      </c>
      <c r="E6761" s="200"/>
      <c r="F6761" s="200"/>
    </row>
    <row r="6762" spans="2:6" x14ac:dyDescent="0.2">
      <c r="B6762" s="199">
        <v>42243</v>
      </c>
      <c r="C6762" s="200">
        <v>9.2582421477244932</v>
      </c>
      <c r="D6762" s="200">
        <v>4.8101455108358904</v>
      </c>
      <c r="E6762" s="200"/>
      <c r="F6762" s="200"/>
    </row>
    <row r="6763" spans="2:6" x14ac:dyDescent="0.2">
      <c r="B6763" s="199">
        <v>42244</v>
      </c>
      <c r="C6763" s="200">
        <v>9.1970843399819238</v>
      </c>
      <c r="D6763" s="200">
        <v>4.8325011837552134</v>
      </c>
      <c r="E6763" s="200"/>
      <c r="F6763" s="200"/>
    </row>
    <row r="6764" spans="2:6" x14ac:dyDescent="0.2">
      <c r="B6764" s="199">
        <v>42247</v>
      </c>
      <c r="C6764" s="200">
        <v>9.2368779871088371</v>
      </c>
      <c r="D6764" s="200">
        <v>4.7960358768894329</v>
      </c>
      <c r="E6764" s="200"/>
      <c r="F6764" s="200"/>
    </row>
    <row r="6765" spans="2:6" x14ac:dyDescent="0.2">
      <c r="B6765" s="199">
        <v>42248</v>
      </c>
      <c r="C6765" s="200">
        <v>9.1193233987512947</v>
      </c>
      <c r="D6765" s="200">
        <v>4.6659111272991955</v>
      </c>
      <c r="E6765" s="200"/>
      <c r="F6765" s="200"/>
    </row>
    <row r="6766" spans="2:6" x14ac:dyDescent="0.2">
      <c r="B6766" s="199">
        <v>42249</v>
      </c>
      <c r="C6766" s="200">
        <v>9.0567512098546867</v>
      </c>
      <c r="D6766" s="200">
        <v>4.7101098160626265</v>
      </c>
      <c r="E6766" s="200"/>
      <c r="F6766" s="200"/>
    </row>
    <row r="6767" spans="2:6" x14ac:dyDescent="0.2">
      <c r="B6767" s="199">
        <v>42250</v>
      </c>
      <c r="C6767" s="200">
        <v>9.1039303283849993</v>
      </c>
      <c r="D6767" s="200">
        <v>4.7315295938808744</v>
      </c>
      <c r="E6767" s="200"/>
      <c r="F6767" s="200"/>
    </row>
    <row r="6768" spans="2:6" x14ac:dyDescent="0.2">
      <c r="B6768" s="199">
        <v>42251</v>
      </c>
      <c r="C6768" s="200">
        <v>8.87723905459967</v>
      </c>
      <c r="D6768" s="200">
        <v>4.6524195957020371</v>
      </c>
      <c r="E6768" s="200"/>
      <c r="F6768" s="200"/>
    </row>
    <row r="6769" spans="2:6" x14ac:dyDescent="0.2">
      <c r="B6769" s="199">
        <v>42254</v>
      </c>
      <c r="C6769" s="200">
        <v>8.9004787713565001</v>
      </c>
      <c r="D6769" s="200">
        <v>4.661131305773063</v>
      </c>
      <c r="E6769" s="200"/>
      <c r="F6769" s="200"/>
    </row>
    <row r="6770" spans="2:6" x14ac:dyDescent="0.2">
      <c r="B6770" s="199">
        <v>42255</v>
      </c>
      <c r="C6770" s="200">
        <v>8.9324082591186844</v>
      </c>
      <c r="D6770" s="200">
        <v>4.7444330723001071</v>
      </c>
      <c r="E6770" s="200"/>
      <c r="F6770" s="200"/>
    </row>
    <row r="6771" spans="2:6" x14ac:dyDescent="0.2">
      <c r="B6771" s="199">
        <v>42256</v>
      </c>
      <c r="C6771" s="200">
        <v>9.0660572707614779</v>
      </c>
      <c r="D6771" s="200">
        <v>4.7485319613913477</v>
      </c>
      <c r="E6771" s="200"/>
      <c r="F6771" s="200"/>
    </row>
    <row r="6772" spans="2:6" x14ac:dyDescent="0.2">
      <c r="B6772" s="199">
        <v>42257</v>
      </c>
      <c r="C6772" s="200">
        <v>9.0374135505387461</v>
      </c>
      <c r="D6772" s="200">
        <v>4.7409624840648128</v>
      </c>
      <c r="E6772" s="200"/>
      <c r="F6772" s="200"/>
    </row>
    <row r="6773" spans="2:6" x14ac:dyDescent="0.2">
      <c r="B6773" s="199">
        <v>42258</v>
      </c>
      <c r="C6773" s="200">
        <v>9.0035826541496711</v>
      </c>
      <c r="D6773" s="200">
        <v>4.7465312329265865</v>
      </c>
      <c r="E6773" s="200"/>
      <c r="F6773" s="200"/>
    </row>
    <row r="6774" spans="2:6" x14ac:dyDescent="0.2">
      <c r="B6774" s="199">
        <v>42261</v>
      </c>
      <c r="C6774" s="200">
        <v>8.9458849097373516</v>
      </c>
      <c r="D6774" s="200">
        <v>4.7271495173920757</v>
      </c>
      <c r="E6774" s="200"/>
      <c r="F6774" s="200"/>
    </row>
    <row r="6775" spans="2:6" x14ac:dyDescent="0.2">
      <c r="B6775" s="199">
        <v>42262</v>
      </c>
      <c r="C6775" s="200">
        <v>9.046743796028947</v>
      </c>
      <c r="D6775" s="200">
        <v>4.7672786377708771</v>
      </c>
      <c r="E6775" s="200"/>
      <c r="F6775" s="200"/>
    </row>
    <row r="6776" spans="2:6" x14ac:dyDescent="0.2">
      <c r="B6776" s="199">
        <v>42263</v>
      </c>
      <c r="C6776" s="200">
        <v>9.2594797312342791</v>
      </c>
      <c r="D6776" s="200">
        <v>4.8251655436168068</v>
      </c>
      <c r="E6776" s="200"/>
      <c r="F6776" s="200"/>
    </row>
    <row r="6777" spans="2:6" x14ac:dyDescent="0.2">
      <c r="B6777" s="199">
        <v>42264</v>
      </c>
      <c r="C6777" s="200">
        <v>9.3344627811771126</v>
      </c>
      <c r="D6777" s="200">
        <v>4.8229550173010178</v>
      </c>
      <c r="E6777" s="200"/>
      <c r="F6777" s="200"/>
    </row>
    <row r="6778" spans="2:6" x14ac:dyDescent="0.2">
      <c r="B6778" s="199">
        <v>42265</v>
      </c>
      <c r="C6778" s="200">
        <v>9.242677283420857</v>
      </c>
      <c r="D6778" s="200">
        <v>4.758567474048423</v>
      </c>
      <c r="E6778" s="200"/>
      <c r="F6778" s="200"/>
    </row>
    <row r="6779" spans="2:6" x14ac:dyDescent="0.2">
      <c r="B6779" s="199">
        <v>42268</v>
      </c>
      <c r="C6779" s="200">
        <v>9.3611233655600437</v>
      </c>
      <c r="D6779" s="200">
        <v>4.7536425059187568</v>
      </c>
      <c r="E6779" s="200"/>
      <c r="F6779" s="200"/>
    </row>
    <row r="6780" spans="2:6" x14ac:dyDescent="0.2">
      <c r="B6780" s="199">
        <v>42269</v>
      </c>
      <c r="C6780" s="200">
        <v>9.0285336386707051</v>
      </c>
      <c r="D6780" s="200">
        <v>4.6715722090693674</v>
      </c>
      <c r="E6780" s="200"/>
      <c r="F6780" s="200"/>
    </row>
    <row r="6781" spans="2:6" x14ac:dyDescent="0.2">
      <c r="B6781" s="199">
        <v>42270</v>
      </c>
      <c r="C6781" s="200">
        <v>9.1689034626486361</v>
      </c>
      <c r="D6781" s="200">
        <v>4.6598144236022394</v>
      </c>
      <c r="E6781" s="200"/>
      <c r="F6781" s="200"/>
    </row>
    <row r="6782" spans="2:6" x14ac:dyDescent="0.2">
      <c r="B6782" s="199">
        <v>42271</v>
      </c>
      <c r="C6782" s="200">
        <v>9.0108914020470721</v>
      </c>
      <c r="D6782" s="200">
        <v>4.6328428337278993</v>
      </c>
      <c r="E6782" s="200"/>
      <c r="F6782" s="200"/>
    </row>
    <row r="6783" spans="2:6" x14ac:dyDescent="0.2">
      <c r="B6783" s="199">
        <v>42272</v>
      </c>
      <c r="C6783" s="200">
        <v>9.2203732598567338</v>
      </c>
      <c r="D6783" s="200">
        <v>4.6542167182662357</v>
      </c>
      <c r="E6783" s="200"/>
      <c r="F6783" s="200"/>
    </row>
    <row r="6784" spans="2:6" x14ac:dyDescent="0.2">
      <c r="B6784" s="199">
        <v>42275</v>
      </c>
      <c r="C6784" s="200">
        <v>9.1177130390765058</v>
      </c>
      <c r="D6784" s="200">
        <v>4.5575876889455289</v>
      </c>
      <c r="E6784" s="200"/>
      <c r="F6784" s="200"/>
    </row>
    <row r="6785" spans="2:6" x14ac:dyDescent="0.2">
      <c r="B6785" s="199">
        <v>42276</v>
      </c>
      <c r="C6785" s="200">
        <v>9.0810625538420275</v>
      </c>
      <c r="D6785" s="200">
        <v>4.5296780185758339</v>
      </c>
      <c r="E6785" s="200"/>
      <c r="F6785" s="200"/>
    </row>
    <row r="6786" spans="2:6" x14ac:dyDescent="0.2">
      <c r="B6786" s="199">
        <v>42277</v>
      </c>
      <c r="C6786" s="200">
        <v>9.3901665483846521</v>
      </c>
      <c r="D6786" s="200">
        <v>4.6218603168821533</v>
      </c>
      <c r="E6786" s="200"/>
      <c r="F6786" s="200"/>
    </row>
    <row r="6787" spans="2:6" x14ac:dyDescent="0.2">
      <c r="B6787" s="199">
        <v>42278</v>
      </c>
      <c r="C6787" s="200">
        <v>9.3136031610085048</v>
      </c>
      <c r="D6787" s="200">
        <v>4.6398311782917325</v>
      </c>
      <c r="E6787" s="200"/>
      <c r="F6787" s="200"/>
    </row>
    <row r="6788" spans="2:6" x14ac:dyDescent="0.2">
      <c r="B6788" s="199">
        <v>42279</v>
      </c>
      <c r="C6788" s="200">
        <v>9.3903541873938838</v>
      </c>
      <c r="D6788" s="200">
        <v>4.6962560553633041</v>
      </c>
      <c r="E6788" s="200"/>
      <c r="F6788" s="200"/>
    </row>
    <row r="6789" spans="2:6" x14ac:dyDescent="0.2">
      <c r="B6789" s="199">
        <v>42282</v>
      </c>
      <c r="C6789" s="200">
        <v>9.7123952661597386</v>
      </c>
      <c r="D6789" s="200">
        <v>4.785199052995794</v>
      </c>
      <c r="E6789" s="200"/>
      <c r="F6789" s="200"/>
    </row>
    <row r="6790" spans="2:6" x14ac:dyDescent="0.2">
      <c r="B6790" s="199">
        <v>42283</v>
      </c>
      <c r="C6790" s="200">
        <v>9.8169343788857493</v>
      </c>
      <c r="D6790" s="200">
        <v>4.795498634128557</v>
      </c>
      <c r="E6790" s="200"/>
      <c r="F6790" s="200"/>
    </row>
    <row r="6791" spans="2:6" x14ac:dyDescent="0.2">
      <c r="B6791" s="199">
        <v>42284</v>
      </c>
      <c r="C6791" s="200">
        <v>9.6037130841098683</v>
      </c>
      <c r="D6791" s="200">
        <v>4.8330446184665652</v>
      </c>
      <c r="E6791" s="200"/>
      <c r="F6791" s="200"/>
    </row>
    <row r="6792" spans="2:6" x14ac:dyDescent="0.2">
      <c r="B6792" s="199">
        <v>42285</v>
      </c>
      <c r="C6792" s="200">
        <v>9.7092329233908021</v>
      </c>
      <c r="D6792" s="200">
        <v>4.8628095064651093</v>
      </c>
      <c r="E6792" s="200"/>
      <c r="F6792" s="200"/>
    </row>
    <row r="6793" spans="2:6" x14ac:dyDescent="0.2">
      <c r="B6793" s="199">
        <v>42286</v>
      </c>
      <c r="C6793" s="200">
        <v>9.81559004962849</v>
      </c>
      <c r="D6793" s="200">
        <v>4.8927158987433819</v>
      </c>
      <c r="E6793" s="200"/>
      <c r="F6793" s="200"/>
    </row>
    <row r="6794" spans="2:6" x14ac:dyDescent="0.2">
      <c r="B6794" s="199">
        <v>42289</v>
      </c>
      <c r="C6794" s="200">
        <v>9.9231213790883981</v>
      </c>
      <c r="D6794" s="200">
        <v>4.8945539974503571</v>
      </c>
      <c r="E6794" s="200"/>
      <c r="F6794" s="200"/>
    </row>
    <row r="6795" spans="2:6" x14ac:dyDescent="0.2">
      <c r="B6795" s="199">
        <v>42290</v>
      </c>
      <c r="C6795" s="200">
        <v>9.7920050770946716</v>
      </c>
      <c r="D6795" s="200">
        <v>4.8560169368056663</v>
      </c>
      <c r="E6795" s="200"/>
      <c r="F6795" s="200"/>
    </row>
    <row r="6796" spans="2:6" x14ac:dyDescent="0.2">
      <c r="B6796" s="199">
        <v>42291</v>
      </c>
      <c r="C6796" s="200">
        <v>9.8120332479645889</v>
      </c>
      <c r="D6796" s="200">
        <v>4.8326119103988185</v>
      </c>
      <c r="E6796" s="200"/>
      <c r="F6796" s="200"/>
    </row>
    <row r="6797" spans="2:6" x14ac:dyDescent="0.2">
      <c r="B6797" s="199">
        <v>42292</v>
      </c>
      <c r="C6797" s="200">
        <v>9.9694582069550428</v>
      </c>
      <c r="D6797" s="200">
        <v>4.8992993990165568</v>
      </c>
      <c r="E6797" s="200"/>
      <c r="F6797" s="200"/>
    </row>
    <row r="6798" spans="2:6" x14ac:dyDescent="0.2">
      <c r="B6798" s="199">
        <v>42293</v>
      </c>
      <c r="C6798" s="200">
        <v>9.8706591800092447</v>
      </c>
      <c r="D6798" s="200">
        <v>4.9220449826989459</v>
      </c>
      <c r="E6798" s="200"/>
      <c r="F6798" s="200"/>
    </row>
    <row r="6799" spans="2:6" x14ac:dyDescent="0.2">
      <c r="B6799" s="199">
        <v>42296</v>
      </c>
      <c r="C6799" s="200">
        <v>10.011598592624091</v>
      </c>
      <c r="D6799" s="200">
        <v>4.9114887998542907</v>
      </c>
      <c r="E6799" s="200"/>
      <c r="F6799" s="200"/>
    </row>
    <row r="6800" spans="2:6" x14ac:dyDescent="0.2">
      <c r="B6800" s="199">
        <v>42297</v>
      </c>
      <c r="C6800" s="200">
        <v>9.9688510905162797</v>
      </c>
      <c r="D6800" s="200">
        <v>4.9046805682024974</v>
      </c>
      <c r="E6800" s="200"/>
      <c r="F6800" s="200"/>
    </row>
    <row r="6801" spans="2:6" x14ac:dyDescent="0.2">
      <c r="B6801" s="199">
        <v>42298</v>
      </c>
      <c r="C6801" s="200">
        <v>10.135833963661469</v>
      </c>
      <c r="D6801" s="200">
        <v>4.8914379894372457</v>
      </c>
      <c r="E6801" s="200"/>
      <c r="F6801" s="200"/>
    </row>
    <row r="6802" spans="2:6" x14ac:dyDescent="0.2">
      <c r="B6802" s="199">
        <v>42299</v>
      </c>
      <c r="C6802" s="200">
        <v>10.269049320705145</v>
      </c>
      <c r="D6802" s="200">
        <v>4.9402806410489735</v>
      </c>
      <c r="E6802" s="200"/>
      <c r="F6802" s="200"/>
    </row>
    <row r="6803" spans="2:6" x14ac:dyDescent="0.2">
      <c r="B6803" s="199">
        <v>42300</v>
      </c>
      <c r="C6803" s="200">
        <v>10.354234929043324</v>
      </c>
      <c r="D6803" s="200">
        <v>4.9908262611546013</v>
      </c>
      <c r="E6803" s="200"/>
      <c r="F6803" s="200"/>
    </row>
    <row r="6804" spans="2:6" x14ac:dyDescent="0.2">
      <c r="B6804" s="199">
        <v>42303</v>
      </c>
      <c r="C6804" s="200">
        <v>10.393242160233763</v>
      </c>
      <c r="D6804" s="200">
        <v>4.9860945183026626</v>
      </c>
      <c r="E6804" s="200"/>
      <c r="F6804" s="200"/>
    </row>
    <row r="6805" spans="2:6" x14ac:dyDescent="0.2">
      <c r="B6805" s="199">
        <v>42304</v>
      </c>
      <c r="C6805" s="200">
        <v>10.319054699690076</v>
      </c>
      <c r="D6805" s="200">
        <v>4.960565106537957</v>
      </c>
      <c r="E6805" s="200"/>
      <c r="F6805" s="200"/>
    </row>
    <row r="6806" spans="2:6" x14ac:dyDescent="0.2">
      <c r="B6806" s="199">
        <v>42305</v>
      </c>
      <c r="C6806" s="200">
        <v>10.415113363149922</v>
      </c>
      <c r="D6806" s="200">
        <v>5.0132336550719208</v>
      </c>
      <c r="E6806" s="200"/>
      <c r="F6806" s="200"/>
    </row>
    <row r="6807" spans="2:6" x14ac:dyDescent="0.2">
      <c r="B6807" s="199">
        <v>42306</v>
      </c>
      <c r="C6807" s="200">
        <v>10.479572783503835</v>
      </c>
      <c r="D6807" s="200">
        <v>4.991942633400094</v>
      </c>
      <c r="E6807" s="200"/>
      <c r="F6807" s="200"/>
    </row>
    <row r="6808" spans="2:6" x14ac:dyDescent="0.2">
      <c r="B6808" s="199">
        <v>42307</v>
      </c>
      <c r="C6808" s="200">
        <v>10.398752909447138</v>
      </c>
      <c r="D6808" s="200">
        <v>4.9895734838827028</v>
      </c>
      <c r="E6808" s="200"/>
      <c r="F6808" s="200"/>
    </row>
    <row r="6809" spans="2:6" x14ac:dyDescent="0.2">
      <c r="B6809" s="199">
        <v>42310</v>
      </c>
      <c r="C6809" s="200">
        <v>10.334328515041616</v>
      </c>
      <c r="D6809" s="200">
        <v>5.0170624658531997</v>
      </c>
      <c r="E6809" s="200"/>
      <c r="F6809" s="200"/>
    </row>
    <row r="6810" spans="2:6" x14ac:dyDescent="0.2">
      <c r="B6810" s="199">
        <v>42311</v>
      </c>
      <c r="C6810" s="200">
        <v>10.395265325728866</v>
      </c>
      <c r="D6810" s="200">
        <v>5.0236807503186878</v>
      </c>
      <c r="E6810" s="200"/>
      <c r="F6810" s="200"/>
    </row>
    <row r="6811" spans="2:6" x14ac:dyDescent="0.2">
      <c r="B6811" s="199">
        <v>42312</v>
      </c>
      <c r="C6811" s="200">
        <v>10.360580463359994</v>
      </c>
      <c r="D6811" s="200">
        <v>5.0143951921325653</v>
      </c>
      <c r="E6811" s="200"/>
      <c r="F6811" s="200"/>
    </row>
    <row r="6812" spans="2:6" x14ac:dyDescent="0.2">
      <c r="B6812" s="199">
        <v>42313</v>
      </c>
      <c r="C6812" s="200">
        <v>10.480752824384121</v>
      </c>
      <c r="D6812" s="200">
        <v>5.0066368603168669</v>
      </c>
      <c r="E6812" s="200"/>
      <c r="F6812" s="200"/>
    </row>
    <row r="6813" spans="2:6" x14ac:dyDescent="0.2">
      <c r="B6813" s="199">
        <v>42314</v>
      </c>
      <c r="C6813" s="200">
        <v>10.274178120290838</v>
      </c>
      <c r="D6813" s="200">
        <v>4.988699144053891</v>
      </c>
      <c r="E6813" s="200"/>
      <c r="F6813" s="200"/>
    </row>
    <row r="6814" spans="2:6" x14ac:dyDescent="0.2">
      <c r="B6814" s="199">
        <v>42317</v>
      </c>
      <c r="C6814" s="200">
        <v>10.16042718313823</v>
      </c>
      <c r="D6814" s="200">
        <v>4.9519868876342956</v>
      </c>
      <c r="E6814" s="200"/>
      <c r="F6814" s="200"/>
    </row>
    <row r="6815" spans="2:6" x14ac:dyDescent="0.2">
      <c r="B6815" s="199">
        <v>42318</v>
      </c>
      <c r="C6815" s="200">
        <v>10.125650586142623</v>
      </c>
      <c r="D6815" s="200">
        <v>4.9495627390274848</v>
      </c>
      <c r="E6815" s="200"/>
      <c r="F6815" s="200"/>
    </row>
    <row r="6816" spans="2:6" x14ac:dyDescent="0.2">
      <c r="B6816" s="199">
        <v>42319</v>
      </c>
      <c r="C6816" s="200">
        <v>10.317624473464148</v>
      </c>
      <c r="D6816" s="200">
        <v>4.9540395192132438</v>
      </c>
      <c r="E6816" s="200"/>
      <c r="F6816" s="200"/>
    </row>
    <row r="6817" spans="2:6" x14ac:dyDescent="0.2">
      <c r="B6817" s="199">
        <v>42320</v>
      </c>
      <c r="C6817" s="200">
        <v>10.227732878774415</v>
      </c>
      <c r="D6817" s="200">
        <v>4.8958164268803355</v>
      </c>
      <c r="E6817" s="200"/>
      <c r="F6817" s="200"/>
    </row>
    <row r="6818" spans="2:6" x14ac:dyDescent="0.2">
      <c r="B6818" s="199">
        <v>42321</v>
      </c>
      <c r="C6818" s="200">
        <v>10.05930560223371</v>
      </c>
      <c r="D6818" s="200">
        <v>4.8455285011837415</v>
      </c>
      <c r="E6818" s="200"/>
      <c r="F6818" s="200"/>
    </row>
    <row r="6819" spans="2:6" x14ac:dyDescent="0.2">
      <c r="B6819" s="199">
        <v>42324</v>
      </c>
      <c r="C6819" s="200">
        <v>10.065903823749482</v>
      </c>
      <c r="D6819" s="200">
        <v>4.8847286468766926</v>
      </c>
      <c r="E6819" s="200"/>
      <c r="F6819" s="200"/>
    </row>
    <row r="6820" spans="2:6" x14ac:dyDescent="0.2">
      <c r="B6820" s="199">
        <v>42325</v>
      </c>
      <c r="C6820" s="200">
        <v>10.249860938645435</v>
      </c>
      <c r="D6820" s="200">
        <v>4.9107169914405251</v>
      </c>
      <c r="E6820" s="200"/>
      <c r="F6820" s="200"/>
    </row>
    <row r="6821" spans="2:6" x14ac:dyDescent="0.2">
      <c r="B6821" s="199">
        <v>42326</v>
      </c>
      <c r="C6821" s="200">
        <v>10.095841836160343</v>
      </c>
      <c r="D6821" s="200">
        <v>4.9564551083591191</v>
      </c>
      <c r="E6821" s="200"/>
      <c r="F6821" s="200"/>
    </row>
    <row r="6822" spans="2:6" x14ac:dyDescent="0.2">
      <c r="B6822" s="199">
        <v>42327</v>
      </c>
      <c r="C6822" s="200">
        <v>10.289195912638666</v>
      </c>
      <c r="D6822" s="200">
        <v>4.9834015661992206</v>
      </c>
      <c r="E6822" s="200"/>
      <c r="F6822" s="200"/>
    </row>
    <row r="6823" spans="2:6" x14ac:dyDescent="0.2">
      <c r="B6823" s="199">
        <v>42328</v>
      </c>
      <c r="C6823" s="200">
        <v>10.301888649174318</v>
      </c>
      <c r="D6823" s="200">
        <v>4.9905880531779125</v>
      </c>
      <c r="E6823" s="200"/>
      <c r="F6823" s="200"/>
    </row>
    <row r="6824" spans="2:6" x14ac:dyDescent="0.2">
      <c r="B6824" s="199">
        <v>42331</v>
      </c>
      <c r="C6824" s="200">
        <v>10.214384656633175</v>
      </c>
      <c r="D6824" s="200">
        <v>4.9746084501912069</v>
      </c>
      <c r="E6824" s="200"/>
      <c r="F6824" s="200"/>
    </row>
    <row r="6825" spans="2:6" x14ac:dyDescent="0.2">
      <c r="B6825" s="199">
        <v>42332</v>
      </c>
      <c r="C6825" s="200">
        <v>10.148439969277293</v>
      </c>
      <c r="D6825" s="200">
        <v>4.9693513021307441</v>
      </c>
      <c r="E6825" s="200"/>
      <c r="F6825" s="200"/>
    </row>
    <row r="6826" spans="2:6" x14ac:dyDescent="0.2">
      <c r="B6826" s="199">
        <v>42333</v>
      </c>
      <c r="C6826" s="200">
        <v>10.327948788727705</v>
      </c>
      <c r="D6826" s="200">
        <v>4.9766514296120761</v>
      </c>
      <c r="E6826" s="200"/>
      <c r="F6826" s="200"/>
    </row>
    <row r="6827" spans="2:6" x14ac:dyDescent="0.2">
      <c r="B6827" s="199">
        <v>42334</v>
      </c>
      <c r="C6827" s="200">
        <v>10.304980940046473</v>
      </c>
      <c r="D6827" s="200">
        <v>4.9945066472409234</v>
      </c>
      <c r="E6827" s="200"/>
      <c r="F6827" s="200"/>
    </row>
    <row r="6828" spans="2:6" x14ac:dyDescent="0.2">
      <c r="B6828" s="199">
        <v>42335</v>
      </c>
      <c r="C6828" s="200">
        <v>10.258256324894081</v>
      </c>
      <c r="D6828" s="200">
        <v>4.9847772718994552</v>
      </c>
      <c r="E6828" s="200"/>
      <c r="F6828" s="200"/>
    </row>
    <row r="6829" spans="2:6" x14ac:dyDescent="0.2">
      <c r="B6829" s="199">
        <v>42338</v>
      </c>
      <c r="C6829" s="200">
        <v>10.425446017925003</v>
      </c>
      <c r="D6829" s="200">
        <v>4.9677189947186138</v>
      </c>
      <c r="E6829" s="200"/>
      <c r="F6829" s="200"/>
    </row>
    <row r="6830" spans="2:6" x14ac:dyDescent="0.2">
      <c r="B6830" s="199">
        <v>42339</v>
      </c>
      <c r="C6830" s="200">
        <v>10.34168479815469</v>
      </c>
      <c r="D6830" s="200">
        <v>5.0141221999635599</v>
      </c>
      <c r="E6830" s="200"/>
      <c r="F6830" s="200"/>
    </row>
    <row r="6831" spans="2:6" x14ac:dyDescent="0.2">
      <c r="B6831" s="199">
        <v>42340</v>
      </c>
      <c r="C6831" s="200">
        <v>10.379230946926571</v>
      </c>
      <c r="D6831" s="200">
        <v>4.974099617555984</v>
      </c>
      <c r="E6831" s="200"/>
      <c r="F6831" s="200"/>
    </row>
    <row r="6832" spans="2:6" x14ac:dyDescent="0.2">
      <c r="B6832" s="199">
        <v>42341</v>
      </c>
      <c r="C6832" s="200">
        <v>10.1432327782833</v>
      </c>
      <c r="D6832" s="200">
        <v>4.9214771444181222</v>
      </c>
      <c r="E6832" s="200"/>
      <c r="F6832" s="200"/>
    </row>
    <row r="6833" spans="2:6" x14ac:dyDescent="0.2">
      <c r="B6833" s="199">
        <v>42342</v>
      </c>
      <c r="C6833" s="200">
        <v>10.151355462505196</v>
      </c>
      <c r="D6833" s="200">
        <v>4.970031688217067</v>
      </c>
      <c r="E6833" s="200"/>
      <c r="F6833" s="200"/>
    </row>
    <row r="6834" spans="2:6" x14ac:dyDescent="0.2">
      <c r="B6834" s="199">
        <v>42345</v>
      </c>
      <c r="C6834" s="200">
        <v>10.289590371533635</v>
      </c>
      <c r="D6834" s="200">
        <v>4.9462649790566227</v>
      </c>
      <c r="E6834" s="200"/>
      <c r="F6834" s="200"/>
    </row>
    <row r="6835" spans="2:6" x14ac:dyDescent="0.2">
      <c r="B6835" s="199">
        <v>42346</v>
      </c>
      <c r="C6835" s="200">
        <v>10.322382998738288</v>
      </c>
      <c r="D6835" s="200">
        <v>4.8999342560553485</v>
      </c>
      <c r="E6835" s="200"/>
      <c r="F6835" s="200"/>
    </row>
    <row r="6836" spans="2:6" x14ac:dyDescent="0.2">
      <c r="B6836" s="199">
        <v>42347</v>
      </c>
      <c r="C6836" s="200">
        <v>10.304348805073147</v>
      </c>
      <c r="D6836" s="200">
        <v>4.881690220360575</v>
      </c>
      <c r="E6836" s="200"/>
      <c r="F6836" s="200"/>
    </row>
    <row r="6837" spans="2:6" x14ac:dyDescent="0.2">
      <c r="B6837" s="199">
        <v>42348</v>
      </c>
      <c r="C6837" s="200">
        <v>10.162290230012122</v>
      </c>
      <c r="D6837" s="200">
        <v>4.880659624840634</v>
      </c>
      <c r="E6837" s="200"/>
      <c r="F6837" s="200"/>
    </row>
    <row r="6838" spans="2:6" x14ac:dyDescent="0.2">
      <c r="B6838" s="199">
        <v>42349</v>
      </c>
      <c r="C6838" s="200">
        <v>10.045558751441748</v>
      </c>
      <c r="D6838" s="200">
        <v>4.8047845565470624</v>
      </c>
      <c r="E6838" s="200"/>
      <c r="F6838" s="200"/>
    </row>
    <row r="6839" spans="2:6" x14ac:dyDescent="0.2">
      <c r="B6839" s="199">
        <v>42352</v>
      </c>
      <c r="C6839" s="200">
        <v>9.9926095248897422</v>
      </c>
      <c r="D6839" s="200">
        <v>4.7887022400291235</v>
      </c>
      <c r="E6839" s="200"/>
      <c r="F6839" s="200"/>
    </row>
    <row r="6840" spans="2:6" x14ac:dyDescent="0.2">
      <c r="B6840" s="199">
        <v>42353</v>
      </c>
      <c r="C6840" s="200">
        <v>10.100290131605886</v>
      </c>
      <c r="D6840" s="200">
        <v>4.8310455290475174</v>
      </c>
      <c r="E6840" s="200"/>
      <c r="F6840" s="200"/>
    </row>
    <row r="6841" spans="2:6" x14ac:dyDescent="0.2">
      <c r="B6841" s="199">
        <v>42354</v>
      </c>
      <c r="C6841" s="200">
        <v>10.137916339688374</v>
      </c>
      <c r="D6841" s="200">
        <v>4.8959595702057754</v>
      </c>
      <c r="E6841" s="200"/>
      <c r="F6841" s="200"/>
    </row>
    <row r="6842" spans="2:6" x14ac:dyDescent="0.2">
      <c r="B6842" s="199">
        <v>42355</v>
      </c>
      <c r="C6842" s="200">
        <v>10.164238339903534</v>
      </c>
      <c r="D6842" s="200">
        <v>4.8568109633946301</v>
      </c>
      <c r="E6842" s="200"/>
      <c r="F6842" s="200"/>
    </row>
    <row r="6843" spans="2:6" x14ac:dyDescent="0.2">
      <c r="B6843" s="199">
        <v>42356</v>
      </c>
      <c r="C6843" s="200">
        <v>9.9892036683843823</v>
      </c>
      <c r="D6843" s="200">
        <v>4.7938770715716474</v>
      </c>
      <c r="E6843" s="200"/>
      <c r="F6843" s="200"/>
    </row>
    <row r="6844" spans="2:6" x14ac:dyDescent="0.2">
      <c r="B6844" s="199">
        <v>42359</v>
      </c>
      <c r="C6844" s="200">
        <v>9.9397737156944324</v>
      </c>
      <c r="D6844" s="200">
        <v>4.8097326534328744</v>
      </c>
      <c r="E6844" s="200"/>
      <c r="F6844" s="200"/>
    </row>
    <row r="6845" spans="2:6" x14ac:dyDescent="0.2">
      <c r="B6845" s="199">
        <v>42360</v>
      </c>
      <c r="C6845" s="200">
        <v>9.9510612445387192</v>
      </c>
      <c r="D6845" s="200">
        <v>4.8430575487160654</v>
      </c>
      <c r="E6845" s="200"/>
      <c r="F6845" s="200"/>
    </row>
    <row r="6846" spans="2:6" x14ac:dyDescent="0.2">
      <c r="B6846" s="199">
        <v>42361</v>
      </c>
      <c r="C6846" s="200">
        <v>10.103569227536124</v>
      </c>
      <c r="D6846" s="200">
        <v>4.9059513749772199</v>
      </c>
      <c r="E6846" s="200"/>
      <c r="F6846" s="200"/>
    </row>
    <row r="6847" spans="2:6" x14ac:dyDescent="0.2">
      <c r="B6847" s="199">
        <v>42362</v>
      </c>
      <c r="C6847" s="200">
        <v>10.183232411344795</v>
      </c>
      <c r="D6847" s="200">
        <v>4.9133837188125868</v>
      </c>
      <c r="E6847" s="200"/>
      <c r="F6847" s="200"/>
    </row>
    <row r="6848" spans="2:6" x14ac:dyDescent="0.2">
      <c r="B6848" s="199">
        <v>42363</v>
      </c>
      <c r="C6848" s="200">
        <v>10.183232411344795</v>
      </c>
      <c r="D6848" s="200">
        <v>4.9113290839555486</v>
      </c>
      <c r="E6848" s="200"/>
      <c r="F6848" s="200"/>
    </row>
    <row r="6849" spans="2:6" x14ac:dyDescent="0.2">
      <c r="B6849" s="199">
        <v>42366</v>
      </c>
      <c r="C6849" s="200">
        <v>10.171947384353965</v>
      </c>
      <c r="D6849" s="200">
        <v>4.9033782553268832</v>
      </c>
      <c r="E6849" s="200"/>
      <c r="F6849" s="200"/>
    </row>
    <row r="6850" spans="2:6" x14ac:dyDescent="0.2">
      <c r="B6850" s="199">
        <v>42367</v>
      </c>
      <c r="C6850" s="200">
        <v>10.27365356501614</v>
      </c>
      <c r="D6850" s="200">
        <v>4.9490897832817184</v>
      </c>
      <c r="E6850" s="200"/>
      <c r="F6850" s="200"/>
    </row>
    <row r="6851" spans="2:6" x14ac:dyDescent="0.2">
      <c r="B6851" s="199">
        <v>42368</v>
      </c>
      <c r="C6851" s="200">
        <v>10.237678580214899</v>
      </c>
      <c r="D6851" s="200">
        <v>4.9224172281915708</v>
      </c>
      <c r="E6851" s="200"/>
      <c r="F6851" s="200"/>
    </row>
    <row r="6852" spans="2:6" x14ac:dyDescent="0.2">
      <c r="B6852" s="199">
        <v>42369</v>
      </c>
      <c r="C6852" s="200">
        <v>10.072540407018256</v>
      </c>
      <c r="D6852" s="200">
        <v>4.8824909852485732</v>
      </c>
      <c r="E6852" s="200"/>
      <c r="F6852" s="200"/>
    </row>
    <row r="6853" spans="2:6" x14ac:dyDescent="0.2">
      <c r="B6853" s="199">
        <v>42370</v>
      </c>
      <c r="C6853" s="200">
        <v>10.072540407018256</v>
      </c>
      <c r="D6853" s="200">
        <v>4.8824909852485732</v>
      </c>
      <c r="E6853" s="200"/>
      <c r="F6853" s="200"/>
    </row>
    <row r="6854" spans="2:6" x14ac:dyDescent="0.2">
      <c r="B6854" s="199">
        <v>42373</v>
      </c>
      <c r="C6854" s="200">
        <v>9.7913529272936906</v>
      </c>
      <c r="D6854" s="200">
        <v>4.7894893462028625</v>
      </c>
      <c r="E6854" s="200"/>
      <c r="F6854" s="200"/>
    </row>
    <row r="6855" spans="2:6" x14ac:dyDescent="0.2">
      <c r="B6855" s="199">
        <v>42374</v>
      </c>
      <c r="C6855" s="200">
        <v>9.7869646763311025</v>
      </c>
      <c r="D6855" s="200">
        <v>4.788756328537592</v>
      </c>
      <c r="E6855" s="200"/>
      <c r="F6855" s="200"/>
    </row>
    <row r="6856" spans="2:6" x14ac:dyDescent="0.2">
      <c r="B6856" s="199">
        <v>42375</v>
      </c>
      <c r="C6856" s="200">
        <v>9.7167234726393676</v>
      </c>
      <c r="D6856" s="200">
        <v>4.7297144418138624</v>
      </c>
      <c r="E6856" s="200"/>
      <c r="F6856" s="200"/>
    </row>
    <row r="6857" spans="2:6" x14ac:dyDescent="0.2">
      <c r="B6857" s="199">
        <v>42376</v>
      </c>
      <c r="C6857" s="200">
        <v>9.6598063065054554</v>
      </c>
      <c r="D6857" s="200">
        <v>4.6304219632125143</v>
      </c>
      <c r="E6857" s="200"/>
      <c r="F6857" s="200"/>
    </row>
    <row r="6858" spans="2:6" x14ac:dyDescent="0.2">
      <c r="B6858" s="199">
        <v>42377</v>
      </c>
      <c r="C6858" s="200">
        <v>9.6796877019725969</v>
      </c>
      <c r="D6858" s="200">
        <v>4.5868320888726855</v>
      </c>
      <c r="E6858" s="200"/>
      <c r="F6858" s="200"/>
    </row>
    <row r="6859" spans="2:6" x14ac:dyDescent="0.2">
      <c r="B6859" s="199">
        <v>42380</v>
      </c>
      <c r="C6859" s="200">
        <v>9.5131309778661528</v>
      </c>
      <c r="D6859" s="200">
        <v>4.5754368967401051</v>
      </c>
      <c r="E6859" s="200"/>
      <c r="F6859" s="200"/>
    </row>
    <row r="6860" spans="2:6" x14ac:dyDescent="0.2">
      <c r="B6860" s="199">
        <v>42381</v>
      </c>
      <c r="C6860" s="200">
        <v>9.7232424687956858</v>
      </c>
      <c r="D6860" s="200">
        <v>4.587712984884341</v>
      </c>
      <c r="E6860" s="200"/>
      <c r="F6860" s="200"/>
    </row>
    <row r="6861" spans="2:6" x14ac:dyDescent="0.2">
      <c r="B6861" s="199">
        <v>42382</v>
      </c>
      <c r="C6861" s="200">
        <v>9.8445398299240541</v>
      </c>
      <c r="D6861" s="200">
        <v>4.5368969222363713</v>
      </c>
      <c r="E6861" s="200"/>
      <c r="F6861" s="200"/>
    </row>
    <row r="6862" spans="2:6" x14ac:dyDescent="0.2">
      <c r="B6862" s="199">
        <v>42383</v>
      </c>
      <c r="C6862" s="200">
        <v>9.6298190909766159</v>
      </c>
      <c r="D6862" s="200">
        <v>4.5510094700418717</v>
      </c>
      <c r="E6862" s="200"/>
      <c r="F6862" s="200"/>
    </row>
    <row r="6863" spans="2:6" x14ac:dyDescent="0.2">
      <c r="B6863" s="199">
        <v>42384</v>
      </c>
      <c r="C6863" s="200">
        <v>9.6101903827085753</v>
      </c>
      <c r="D6863" s="200">
        <v>4.4686924057548572</v>
      </c>
      <c r="E6863" s="200"/>
      <c r="F6863" s="200"/>
    </row>
    <row r="6864" spans="2:6" x14ac:dyDescent="0.2">
      <c r="B6864" s="199">
        <v>42387</v>
      </c>
      <c r="C6864" s="200">
        <v>9.513020896314071</v>
      </c>
      <c r="D6864" s="200">
        <v>4.4483066836641632</v>
      </c>
      <c r="E6864" s="200"/>
      <c r="F6864" s="200"/>
    </row>
    <row r="6865" spans="2:6" x14ac:dyDescent="0.2">
      <c r="B6865" s="199">
        <v>42388</v>
      </c>
      <c r="C6865" s="200">
        <v>9.7119958035578549</v>
      </c>
      <c r="D6865" s="200">
        <v>4.467250956109984</v>
      </c>
      <c r="E6865" s="200"/>
      <c r="F6865" s="200"/>
    </row>
    <row r="6866" spans="2:6" x14ac:dyDescent="0.2">
      <c r="B6866" s="199">
        <v>42389</v>
      </c>
      <c r="C6866" s="200">
        <v>9.4571811950687312</v>
      </c>
      <c r="D6866" s="200">
        <v>4.3831487889273211</v>
      </c>
      <c r="E6866" s="200"/>
      <c r="F6866" s="200"/>
    </row>
    <row r="6867" spans="2:6" x14ac:dyDescent="0.2">
      <c r="B6867" s="199">
        <v>42390</v>
      </c>
      <c r="C6867" s="200">
        <v>9.4323619748297372</v>
      </c>
      <c r="D6867" s="200">
        <v>4.4014201420506147</v>
      </c>
      <c r="E6867" s="200"/>
      <c r="F6867" s="200"/>
    </row>
    <row r="6868" spans="2:6" x14ac:dyDescent="0.2">
      <c r="B6868" s="199">
        <v>42391</v>
      </c>
      <c r="C6868" s="200">
        <v>9.5936981647237527</v>
      </c>
      <c r="D6868" s="200">
        <v>4.5159102167182521</v>
      </c>
      <c r="E6868" s="200"/>
      <c r="F6868" s="200"/>
    </row>
    <row r="6869" spans="2:6" x14ac:dyDescent="0.2">
      <c r="B6869" s="199">
        <v>42394</v>
      </c>
      <c r="C6869" s="200">
        <v>9.7015572369864547</v>
      </c>
      <c r="D6869" s="200">
        <v>4.4699721362228964</v>
      </c>
      <c r="E6869" s="200"/>
      <c r="F6869" s="200"/>
    </row>
    <row r="6870" spans="2:6" x14ac:dyDescent="0.2">
      <c r="B6870" s="199">
        <v>42395</v>
      </c>
      <c r="C6870" s="200">
        <v>9.7470968075516495</v>
      </c>
      <c r="D6870" s="200">
        <v>4.512922418502991</v>
      </c>
      <c r="E6870" s="200"/>
      <c r="F6870" s="200"/>
    </row>
    <row r="6871" spans="2:6" x14ac:dyDescent="0.2">
      <c r="B6871" s="199">
        <v>42396</v>
      </c>
      <c r="C6871" s="200">
        <v>9.9421746610614594</v>
      </c>
      <c r="D6871" s="200">
        <v>4.5008910945182885</v>
      </c>
      <c r="E6871" s="200"/>
      <c r="F6871" s="200"/>
    </row>
    <row r="6872" spans="2:6" x14ac:dyDescent="0.2">
      <c r="B6872" s="199">
        <v>42397</v>
      </c>
      <c r="C6872" s="200">
        <v>9.9828664735792323</v>
      </c>
      <c r="D6872" s="200">
        <v>4.5050265889637444</v>
      </c>
      <c r="E6872" s="200"/>
      <c r="F6872" s="200"/>
    </row>
    <row r="6873" spans="2:6" x14ac:dyDescent="0.2">
      <c r="B6873" s="199">
        <v>42398</v>
      </c>
      <c r="C6873" s="200">
        <v>10.240043665682384</v>
      </c>
      <c r="D6873" s="200">
        <v>4.591784192314682</v>
      </c>
      <c r="E6873" s="200"/>
      <c r="F6873" s="200"/>
    </row>
    <row r="6874" spans="2:6" x14ac:dyDescent="0.2">
      <c r="B6874" s="199">
        <v>42401</v>
      </c>
      <c r="C6874" s="200">
        <v>10.269164405964142</v>
      </c>
      <c r="D6874" s="200">
        <v>4.6050717537788959</v>
      </c>
      <c r="E6874" s="200"/>
      <c r="F6874" s="200"/>
    </row>
    <row r="6875" spans="2:6" x14ac:dyDescent="0.2">
      <c r="B6875" s="199">
        <v>42402</v>
      </c>
      <c r="C6875" s="200">
        <v>10.265969539100274</v>
      </c>
      <c r="D6875" s="200">
        <v>4.5239353487524898</v>
      </c>
      <c r="E6875" s="200"/>
      <c r="F6875" s="200"/>
    </row>
    <row r="6876" spans="2:6" x14ac:dyDescent="0.2">
      <c r="B6876" s="199">
        <v>42403</v>
      </c>
      <c r="C6876" s="200">
        <v>10.239818498871305</v>
      </c>
      <c r="D6876" s="200">
        <v>4.5305441631760921</v>
      </c>
      <c r="E6876" s="200"/>
      <c r="F6876" s="200"/>
    </row>
    <row r="6877" spans="2:6" x14ac:dyDescent="0.2">
      <c r="B6877" s="199">
        <v>42404</v>
      </c>
      <c r="C6877" s="200">
        <v>10.291042280489521</v>
      </c>
      <c r="D6877" s="200">
        <v>4.5548761609906983</v>
      </c>
      <c r="E6877" s="200"/>
      <c r="F6877" s="200"/>
    </row>
    <row r="6878" spans="2:6" x14ac:dyDescent="0.2">
      <c r="B6878" s="199">
        <v>42405</v>
      </c>
      <c r="C6878" s="200">
        <v>10.07359952498148</v>
      </c>
      <c r="D6878" s="200">
        <v>4.4815137497723407</v>
      </c>
      <c r="E6878" s="200"/>
      <c r="F6878" s="200"/>
    </row>
    <row r="6879" spans="2:6" x14ac:dyDescent="0.2">
      <c r="B6879" s="199">
        <v>42408</v>
      </c>
      <c r="C6879" s="200">
        <v>10.012360823977152</v>
      </c>
      <c r="D6879" s="200">
        <v>4.4072975778546573</v>
      </c>
      <c r="E6879" s="200"/>
      <c r="F6879" s="200"/>
    </row>
    <row r="6880" spans="2:6" x14ac:dyDescent="0.2">
      <c r="B6880" s="199">
        <v>42409</v>
      </c>
      <c r="C6880" s="200">
        <v>10.030491755975941</v>
      </c>
      <c r="D6880" s="200">
        <v>4.3784248770715575</v>
      </c>
      <c r="E6880" s="200"/>
      <c r="F6880" s="200"/>
    </row>
    <row r="6881" spans="2:6" x14ac:dyDescent="0.2">
      <c r="B6881" s="199">
        <v>42410</v>
      </c>
      <c r="C6881" s="200">
        <v>9.9159919306887065</v>
      </c>
      <c r="D6881" s="200">
        <v>4.3740843197960153</v>
      </c>
      <c r="E6881" s="200"/>
      <c r="F6881" s="200"/>
    </row>
    <row r="6882" spans="2:6" x14ac:dyDescent="0.2">
      <c r="B6882" s="199">
        <v>42411</v>
      </c>
      <c r="C6882" s="200">
        <v>9.8045043369630207</v>
      </c>
      <c r="D6882" s="200">
        <v>4.3224980877799899</v>
      </c>
      <c r="E6882" s="200"/>
      <c r="F6882" s="200"/>
    </row>
    <row r="6883" spans="2:6" x14ac:dyDescent="0.2">
      <c r="B6883" s="199">
        <v>42412</v>
      </c>
      <c r="C6883" s="200">
        <v>9.8088125286150021</v>
      </c>
      <c r="D6883" s="200">
        <v>4.3744212347477553</v>
      </c>
      <c r="E6883" s="200"/>
      <c r="F6883" s="200"/>
    </row>
    <row r="6884" spans="2:6" x14ac:dyDescent="0.2">
      <c r="B6884" s="199">
        <v>42415</v>
      </c>
      <c r="C6884" s="200">
        <v>9.967760282409273</v>
      </c>
      <c r="D6884" s="200">
        <v>4.4259508286286513</v>
      </c>
      <c r="E6884" s="200"/>
      <c r="F6884" s="200"/>
    </row>
    <row r="6885" spans="2:6" x14ac:dyDescent="0.2">
      <c r="B6885" s="199">
        <v>42416</v>
      </c>
      <c r="C6885" s="200">
        <v>9.9391799424741034</v>
      </c>
      <c r="D6885" s="200">
        <v>4.4743321799307809</v>
      </c>
      <c r="E6885" s="200"/>
      <c r="F6885" s="200"/>
    </row>
    <row r="6886" spans="2:6" x14ac:dyDescent="0.2">
      <c r="B6886" s="199">
        <v>42417</v>
      </c>
      <c r="C6886" s="200">
        <v>10.077367316286871</v>
      </c>
      <c r="D6886" s="200">
        <v>4.5464838827171583</v>
      </c>
      <c r="E6886" s="200"/>
      <c r="F6886" s="200"/>
    </row>
    <row r="6887" spans="2:6" x14ac:dyDescent="0.2">
      <c r="B6887" s="199">
        <v>42418</v>
      </c>
      <c r="C6887" s="200">
        <v>9.9989558931575697</v>
      </c>
      <c r="D6887" s="200">
        <v>4.5457033327262648</v>
      </c>
      <c r="E6887" s="200"/>
      <c r="F6887" s="200"/>
    </row>
    <row r="6888" spans="2:6" x14ac:dyDescent="0.2">
      <c r="B6888" s="199">
        <v>42419</v>
      </c>
      <c r="C6888" s="200">
        <v>9.9966416787103665</v>
      </c>
      <c r="D6888" s="200">
        <v>4.530412493170628</v>
      </c>
      <c r="E6888" s="200"/>
      <c r="F6888" s="200"/>
    </row>
    <row r="6889" spans="2:6" x14ac:dyDescent="0.2">
      <c r="B6889" s="199">
        <v>42422</v>
      </c>
      <c r="C6889" s="200">
        <v>9.997837564662543</v>
      </c>
      <c r="D6889" s="200">
        <v>4.5890402476780041</v>
      </c>
      <c r="E6889" s="200"/>
      <c r="F6889" s="200"/>
    </row>
    <row r="6890" spans="2:6" x14ac:dyDescent="0.2">
      <c r="B6890" s="199">
        <v>42423</v>
      </c>
      <c r="C6890" s="200">
        <v>10.395022645943593</v>
      </c>
      <c r="D6890" s="200">
        <v>4.5383010380622695</v>
      </c>
      <c r="E6890" s="200"/>
      <c r="F6890" s="200"/>
    </row>
    <row r="6891" spans="2:6" x14ac:dyDescent="0.2">
      <c r="B6891" s="199">
        <v>42424</v>
      </c>
      <c r="C6891" s="200">
        <v>10.278072672171357</v>
      </c>
      <c r="D6891" s="200">
        <v>4.5208639592059585</v>
      </c>
      <c r="E6891" s="200"/>
      <c r="F6891" s="200"/>
    </row>
    <row r="6892" spans="2:6" x14ac:dyDescent="0.2">
      <c r="B6892" s="199">
        <v>42425</v>
      </c>
      <c r="C6892" s="200">
        <v>10.528921008980877</v>
      </c>
      <c r="D6892" s="200">
        <v>4.5795647423055765</v>
      </c>
      <c r="E6892" s="200"/>
      <c r="F6892" s="200"/>
    </row>
    <row r="6893" spans="2:6" x14ac:dyDescent="0.2">
      <c r="B6893" s="199">
        <v>42426</v>
      </c>
      <c r="C6893" s="200">
        <v>10.332118544488431</v>
      </c>
      <c r="D6893" s="200">
        <v>4.5816315789473538</v>
      </c>
      <c r="E6893" s="200"/>
      <c r="F6893" s="200"/>
    </row>
    <row r="6894" spans="2:6" x14ac:dyDescent="0.2">
      <c r="B6894" s="199">
        <v>42429</v>
      </c>
      <c r="C6894" s="200">
        <v>10.39651792035939</v>
      </c>
      <c r="D6894" s="200">
        <v>4.5607293753414533</v>
      </c>
      <c r="E6894" s="200"/>
      <c r="F6894" s="200"/>
    </row>
    <row r="6895" spans="2:6" x14ac:dyDescent="0.2">
      <c r="B6895" s="199">
        <v>42430</v>
      </c>
      <c r="C6895" s="200">
        <v>10.42874929843865</v>
      </c>
      <c r="D6895" s="200">
        <v>4.6439590238572057</v>
      </c>
      <c r="E6895" s="200"/>
      <c r="F6895" s="200"/>
    </row>
    <row r="6896" spans="2:6" x14ac:dyDescent="0.2">
      <c r="B6896" s="199">
        <v>42431</v>
      </c>
      <c r="C6896" s="200">
        <v>10.230102967948811</v>
      </c>
      <c r="D6896" s="200">
        <v>4.6823030413403597</v>
      </c>
      <c r="E6896" s="200"/>
      <c r="F6896" s="200"/>
    </row>
    <row r="6897" spans="2:6" x14ac:dyDescent="0.2">
      <c r="B6897" s="199">
        <v>42432</v>
      </c>
      <c r="C6897" s="200">
        <v>10.270518742635227</v>
      </c>
      <c r="D6897" s="200">
        <v>4.7142074303405419</v>
      </c>
      <c r="E6897" s="200"/>
      <c r="F6897" s="200"/>
    </row>
    <row r="6898" spans="2:6" x14ac:dyDescent="0.2">
      <c r="B6898" s="199">
        <v>42433</v>
      </c>
      <c r="C6898" s="200">
        <v>10.437169703221862</v>
      </c>
      <c r="D6898" s="200">
        <v>4.743168639592044</v>
      </c>
      <c r="E6898" s="200"/>
      <c r="F6898" s="200"/>
    </row>
    <row r="6899" spans="2:6" x14ac:dyDescent="0.2">
      <c r="B6899" s="199">
        <v>42436</v>
      </c>
      <c r="C6899" s="200">
        <v>10.445873651396804</v>
      </c>
      <c r="D6899" s="200">
        <v>4.7422380258604839</v>
      </c>
      <c r="E6899" s="200"/>
      <c r="F6899" s="200"/>
    </row>
    <row r="6900" spans="2:6" x14ac:dyDescent="0.2">
      <c r="B6900" s="199">
        <v>42437</v>
      </c>
      <c r="C6900" s="200">
        <v>10.376735765079356</v>
      </c>
      <c r="D6900" s="200">
        <v>4.7016907667091461</v>
      </c>
      <c r="E6900" s="200"/>
      <c r="F6900" s="200"/>
    </row>
    <row r="6901" spans="2:6" x14ac:dyDescent="0.2">
      <c r="B6901" s="199">
        <v>42438</v>
      </c>
      <c r="C6901" s="200">
        <v>10.443606972165274</v>
      </c>
      <c r="D6901" s="200">
        <v>4.7164354398105841</v>
      </c>
      <c r="E6901" s="200"/>
      <c r="F6901" s="200"/>
    </row>
    <row r="6902" spans="2:6" x14ac:dyDescent="0.2">
      <c r="B6902" s="199">
        <v>42439</v>
      </c>
      <c r="C6902" s="200">
        <v>10.368258651617802</v>
      </c>
      <c r="D6902" s="200">
        <v>4.7131345838644902</v>
      </c>
      <c r="E6902" s="200"/>
      <c r="F6902" s="200"/>
    </row>
    <row r="6903" spans="2:6" x14ac:dyDescent="0.2">
      <c r="B6903" s="199">
        <v>42440</v>
      </c>
      <c r="C6903" s="200">
        <v>10.605377650609556</v>
      </c>
      <c r="D6903" s="200">
        <v>4.7998635949735782</v>
      </c>
      <c r="E6903" s="200"/>
      <c r="F6903" s="200"/>
    </row>
    <row r="6904" spans="2:6" x14ac:dyDescent="0.2">
      <c r="B6904" s="199">
        <v>42443</v>
      </c>
      <c r="C6904" s="200">
        <v>10.539532203440778</v>
      </c>
      <c r="D6904" s="200">
        <v>4.8039737752686067</v>
      </c>
      <c r="E6904" s="200"/>
      <c r="F6904" s="200"/>
    </row>
    <row r="6905" spans="2:6" x14ac:dyDescent="0.2">
      <c r="B6905" s="199">
        <v>42444</v>
      </c>
      <c r="C6905" s="200">
        <v>10.527869396578028</v>
      </c>
      <c r="D6905" s="200">
        <v>4.7794623930067228</v>
      </c>
      <c r="E6905" s="200"/>
      <c r="F6905" s="200"/>
    </row>
    <row r="6906" spans="2:6" x14ac:dyDescent="0.2">
      <c r="B6906" s="199">
        <v>42445</v>
      </c>
      <c r="C6906" s="200">
        <v>10.392465751711121</v>
      </c>
      <c r="D6906" s="200">
        <v>4.7866290293206912</v>
      </c>
      <c r="E6906" s="200"/>
      <c r="F6906" s="200"/>
    </row>
    <row r="6907" spans="2:6" x14ac:dyDescent="0.2">
      <c r="B6907" s="199">
        <v>42446</v>
      </c>
      <c r="C6907" s="200">
        <v>10.575763211245729</v>
      </c>
      <c r="D6907" s="200">
        <v>4.85092460389727</v>
      </c>
      <c r="E6907" s="200"/>
      <c r="F6907" s="200"/>
    </row>
    <row r="6908" spans="2:6" x14ac:dyDescent="0.2">
      <c r="B6908" s="199">
        <v>42447</v>
      </c>
      <c r="C6908" s="200">
        <v>10.549008390382607</v>
      </c>
      <c r="D6908" s="200">
        <v>4.8590606446912972</v>
      </c>
      <c r="E6908" s="200"/>
      <c r="F6908" s="200"/>
    </row>
    <row r="6909" spans="2:6" x14ac:dyDescent="0.2">
      <c r="B6909" s="199">
        <v>42450</v>
      </c>
      <c r="C6909" s="200">
        <v>10.506265891981707</v>
      </c>
      <c r="D6909" s="200">
        <v>4.8540549990894037</v>
      </c>
      <c r="E6909" s="200"/>
      <c r="F6909" s="200"/>
    </row>
    <row r="6910" spans="2:6" x14ac:dyDescent="0.2">
      <c r="B6910" s="199">
        <v>42451</v>
      </c>
      <c r="C6910" s="200">
        <v>10.423329449900866</v>
      </c>
      <c r="D6910" s="200">
        <v>4.8542270988890746</v>
      </c>
      <c r="E6910" s="200"/>
      <c r="F6910" s="200"/>
    </row>
    <row r="6911" spans="2:6" x14ac:dyDescent="0.2">
      <c r="B6911" s="199">
        <v>42452</v>
      </c>
      <c r="C6911" s="200">
        <v>10.503819079301314</v>
      </c>
      <c r="D6911" s="200">
        <v>4.818279002003262</v>
      </c>
      <c r="E6911" s="200"/>
      <c r="F6911" s="200"/>
    </row>
    <row r="6912" spans="2:6" x14ac:dyDescent="0.2">
      <c r="B6912" s="199">
        <v>42453</v>
      </c>
      <c r="C6912" s="200">
        <v>10.324220193126472</v>
      </c>
      <c r="D6912" s="200">
        <v>4.7918523037697884</v>
      </c>
      <c r="E6912" s="200"/>
      <c r="F6912" s="200"/>
    </row>
    <row r="6913" spans="2:6" x14ac:dyDescent="0.2">
      <c r="B6913" s="199">
        <v>42454</v>
      </c>
      <c r="C6913" s="200">
        <v>10.324220193126472</v>
      </c>
      <c r="D6913" s="200">
        <v>4.7962830085594446</v>
      </c>
      <c r="E6913" s="200"/>
      <c r="F6913" s="200"/>
    </row>
    <row r="6914" spans="2:6" x14ac:dyDescent="0.2">
      <c r="B6914" s="199">
        <v>42457</v>
      </c>
      <c r="C6914" s="200">
        <v>10.324220193126472</v>
      </c>
      <c r="D6914" s="200">
        <v>4.8078854489163927</v>
      </c>
      <c r="E6914" s="200"/>
      <c r="F6914" s="200"/>
    </row>
    <row r="6915" spans="2:6" x14ac:dyDescent="0.2">
      <c r="B6915" s="199">
        <v>42458</v>
      </c>
      <c r="C6915" s="200">
        <v>10.484322135315312</v>
      </c>
      <c r="D6915" s="200">
        <v>4.8369916226552379</v>
      </c>
      <c r="E6915" s="200"/>
      <c r="F6915" s="200"/>
    </row>
    <row r="6916" spans="2:6" x14ac:dyDescent="0.2">
      <c r="B6916" s="199">
        <v>42459</v>
      </c>
      <c r="C6916" s="200">
        <v>10.70642167405693</v>
      </c>
      <c r="D6916" s="200">
        <v>4.8876313968311624</v>
      </c>
      <c r="E6916" s="200"/>
      <c r="F6916" s="200"/>
    </row>
    <row r="6917" spans="2:6" x14ac:dyDescent="0.2">
      <c r="B6917" s="199">
        <v>42460</v>
      </c>
      <c r="C6917" s="200">
        <v>10.588895440038561</v>
      </c>
      <c r="D6917" s="200">
        <v>4.873751957749028</v>
      </c>
      <c r="E6917" s="200"/>
      <c r="F6917" s="200"/>
    </row>
    <row r="6918" spans="2:6" x14ac:dyDescent="0.2">
      <c r="B6918" s="199">
        <v>42461</v>
      </c>
      <c r="C6918" s="200">
        <v>10.397354373364999</v>
      </c>
      <c r="D6918" s="200">
        <v>4.8504281551629784</v>
      </c>
      <c r="E6918" s="200"/>
      <c r="F6918" s="200"/>
    </row>
    <row r="6919" spans="2:6" x14ac:dyDescent="0.2">
      <c r="B6919" s="199">
        <v>42464</v>
      </c>
      <c r="C6919" s="200">
        <v>10.471325840560281</v>
      </c>
      <c r="D6919" s="200">
        <v>4.8528730650154648</v>
      </c>
      <c r="E6919" s="200"/>
      <c r="F6919" s="200"/>
    </row>
    <row r="6920" spans="2:6" x14ac:dyDescent="0.2">
      <c r="B6920" s="199">
        <v>42465</v>
      </c>
      <c r="C6920" s="200">
        <v>10.38573910171792</v>
      </c>
      <c r="D6920" s="200">
        <v>4.7873645966126244</v>
      </c>
      <c r="E6920" s="200"/>
      <c r="F6920" s="200"/>
    </row>
    <row r="6921" spans="2:6" x14ac:dyDescent="0.2">
      <c r="B6921" s="199">
        <v>42466</v>
      </c>
      <c r="C6921" s="200">
        <v>10.462520150344778</v>
      </c>
      <c r="D6921" s="200">
        <v>4.8328115097432018</v>
      </c>
      <c r="E6921" s="200"/>
      <c r="F6921" s="200"/>
    </row>
    <row r="6922" spans="2:6" x14ac:dyDescent="0.2">
      <c r="B6922" s="199">
        <v>42467</v>
      </c>
      <c r="C6922" s="200">
        <v>10.355660151562347</v>
      </c>
      <c r="D6922" s="200">
        <v>4.7993990165725586</v>
      </c>
      <c r="E6922" s="200"/>
      <c r="F6922" s="200"/>
    </row>
    <row r="6923" spans="2:6" x14ac:dyDescent="0.2">
      <c r="B6923" s="199">
        <v>42468</v>
      </c>
      <c r="C6923" s="200">
        <v>10.400857802155162</v>
      </c>
      <c r="D6923" s="200">
        <v>4.8309083955563503</v>
      </c>
      <c r="E6923" s="200"/>
      <c r="F6923" s="200"/>
    </row>
    <row r="6924" spans="2:6" x14ac:dyDescent="0.2">
      <c r="B6924" s="199">
        <v>42471</v>
      </c>
      <c r="C6924" s="200">
        <v>10.351177664119566</v>
      </c>
      <c r="D6924" s="200">
        <v>4.8318934620287592</v>
      </c>
      <c r="E6924" s="200"/>
      <c r="F6924" s="200"/>
    </row>
    <row r="6925" spans="2:6" x14ac:dyDescent="0.2">
      <c r="B6925" s="199">
        <v>42472</v>
      </c>
      <c r="C6925" s="200">
        <v>10.320102976288331</v>
      </c>
      <c r="D6925" s="200">
        <v>4.8678146057184328</v>
      </c>
      <c r="E6925" s="200"/>
      <c r="F6925" s="200"/>
    </row>
    <row r="6926" spans="2:6" x14ac:dyDescent="0.2">
      <c r="B6926" s="199">
        <v>42473</v>
      </c>
      <c r="C6926" s="200">
        <v>10.403999296145292</v>
      </c>
      <c r="D6926" s="200">
        <v>4.9334602076124412</v>
      </c>
      <c r="E6926" s="200"/>
      <c r="F6926" s="200"/>
    </row>
    <row r="6927" spans="2:6" x14ac:dyDescent="0.2">
      <c r="B6927" s="199">
        <v>42474</v>
      </c>
      <c r="C6927" s="200">
        <v>10.507795358394743</v>
      </c>
      <c r="D6927" s="200">
        <v>4.9513456565288498</v>
      </c>
      <c r="E6927" s="200"/>
      <c r="F6927" s="200"/>
    </row>
    <row r="6928" spans="2:6" x14ac:dyDescent="0.2">
      <c r="B6928" s="199">
        <v>42475</v>
      </c>
      <c r="C6928" s="200">
        <v>10.452815460787267</v>
      </c>
      <c r="D6928" s="200">
        <v>4.9470644691312904</v>
      </c>
      <c r="E6928" s="200"/>
      <c r="F6928" s="200"/>
    </row>
    <row r="6929" spans="2:6" x14ac:dyDescent="0.2">
      <c r="B6929" s="199">
        <v>42478</v>
      </c>
      <c r="C6929" s="200">
        <v>10.504765613859002</v>
      </c>
      <c r="D6929" s="200">
        <v>4.9616102713531083</v>
      </c>
      <c r="E6929" s="200"/>
      <c r="F6929" s="200"/>
    </row>
    <row r="6930" spans="2:6" x14ac:dyDescent="0.2">
      <c r="B6930" s="199">
        <v>42479</v>
      </c>
      <c r="C6930" s="200">
        <v>10.924578291751207</v>
      </c>
      <c r="D6930" s="200">
        <v>5.0138619559278679</v>
      </c>
      <c r="E6930" s="200"/>
      <c r="F6930" s="200"/>
    </row>
    <row r="6931" spans="2:6" x14ac:dyDescent="0.2">
      <c r="B6931" s="199">
        <v>42480</v>
      </c>
      <c r="C6931" s="200">
        <v>10.896067169761665</v>
      </c>
      <c r="D6931" s="200">
        <v>5.02037188126023</v>
      </c>
      <c r="E6931" s="200"/>
      <c r="F6931" s="200"/>
    </row>
    <row r="6932" spans="2:6" x14ac:dyDescent="0.2">
      <c r="B6932" s="199">
        <v>42481</v>
      </c>
      <c r="C6932" s="200">
        <v>10.740369323607306</v>
      </c>
      <c r="D6932" s="200">
        <v>5.0073483882717031</v>
      </c>
      <c r="E6932" s="200"/>
      <c r="F6932" s="200"/>
    </row>
    <row r="6933" spans="2:6" x14ac:dyDescent="0.2">
      <c r="B6933" s="199">
        <v>42482</v>
      </c>
      <c r="C6933" s="200">
        <v>10.545459094279076</v>
      </c>
      <c r="D6933" s="200">
        <v>4.9950183937351893</v>
      </c>
      <c r="E6933" s="200"/>
      <c r="F6933" s="200"/>
    </row>
    <row r="6934" spans="2:6" x14ac:dyDescent="0.2">
      <c r="B6934" s="199">
        <v>42485</v>
      </c>
      <c r="C6934" s="200">
        <v>10.555679999599768</v>
      </c>
      <c r="D6934" s="200">
        <v>4.9849147696230061</v>
      </c>
      <c r="E6934" s="200"/>
      <c r="F6934" s="200"/>
    </row>
    <row r="6935" spans="2:6" x14ac:dyDescent="0.2">
      <c r="B6935" s="199">
        <v>42486</v>
      </c>
      <c r="C6935" s="200">
        <v>10.50383742622666</v>
      </c>
      <c r="D6935" s="200">
        <v>4.9944476415953245</v>
      </c>
      <c r="E6935" s="200"/>
      <c r="F6935" s="200"/>
    </row>
    <row r="6936" spans="2:6" x14ac:dyDescent="0.2">
      <c r="B6936" s="199">
        <v>42487</v>
      </c>
      <c r="C6936" s="200">
        <v>10.601595682134578</v>
      </c>
      <c r="D6936" s="200">
        <v>4.9961247495902255</v>
      </c>
      <c r="E6936" s="200"/>
      <c r="F6936" s="200"/>
    </row>
    <row r="6937" spans="2:6" x14ac:dyDescent="0.2">
      <c r="B6937" s="199">
        <v>42488</v>
      </c>
      <c r="C6937" s="200">
        <v>10.568205945904987</v>
      </c>
      <c r="D6937" s="200">
        <v>4.9722190857767128</v>
      </c>
      <c r="E6937" s="200"/>
      <c r="F6937" s="200"/>
    </row>
    <row r="6938" spans="2:6" x14ac:dyDescent="0.2">
      <c r="B6938" s="199">
        <v>42489</v>
      </c>
      <c r="C6938" s="200">
        <v>10.415622073352736</v>
      </c>
      <c r="D6938" s="200">
        <v>4.9535306865780244</v>
      </c>
      <c r="E6938" s="200"/>
      <c r="F6938" s="200"/>
    </row>
    <row r="6939" spans="2:6" x14ac:dyDescent="0.2">
      <c r="B6939" s="199">
        <v>42492</v>
      </c>
      <c r="C6939" s="200">
        <v>10.572716787686941</v>
      </c>
      <c r="D6939" s="200">
        <v>4.9690220360589921</v>
      </c>
      <c r="E6939" s="200"/>
      <c r="F6939" s="200"/>
    </row>
    <row r="6940" spans="2:6" x14ac:dyDescent="0.2">
      <c r="B6940" s="199">
        <v>42493</v>
      </c>
      <c r="C6940" s="200">
        <v>10.460518667579628</v>
      </c>
      <c r="D6940" s="200">
        <v>4.9190009105809382</v>
      </c>
      <c r="E6940" s="200"/>
      <c r="F6940" s="200"/>
    </row>
    <row r="6941" spans="2:6" x14ac:dyDescent="0.2">
      <c r="B6941" s="199">
        <v>42494</v>
      </c>
      <c r="C6941" s="200">
        <v>10.351155981389608</v>
      </c>
      <c r="D6941" s="200">
        <v>4.8766457840101864</v>
      </c>
      <c r="E6941" s="200"/>
      <c r="F6941" s="200"/>
    </row>
    <row r="6942" spans="2:6" x14ac:dyDescent="0.2">
      <c r="B6942" s="199">
        <v>42495</v>
      </c>
      <c r="C6942" s="200">
        <v>10.388431096037044</v>
      </c>
      <c r="D6942" s="200">
        <v>4.8704048442906451</v>
      </c>
      <c r="E6942" s="200"/>
      <c r="F6942" s="200"/>
    </row>
    <row r="6943" spans="2:6" x14ac:dyDescent="0.2">
      <c r="B6943" s="199">
        <v>42496</v>
      </c>
      <c r="C6943" s="200">
        <v>10.442173410134737</v>
      </c>
      <c r="D6943" s="200">
        <v>4.8773075942451154</v>
      </c>
      <c r="E6943" s="200"/>
      <c r="F6943" s="200"/>
    </row>
    <row r="6944" spans="2:6" x14ac:dyDescent="0.2">
      <c r="B6944" s="199">
        <v>42499</v>
      </c>
      <c r="C6944" s="200">
        <v>10.628721611260406</v>
      </c>
      <c r="D6944" s="200">
        <v>4.8769353487524905</v>
      </c>
      <c r="E6944" s="200"/>
      <c r="F6944" s="200"/>
    </row>
    <row r="6945" spans="2:6" x14ac:dyDescent="0.2">
      <c r="B6945" s="199">
        <v>42500</v>
      </c>
      <c r="C6945" s="200">
        <v>10.613365234744805</v>
      </c>
      <c r="D6945" s="200">
        <v>4.9354361682753449</v>
      </c>
      <c r="E6945" s="200"/>
      <c r="F6945" s="200"/>
    </row>
    <row r="6946" spans="2:6" x14ac:dyDescent="0.2">
      <c r="B6946" s="199">
        <v>42501</v>
      </c>
      <c r="C6946" s="200">
        <v>10.58835170388736</v>
      </c>
      <c r="D6946" s="200">
        <v>4.9106328537606849</v>
      </c>
      <c r="E6946" s="200"/>
      <c r="F6946" s="200"/>
    </row>
    <row r="6947" spans="2:6" x14ac:dyDescent="0.2">
      <c r="B6947" s="199">
        <v>42502</v>
      </c>
      <c r="C6947" s="200">
        <v>10.509201400037259</v>
      </c>
      <c r="D6947" s="200">
        <v>4.9020473502094193</v>
      </c>
      <c r="E6947" s="200"/>
      <c r="F6947" s="200"/>
    </row>
    <row r="6948" spans="2:6" x14ac:dyDescent="0.2">
      <c r="B6948" s="199">
        <v>42503</v>
      </c>
      <c r="C6948" s="200">
        <v>10.467440462142434</v>
      </c>
      <c r="D6948" s="200">
        <v>4.8614671280276669</v>
      </c>
      <c r="E6948" s="200"/>
      <c r="F6948" s="200"/>
    </row>
    <row r="6949" spans="2:6" x14ac:dyDescent="0.2">
      <c r="B6949" s="199">
        <v>42506</v>
      </c>
      <c r="C6949" s="200">
        <v>10.493757458650682</v>
      </c>
      <c r="D6949" s="200">
        <v>4.8997264614824108</v>
      </c>
      <c r="E6949" s="200"/>
      <c r="F6949" s="200"/>
    </row>
    <row r="6950" spans="2:6" x14ac:dyDescent="0.2">
      <c r="B6950" s="199">
        <v>42507</v>
      </c>
      <c r="C6950" s="200">
        <v>10.376225386974248</v>
      </c>
      <c r="D6950" s="200">
        <v>4.8810655618284313</v>
      </c>
      <c r="E6950" s="200"/>
      <c r="F6950" s="200"/>
    </row>
    <row r="6951" spans="2:6" x14ac:dyDescent="0.2">
      <c r="B6951" s="199">
        <v>42508</v>
      </c>
      <c r="C6951" s="200">
        <v>10.341596399332571</v>
      </c>
      <c r="D6951" s="200">
        <v>4.8802422145328572</v>
      </c>
      <c r="E6951" s="200"/>
      <c r="F6951" s="200"/>
    </row>
    <row r="6952" spans="2:6" x14ac:dyDescent="0.2">
      <c r="B6952" s="199">
        <v>42509</v>
      </c>
      <c r="C6952" s="200">
        <v>10.192450073429464</v>
      </c>
      <c r="D6952" s="200">
        <v>4.8412132580586267</v>
      </c>
      <c r="E6952" s="200"/>
      <c r="F6952" s="200"/>
    </row>
    <row r="6953" spans="2:6" x14ac:dyDescent="0.2">
      <c r="B6953" s="199">
        <v>42510</v>
      </c>
      <c r="C6953" s="200">
        <v>10.34266886051423</v>
      </c>
      <c r="D6953" s="200">
        <v>4.8781799307958327</v>
      </c>
      <c r="E6953" s="200"/>
      <c r="F6953" s="200"/>
    </row>
    <row r="6954" spans="2:6" x14ac:dyDescent="0.2">
      <c r="B6954" s="199">
        <v>42513</v>
      </c>
      <c r="C6954" s="200">
        <v>10.333048400023083</v>
      </c>
      <c r="D6954" s="200">
        <v>4.8668839919868727</v>
      </c>
      <c r="E6954" s="200"/>
      <c r="F6954" s="200"/>
    </row>
    <row r="6955" spans="2:6" x14ac:dyDescent="0.2">
      <c r="B6955" s="199">
        <v>42514</v>
      </c>
      <c r="C6955" s="200">
        <v>10.52219602688999</v>
      </c>
      <c r="D6955" s="200">
        <v>4.9228543070478814</v>
      </c>
      <c r="E6955" s="200"/>
      <c r="F6955" s="200"/>
    </row>
    <row r="6956" spans="2:6" x14ac:dyDescent="0.2">
      <c r="B6956" s="199">
        <v>42515</v>
      </c>
      <c r="C6956" s="200">
        <v>10.625437511623264</v>
      </c>
      <c r="D6956" s="200">
        <v>4.9665295938808809</v>
      </c>
      <c r="E6956" s="200"/>
      <c r="F6956" s="200"/>
    </row>
    <row r="6957" spans="2:6" x14ac:dyDescent="0.2">
      <c r="B6957" s="199">
        <v>42516</v>
      </c>
      <c r="C6957" s="200">
        <v>10.747528794248476</v>
      </c>
      <c r="D6957" s="200">
        <v>4.9770030959752178</v>
      </c>
      <c r="E6957" s="200"/>
      <c r="F6957" s="200"/>
    </row>
    <row r="6958" spans="2:6" x14ac:dyDescent="0.2">
      <c r="B6958" s="199">
        <v>42517</v>
      </c>
      <c r="C6958" s="200">
        <v>10.745769157317451</v>
      </c>
      <c r="D6958" s="200">
        <v>4.9896079038426366</v>
      </c>
      <c r="E6958" s="200"/>
      <c r="F6958" s="200"/>
    </row>
    <row r="6959" spans="2:6" x14ac:dyDescent="0.2">
      <c r="B6959" s="199">
        <v>42520</v>
      </c>
      <c r="C6959" s="200">
        <v>10.816047888811033</v>
      </c>
      <c r="D6959" s="200">
        <v>4.9920584592970165</v>
      </c>
      <c r="E6959" s="200"/>
      <c r="F6959" s="200"/>
    </row>
    <row r="6960" spans="2:6" x14ac:dyDescent="0.2">
      <c r="B6960" s="199">
        <v>42521</v>
      </c>
      <c r="C6960" s="200">
        <v>10.739186780873569</v>
      </c>
      <c r="D6960" s="200">
        <v>4.9857118921872008</v>
      </c>
      <c r="E6960" s="200"/>
      <c r="F6960" s="200"/>
    </row>
    <row r="6961" spans="2:6" x14ac:dyDescent="0.2">
      <c r="B6961" s="199">
        <v>42522</v>
      </c>
      <c r="C6961" s="200">
        <v>10.73877397505326</v>
      </c>
      <c r="D6961" s="200">
        <v>4.9811344017483004</v>
      </c>
      <c r="E6961" s="200"/>
      <c r="F6961" s="200"/>
    </row>
    <row r="6962" spans="2:6" x14ac:dyDescent="0.2">
      <c r="B6962" s="199">
        <v>42523</v>
      </c>
      <c r="C6962" s="200">
        <v>10.726590782671568</v>
      </c>
      <c r="D6962" s="200">
        <v>4.9850020032780762</v>
      </c>
      <c r="E6962" s="200"/>
      <c r="F6962" s="200"/>
    </row>
    <row r="6963" spans="2:6" x14ac:dyDescent="0.2">
      <c r="B6963" s="199">
        <v>42524</v>
      </c>
      <c r="C6963" s="200">
        <v>10.883122579978075</v>
      </c>
      <c r="D6963" s="200">
        <v>4.9994252413039364</v>
      </c>
      <c r="E6963" s="200"/>
      <c r="F6963" s="200"/>
    </row>
    <row r="6964" spans="2:6" x14ac:dyDescent="0.2">
      <c r="B6964" s="199">
        <v>42527</v>
      </c>
      <c r="C6964" s="200">
        <v>10.924394822497742</v>
      </c>
      <c r="D6964" s="200">
        <v>5.023151156437792</v>
      </c>
      <c r="E6964" s="200"/>
      <c r="F6964" s="200"/>
    </row>
    <row r="6965" spans="2:6" x14ac:dyDescent="0.2">
      <c r="B6965" s="199">
        <v>42528</v>
      </c>
      <c r="C6965" s="200">
        <v>10.985013897796026</v>
      </c>
      <c r="D6965" s="200">
        <v>5.0468615916954862</v>
      </c>
      <c r="E6965" s="200"/>
      <c r="F6965" s="200"/>
    </row>
    <row r="6966" spans="2:6" x14ac:dyDescent="0.2">
      <c r="B6966" s="199">
        <v>42529</v>
      </c>
      <c r="C6966" s="200">
        <v>10.998565604018387</v>
      </c>
      <c r="D6966" s="200">
        <v>5.0624547441267378</v>
      </c>
      <c r="E6966" s="200"/>
      <c r="F6966" s="200"/>
    </row>
    <row r="6967" spans="2:6" x14ac:dyDescent="0.2">
      <c r="B6967" s="199">
        <v>42530</v>
      </c>
      <c r="C6967" s="200">
        <v>10.862556510615024</v>
      </c>
      <c r="D6967" s="200">
        <v>5.0316712802768011</v>
      </c>
      <c r="E6967" s="200"/>
      <c r="F6967" s="200"/>
    </row>
    <row r="6968" spans="2:6" x14ac:dyDescent="0.2">
      <c r="B6968" s="199">
        <v>42531</v>
      </c>
      <c r="C6968" s="200">
        <v>10.588784524535333</v>
      </c>
      <c r="D6968" s="200">
        <v>4.9619078492077797</v>
      </c>
      <c r="E6968" s="200"/>
      <c r="F6968" s="200"/>
    </row>
    <row r="6969" spans="2:6" x14ac:dyDescent="0.2">
      <c r="B6969" s="199">
        <v>42534</v>
      </c>
      <c r="C6969" s="200">
        <v>10.428853542332684</v>
      </c>
      <c r="D6969" s="200">
        <v>4.9044847932981099</v>
      </c>
      <c r="E6969" s="200"/>
      <c r="F6969" s="200"/>
    </row>
    <row r="6970" spans="2:6" x14ac:dyDescent="0.2">
      <c r="B6970" s="199">
        <v>42535</v>
      </c>
      <c r="C6970" s="200">
        <v>10.282686089945038</v>
      </c>
      <c r="D6970" s="200">
        <v>4.8594385357858174</v>
      </c>
      <c r="E6970" s="200"/>
      <c r="F6970" s="200"/>
    </row>
    <row r="6971" spans="2:6" x14ac:dyDescent="0.2">
      <c r="B6971" s="199">
        <v>42536</v>
      </c>
      <c r="C6971" s="200">
        <v>10.391492530716578</v>
      </c>
      <c r="D6971" s="200">
        <v>4.8697022400291239</v>
      </c>
      <c r="E6971" s="200"/>
      <c r="F6971" s="200"/>
    </row>
    <row r="6972" spans="2:6" x14ac:dyDescent="0.2">
      <c r="B6972" s="199">
        <v>42537</v>
      </c>
      <c r="C6972" s="200">
        <v>10.32857008233607</v>
      </c>
      <c r="D6972" s="200">
        <v>4.8534450919686609</v>
      </c>
      <c r="E6972" s="200"/>
      <c r="F6972" s="200"/>
    </row>
    <row r="6973" spans="2:6" x14ac:dyDescent="0.2">
      <c r="B6973" s="199">
        <v>42538</v>
      </c>
      <c r="C6973" s="200">
        <v>10.314985852018776</v>
      </c>
      <c r="D6973" s="200">
        <v>4.8765283190675506</v>
      </c>
      <c r="E6973" s="200"/>
      <c r="F6973" s="200"/>
    </row>
    <row r="6974" spans="2:6" x14ac:dyDescent="0.2">
      <c r="B6974" s="199">
        <v>42541</v>
      </c>
      <c r="C6974" s="200">
        <v>10.690969393158838</v>
      </c>
      <c r="D6974" s="200">
        <v>4.9614514660353164</v>
      </c>
      <c r="E6974" s="200"/>
      <c r="F6974" s="200"/>
    </row>
    <row r="6975" spans="2:6" x14ac:dyDescent="0.2">
      <c r="B6975" s="199">
        <v>42542</v>
      </c>
      <c r="C6975" s="200">
        <v>10.808418069720059</v>
      </c>
      <c r="D6975" s="200">
        <v>4.9756843926424921</v>
      </c>
      <c r="E6975" s="200"/>
      <c r="F6975" s="200"/>
    </row>
    <row r="6976" spans="2:6" x14ac:dyDescent="0.2">
      <c r="B6976" s="199">
        <v>42543</v>
      </c>
      <c r="C6976" s="200">
        <v>10.845474689165632</v>
      </c>
      <c r="D6976" s="200">
        <v>4.9731863048624891</v>
      </c>
      <c r="E6976" s="200"/>
      <c r="F6976" s="200"/>
    </row>
    <row r="6977" spans="2:6" x14ac:dyDescent="0.2">
      <c r="B6977" s="199">
        <v>42544</v>
      </c>
      <c r="C6977" s="200">
        <v>11.084319967042326</v>
      </c>
      <c r="D6977" s="200">
        <v>5.0445153888180521</v>
      </c>
      <c r="E6977" s="200"/>
      <c r="F6977" s="200"/>
    </row>
    <row r="6978" spans="2:6" x14ac:dyDescent="0.2">
      <c r="B6978" s="199">
        <v>42545</v>
      </c>
      <c r="C6978" s="200">
        <v>10.381233263642887</v>
      </c>
      <c r="D6978" s="200">
        <v>4.7971719176834693</v>
      </c>
      <c r="E6978" s="200"/>
      <c r="F6978" s="200"/>
    </row>
    <row r="6979" spans="2:6" x14ac:dyDescent="0.2">
      <c r="B6979" s="199">
        <v>42548</v>
      </c>
      <c r="C6979" s="200">
        <v>10.199808858395999</v>
      </c>
      <c r="D6979" s="200">
        <v>4.6868129666727247</v>
      </c>
      <c r="E6979" s="200"/>
      <c r="F6979" s="200"/>
    </row>
    <row r="6980" spans="2:6" x14ac:dyDescent="0.2">
      <c r="B6980" s="199">
        <v>42549</v>
      </c>
      <c r="C6980" s="200">
        <v>10.289689611720753</v>
      </c>
      <c r="D6980" s="200">
        <v>4.7699218721544216</v>
      </c>
      <c r="E6980" s="200"/>
      <c r="F6980" s="200"/>
    </row>
    <row r="6981" spans="2:6" x14ac:dyDescent="0.2">
      <c r="B6981" s="199">
        <v>42550</v>
      </c>
      <c r="C6981" s="200">
        <v>10.407911361000011</v>
      </c>
      <c r="D6981" s="200">
        <v>4.8758493899107505</v>
      </c>
      <c r="E6981" s="200"/>
      <c r="F6981" s="200"/>
    </row>
    <row r="6982" spans="2:6" x14ac:dyDescent="0.2">
      <c r="B6982" s="199">
        <v>42551</v>
      </c>
      <c r="C6982" s="200">
        <v>10.73140434872175</v>
      </c>
      <c r="D6982" s="200">
        <v>4.9322799125842156</v>
      </c>
      <c r="E6982" s="200"/>
      <c r="F6982" s="200"/>
    </row>
    <row r="6983" spans="2:6" x14ac:dyDescent="0.2">
      <c r="B6983" s="199">
        <v>42552</v>
      </c>
      <c r="C6983" s="200">
        <v>10.927901587092508</v>
      </c>
      <c r="D6983" s="200">
        <v>4.9538663267164322</v>
      </c>
      <c r="E6983" s="200"/>
      <c r="F6983" s="200"/>
    </row>
    <row r="6984" spans="2:6" x14ac:dyDescent="0.2">
      <c r="B6984" s="199">
        <v>42555</v>
      </c>
      <c r="C6984" s="200">
        <v>10.892690501546635</v>
      </c>
      <c r="D6984" s="200">
        <v>4.9558162447641463</v>
      </c>
      <c r="E6984" s="200"/>
      <c r="F6984" s="200"/>
    </row>
    <row r="6985" spans="2:6" x14ac:dyDescent="0.2">
      <c r="B6985" s="199">
        <v>42556</v>
      </c>
      <c r="C6985" s="200">
        <v>10.819069293835256</v>
      </c>
      <c r="D6985" s="200">
        <v>4.9103928246220958</v>
      </c>
      <c r="E6985" s="200"/>
      <c r="F6985" s="200"/>
    </row>
    <row r="6986" spans="2:6" x14ac:dyDescent="0.2">
      <c r="B6986" s="199">
        <v>42557</v>
      </c>
      <c r="C6986" s="200">
        <v>10.729962447179691</v>
      </c>
      <c r="D6986" s="200">
        <v>4.8973068657803545</v>
      </c>
      <c r="E6986" s="200"/>
      <c r="F6986" s="200"/>
    </row>
    <row r="6987" spans="2:6" x14ac:dyDescent="0.2">
      <c r="B6987" s="199">
        <v>42558</v>
      </c>
      <c r="C6987" s="200">
        <v>10.907001937268598</v>
      </c>
      <c r="D6987" s="200">
        <v>4.9071775632853631</v>
      </c>
      <c r="E6987" s="200"/>
      <c r="F6987" s="200"/>
    </row>
    <row r="6988" spans="2:6" x14ac:dyDescent="0.2">
      <c r="B6988" s="199">
        <v>42559</v>
      </c>
      <c r="C6988" s="200">
        <v>10.820406951483296</v>
      </c>
      <c r="D6988" s="200">
        <v>4.9621158258969089</v>
      </c>
      <c r="E6988" s="200"/>
      <c r="F6988" s="200"/>
    </row>
    <row r="6989" spans="2:6" x14ac:dyDescent="0.2">
      <c r="B6989" s="199">
        <v>42562</v>
      </c>
      <c r="C6989" s="200">
        <v>10.872507215762418</v>
      </c>
      <c r="D6989" s="200">
        <v>5.0034205062829962</v>
      </c>
      <c r="E6989" s="200"/>
      <c r="F6989" s="200"/>
    </row>
    <row r="6990" spans="2:6" x14ac:dyDescent="0.2">
      <c r="B6990" s="199">
        <v>42563</v>
      </c>
      <c r="C6990" s="200">
        <v>10.987158820159344</v>
      </c>
      <c r="D6990" s="200">
        <v>5.0468368238936314</v>
      </c>
      <c r="E6990" s="200"/>
      <c r="F6990" s="200"/>
    </row>
    <row r="6991" spans="2:6" x14ac:dyDescent="0.2">
      <c r="B6991" s="199">
        <v>42564</v>
      </c>
      <c r="C6991" s="200">
        <v>10.98871664091155</v>
      </c>
      <c r="D6991" s="200">
        <v>5.0581466035330411</v>
      </c>
      <c r="E6991" s="200"/>
      <c r="F6991" s="200"/>
    </row>
    <row r="6992" spans="2:6" x14ac:dyDescent="0.2">
      <c r="B6992" s="199">
        <v>42565</v>
      </c>
      <c r="C6992" s="200">
        <v>11.204986027148522</v>
      </c>
      <c r="D6992" s="200">
        <v>5.0846219267892794</v>
      </c>
      <c r="E6992" s="200"/>
      <c r="F6992" s="200"/>
    </row>
    <row r="6993" spans="2:6" x14ac:dyDescent="0.2">
      <c r="B6993" s="199">
        <v>42566</v>
      </c>
      <c r="C6993" s="200">
        <v>11.114677456882715</v>
      </c>
      <c r="D6993" s="200">
        <v>5.0767107994900629</v>
      </c>
      <c r="E6993" s="200"/>
      <c r="F6993" s="200"/>
    </row>
    <row r="6994" spans="2:6" x14ac:dyDescent="0.2">
      <c r="B6994" s="199">
        <v>42569</v>
      </c>
      <c r="C6994" s="200">
        <v>11.045884826342254</v>
      </c>
      <c r="D6994" s="200">
        <v>5.0868599526497791</v>
      </c>
      <c r="E6994" s="200"/>
      <c r="F6994" s="200"/>
    </row>
    <row r="6995" spans="2:6" x14ac:dyDescent="0.2">
      <c r="B6995" s="199">
        <v>42570</v>
      </c>
      <c r="C6995" s="200">
        <v>10.893062443760492</v>
      </c>
      <c r="D6995" s="200">
        <v>5.07138207976688</v>
      </c>
      <c r="E6995" s="200"/>
      <c r="F6995" s="200"/>
    </row>
    <row r="6996" spans="2:6" x14ac:dyDescent="0.2">
      <c r="B6996" s="199">
        <v>42571</v>
      </c>
      <c r="C6996" s="200">
        <v>10.992807171312821</v>
      </c>
      <c r="D6996" s="200">
        <v>5.0974365325077287</v>
      </c>
      <c r="E6996" s="200"/>
      <c r="F6996" s="200"/>
    </row>
    <row r="6997" spans="2:6" x14ac:dyDescent="0.2">
      <c r="B6997" s="199">
        <v>42572</v>
      </c>
      <c r="C6997" s="200">
        <v>10.971250367981019</v>
      </c>
      <c r="D6997" s="200">
        <v>5.0917621562556796</v>
      </c>
      <c r="E6997" s="200"/>
      <c r="F6997" s="200"/>
    </row>
    <row r="6998" spans="2:6" x14ac:dyDescent="0.2">
      <c r="B6998" s="199">
        <v>42573</v>
      </c>
      <c r="C6998" s="200">
        <v>10.96223452207518</v>
      </c>
      <c r="D6998" s="200">
        <v>5.0966040794026481</v>
      </c>
      <c r="E6998" s="200"/>
      <c r="F6998" s="200"/>
    </row>
    <row r="6999" spans="2:6" x14ac:dyDescent="0.2">
      <c r="B6999" s="199">
        <v>42576</v>
      </c>
      <c r="C6999" s="200">
        <v>11.047716183072367</v>
      </c>
      <c r="D6999" s="200">
        <v>5.0876057184483585</v>
      </c>
      <c r="E6999" s="200"/>
      <c r="F6999" s="200"/>
    </row>
    <row r="7000" spans="2:6" x14ac:dyDescent="0.2">
      <c r="B7000" s="199">
        <v>42577</v>
      </c>
      <c r="C7000" s="200">
        <v>11.077271411904395</v>
      </c>
      <c r="D7000" s="200">
        <v>5.0938262611546055</v>
      </c>
      <c r="E7000" s="200"/>
      <c r="F7000" s="200"/>
    </row>
    <row r="7001" spans="2:6" x14ac:dyDescent="0.2">
      <c r="B7001" s="199">
        <v>42578</v>
      </c>
      <c r="C7001" s="200">
        <v>11.036619629041924</v>
      </c>
      <c r="D7001" s="200">
        <v>5.0952895647422949</v>
      </c>
      <c r="E7001" s="200"/>
      <c r="F7001" s="200"/>
    </row>
    <row r="7002" spans="2:6" x14ac:dyDescent="0.2">
      <c r="B7002" s="199">
        <v>42579</v>
      </c>
      <c r="C7002" s="200">
        <v>11.499476695652108</v>
      </c>
      <c r="D7002" s="200">
        <v>5.0994121289382521</v>
      </c>
      <c r="E7002" s="200"/>
      <c r="F7002" s="200"/>
    </row>
    <row r="7003" spans="2:6" x14ac:dyDescent="0.2">
      <c r="B7003" s="199">
        <v>42580</v>
      </c>
      <c r="C7003" s="200">
        <v>11.745569842992099</v>
      </c>
      <c r="D7003" s="200">
        <v>5.1418728828992792</v>
      </c>
      <c r="E7003" s="200"/>
      <c r="F7003" s="200"/>
    </row>
    <row r="7004" spans="2:6" x14ac:dyDescent="0.2">
      <c r="B7004" s="199">
        <v>42583</v>
      </c>
      <c r="C7004" s="200">
        <v>11.703964853962724</v>
      </c>
      <c r="D7004" s="200">
        <v>5.1295789473684108</v>
      </c>
      <c r="E7004" s="200"/>
      <c r="F7004" s="200"/>
    </row>
    <row r="7005" spans="2:6" x14ac:dyDescent="0.2">
      <c r="B7005" s="199">
        <v>42584</v>
      </c>
      <c r="C7005" s="200">
        <v>11.628082804677877</v>
      </c>
      <c r="D7005" s="200">
        <v>5.0965020943361763</v>
      </c>
      <c r="E7005" s="200"/>
      <c r="F7005" s="200"/>
    </row>
    <row r="7006" spans="2:6" x14ac:dyDescent="0.2">
      <c r="B7006" s="199">
        <v>42585</v>
      </c>
      <c r="C7006" s="200">
        <v>11.580729390356769</v>
      </c>
      <c r="D7006" s="200">
        <v>5.0882782735385064</v>
      </c>
      <c r="E7006" s="200"/>
      <c r="F7006" s="200"/>
    </row>
    <row r="7007" spans="2:6" x14ac:dyDescent="0.2">
      <c r="B7007" s="199">
        <v>42586</v>
      </c>
      <c r="C7007" s="200">
        <v>11.61321428958628</v>
      </c>
      <c r="D7007" s="200">
        <v>5.1023910034601965</v>
      </c>
      <c r="E7007" s="200"/>
      <c r="F7007" s="200"/>
    </row>
    <row r="7008" spans="2:6" x14ac:dyDescent="0.2">
      <c r="B7008" s="199">
        <v>42587</v>
      </c>
      <c r="C7008" s="200">
        <v>11.801724777772947</v>
      </c>
      <c r="D7008" s="200">
        <v>5.1293995629211322</v>
      </c>
      <c r="E7008" s="200"/>
      <c r="F7008" s="200"/>
    </row>
    <row r="7009" spans="2:6" x14ac:dyDescent="0.2">
      <c r="B7009" s="199">
        <v>42590</v>
      </c>
      <c r="C7009" s="200">
        <v>11.537760891193637</v>
      </c>
      <c r="D7009" s="200">
        <v>5.1394266982334615</v>
      </c>
      <c r="E7009" s="200"/>
      <c r="F7009" s="200"/>
    </row>
    <row r="7010" spans="2:6" x14ac:dyDescent="0.2">
      <c r="B7010" s="199">
        <v>42591</v>
      </c>
      <c r="C7010" s="200">
        <v>11.67853935123612</v>
      </c>
      <c r="D7010" s="200">
        <v>5.1652815516299277</v>
      </c>
      <c r="E7010" s="200"/>
      <c r="F7010" s="200"/>
    </row>
    <row r="7011" spans="2:6" x14ac:dyDescent="0.2">
      <c r="B7011" s="199">
        <v>42592</v>
      </c>
      <c r="C7011" s="200">
        <v>11.7339095379828</v>
      </c>
      <c r="D7011" s="200">
        <v>5.1633412857402901</v>
      </c>
      <c r="E7011" s="200"/>
      <c r="F7011" s="200"/>
    </row>
    <row r="7012" spans="2:6" x14ac:dyDescent="0.2">
      <c r="B7012" s="199">
        <v>42593</v>
      </c>
      <c r="C7012" s="200">
        <v>11.912044005934476</v>
      </c>
      <c r="D7012" s="200">
        <v>5.1906328537606869</v>
      </c>
      <c r="E7012" s="200"/>
      <c r="F7012" s="200"/>
    </row>
    <row r="7013" spans="2:6" x14ac:dyDescent="0.2">
      <c r="B7013" s="199">
        <v>42594</v>
      </c>
      <c r="C7013" s="200">
        <v>11.931254070724142</v>
      </c>
      <c r="D7013" s="200">
        <v>5.1920739391731798</v>
      </c>
      <c r="E7013" s="200"/>
      <c r="F7013" s="200"/>
    </row>
    <row r="7014" spans="2:6" x14ac:dyDescent="0.2">
      <c r="B7014" s="199">
        <v>42597</v>
      </c>
      <c r="C7014" s="200">
        <v>11.920575326220922</v>
      </c>
      <c r="D7014" s="200">
        <v>5.2025184847932859</v>
      </c>
      <c r="E7014" s="200"/>
      <c r="F7014" s="200"/>
    </row>
    <row r="7015" spans="2:6" x14ac:dyDescent="0.2">
      <c r="B7015" s="199">
        <v>42598</v>
      </c>
      <c r="C7015" s="200">
        <v>11.927204403929323</v>
      </c>
      <c r="D7015" s="200">
        <v>5.1777040611910277</v>
      </c>
      <c r="E7015" s="200"/>
      <c r="F7015" s="200"/>
    </row>
    <row r="7016" spans="2:6" x14ac:dyDescent="0.2">
      <c r="B7016" s="199">
        <v>42599</v>
      </c>
      <c r="C7016" s="200">
        <v>11.807385638193708</v>
      </c>
      <c r="D7016" s="200">
        <v>5.1812241850300369</v>
      </c>
      <c r="E7016" s="200"/>
      <c r="F7016" s="200"/>
    </row>
    <row r="7017" spans="2:6" x14ac:dyDescent="0.2">
      <c r="B7017" s="199">
        <v>42600</v>
      </c>
      <c r="C7017" s="200">
        <v>11.867087367224633</v>
      </c>
      <c r="D7017" s="200">
        <v>5.1972842833727784</v>
      </c>
      <c r="E7017" s="200"/>
      <c r="F7017" s="200"/>
    </row>
    <row r="7018" spans="2:6" x14ac:dyDescent="0.2">
      <c r="B7018" s="199">
        <v>42601</v>
      </c>
      <c r="C7018" s="200">
        <v>11.872185310617697</v>
      </c>
      <c r="D7018" s="200">
        <v>5.18286304862501</v>
      </c>
      <c r="E7018" s="200"/>
      <c r="F7018" s="200"/>
    </row>
    <row r="7019" spans="2:6" x14ac:dyDescent="0.2">
      <c r="B7019" s="199">
        <v>42604</v>
      </c>
      <c r="C7019" s="200">
        <v>11.811630449558127</v>
      </c>
      <c r="D7019" s="200">
        <v>5.1852861045346801</v>
      </c>
      <c r="E7019" s="200"/>
      <c r="F7019" s="200"/>
    </row>
    <row r="7020" spans="2:6" x14ac:dyDescent="0.2">
      <c r="B7020" s="199">
        <v>42605</v>
      </c>
      <c r="C7020" s="200">
        <v>11.842409918681501</v>
      </c>
      <c r="D7020" s="200">
        <v>5.2032292842833598</v>
      </c>
      <c r="E7020" s="200"/>
      <c r="F7020" s="200"/>
    </row>
    <row r="7021" spans="2:6" x14ac:dyDescent="0.2">
      <c r="B7021" s="199">
        <v>42606</v>
      </c>
      <c r="C7021" s="200">
        <v>11.749803812991537</v>
      </c>
      <c r="D7021" s="200">
        <v>5.1815199417228062</v>
      </c>
      <c r="E7021" s="200"/>
      <c r="F7021" s="200"/>
    </row>
    <row r="7022" spans="2:6" x14ac:dyDescent="0.2">
      <c r="B7022" s="199">
        <v>42607</v>
      </c>
      <c r="C7022" s="200">
        <v>11.745398049054753</v>
      </c>
      <c r="D7022" s="200">
        <v>5.1701629939901528</v>
      </c>
      <c r="E7022" s="200"/>
      <c r="F7022" s="200"/>
    </row>
    <row r="7023" spans="2:6" x14ac:dyDescent="0.2">
      <c r="B7023" s="199">
        <v>42608</v>
      </c>
      <c r="C7023" s="200">
        <v>11.729807332265398</v>
      </c>
      <c r="D7023" s="200">
        <v>5.1665927881988578</v>
      </c>
      <c r="E7023" s="200"/>
      <c r="F7023" s="200"/>
    </row>
    <row r="7024" spans="2:6" x14ac:dyDescent="0.2">
      <c r="B7024" s="199">
        <v>42611</v>
      </c>
      <c r="C7024" s="200">
        <v>11.724576790639142</v>
      </c>
      <c r="D7024" s="200">
        <v>5.1660203970132814</v>
      </c>
      <c r="E7024" s="200"/>
      <c r="F7024" s="200"/>
    </row>
    <row r="7025" spans="2:6" x14ac:dyDescent="0.2">
      <c r="B7025" s="199">
        <v>42612</v>
      </c>
      <c r="C7025" s="200">
        <v>11.756296122710983</v>
      </c>
      <c r="D7025" s="200">
        <v>5.1607994900746545</v>
      </c>
      <c r="E7025" s="200"/>
      <c r="F7025" s="200"/>
    </row>
    <row r="7026" spans="2:6" x14ac:dyDescent="0.2">
      <c r="B7026" s="199">
        <v>42613</v>
      </c>
      <c r="C7026" s="200">
        <v>11.615308340929314</v>
      </c>
      <c r="D7026" s="200">
        <v>5.1491016208340792</v>
      </c>
      <c r="E7026" s="200"/>
      <c r="F7026" s="200"/>
    </row>
    <row r="7027" spans="2:6" x14ac:dyDescent="0.2">
      <c r="B7027" s="199">
        <v>42614</v>
      </c>
      <c r="C7027" s="200">
        <v>11.626141366395681</v>
      </c>
      <c r="D7027" s="200">
        <v>5.1615019122199826</v>
      </c>
      <c r="E7027" s="200"/>
      <c r="F7027" s="200"/>
    </row>
    <row r="7028" spans="2:6" x14ac:dyDescent="0.2">
      <c r="B7028" s="199">
        <v>42615</v>
      </c>
      <c r="C7028" s="200">
        <v>11.985626851892855</v>
      </c>
      <c r="D7028" s="200">
        <v>5.1948102349298715</v>
      </c>
      <c r="E7028" s="200"/>
      <c r="F7028" s="200"/>
    </row>
    <row r="7029" spans="2:6" x14ac:dyDescent="0.2">
      <c r="B7029" s="199">
        <v>42618</v>
      </c>
      <c r="C7029" s="200">
        <v>11.940797807709291</v>
      </c>
      <c r="D7029" s="200">
        <v>5.2032034237843607</v>
      </c>
      <c r="E7029" s="200"/>
      <c r="F7029" s="200"/>
    </row>
    <row r="7030" spans="2:6" x14ac:dyDescent="0.2">
      <c r="B7030" s="199">
        <v>42619</v>
      </c>
      <c r="C7030" s="200">
        <v>11.89928705516011</v>
      </c>
      <c r="D7030" s="200">
        <v>5.2289058459296882</v>
      </c>
      <c r="E7030" s="200"/>
      <c r="F7030" s="200"/>
    </row>
    <row r="7031" spans="2:6" x14ac:dyDescent="0.2">
      <c r="B7031" s="199">
        <v>42620</v>
      </c>
      <c r="C7031" s="200">
        <v>11.979027796425932</v>
      </c>
      <c r="D7031" s="200">
        <v>5.2345459843379922</v>
      </c>
      <c r="E7031" s="200"/>
      <c r="F7031" s="200"/>
    </row>
    <row r="7032" spans="2:6" x14ac:dyDescent="0.2">
      <c r="B7032" s="199">
        <v>42621</v>
      </c>
      <c r="C7032" s="200">
        <v>11.72993576074283</v>
      </c>
      <c r="D7032" s="200">
        <v>5.2258586778364435</v>
      </c>
      <c r="E7032" s="200"/>
      <c r="F7032" s="200"/>
    </row>
    <row r="7033" spans="2:6" x14ac:dyDescent="0.2">
      <c r="B7033" s="199">
        <v>42622</v>
      </c>
      <c r="C7033" s="200">
        <v>11.412389678687036</v>
      </c>
      <c r="D7033" s="200">
        <v>5.1166199235111849</v>
      </c>
      <c r="E7033" s="200"/>
      <c r="F7033" s="200"/>
    </row>
    <row r="7034" spans="2:6" x14ac:dyDescent="0.2">
      <c r="B7034" s="199">
        <v>42625</v>
      </c>
      <c r="C7034" s="200">
        <v>11.375370587043312</v>
      </c>
      <c r="D7034" s="200">
        <v>5.1402423966490467</v>
      </c>
      <c r="E7034" s="200"/>
      <c r="F7034" s="200"/>
    </row>
    <row r="7035" spans="2:6" x14ac:dyDescent="0.2">
      <c r="B7035" s="199">
        <v>42626</v>
      </c>
      <c r="C7035" s="200">
        <v>11.145978145476182</v>
      </c>
      <c r="D7035" s="200">
        <v>5.0785875068293418</v>
      </c>
      <c r="E7035" s="200"/>
      <c r="F7035" s="200"/>
    </row>
    <row r="7036" spans="2:6" x14ac:dyDescent="0.2">
      <c r="B7036" s="199">
        <v>42627</v>
      </c>
      <c r="C7036" s="200">
        <v>11.135587114120453</v>
      </c>
      <c r="D7036" s="200">
        <v>5.0719464578400864</v>
      </c>
      <c r="E7036" s="200"/>
      <c r="F7036" s="200"/>
    </row>
    <row r="7037" spans="2:6" x14ac:dyDescent="0.2">
      <c r="B7037" s="199">
        <v>42628</v>
      </c>
      <c r="C7037" s="200">
        <v>11.111686074099969</v>
      </c>
      <c r="D7037" s="200">
        <v>5.1093795301402141</v>
      </c>
      <c r="E7037" s="200"/>
      <c r="F7037" s="200"/>
    </row>
    <row r="7038" spans="2:6" x14ac:dyDescent="0.2">
      <c r="B7038" s="199">
        <v>42629</v>
      </c>
      <c r="C7038" s="200">
        <v>10.905640928988298</v>
      </c>
      <c r="D7038" s="200">
        <v>5.0838524858859797</v>
      </c>
      <c r="E7038" s="200"/>
      <c r="F7038" s="200"/>
    </row>
    <row r="7039" spans="2:6" x14ac:dyDescent="0.2">
      <c r="B7039" s="199">
        <v>42632</v>
      </c>
      <c r="C7039" s="200">
        <v>11.052563941119788</v>
      </c>
      <c r="D7039" s="200">
        <v>5.1044704061190886</v>
      </c>
      <c r="E7039" s="200"/>
      <c r="F7039" s="200"/>
    </row>
    <row r="7040" spans="2:6" x14ac:dyDescent="0.2">
      <c r="B7040" s="199">
        <v>42633</v>
      </c>
      <c r="C7040" s="200">
        <v>11.09530393766723</v>
      </c>
      <c r="D7040" s="200">
        <v>5.1050342378437286</v>
      </c>
      <c r="E7040" s="200"/>
      <c r="F7040" s="200"/>
    </row>
    <row r="7041" spans="2:6" x14ac:dyDescent="0.2">
      <c r="B7041" s="199">
        <v>42634</v>
      </c>
      <c r="C7041" s="200">
        <v>11.135390301648547</v>
      </c>
      <c r="D7041" s="200">
        <v>5.1606088144235871</v>
      </c>
      <c r="E7041" s="200"/>
      <c r="F7041" s="200"/>
    </row>
    <row r="7042" spans="2:6" x14ac:dyDescent="0.2">
      <c r="B7042" s="199">
        <v>42635</v>
      </c>
      <c r="C7042" s="200">
        <v>11.420469831400174</v>
      </c>
      <c r="D7042" s="200">
        <v>5.2175463485703721</v>
      </c>
      <c r="E7042" s="200"/>
      <c r="F7042" s="200"/>
    </row>
    <row r="7043" spans="2:6" x14ac:dyDescent="0.2">
      <c r="B7043" s="199">
        <v>42636</v>
      </c>
      <c r="C7043" s="200">
        <v>11.34385390510144</v>
      </c>
      <c r="D7043" s="200">
        <v>5.1850366053542007</v>
      </c>
      <c r="E7043" s="200"/>
      <c r="F7043" s="200"/>
    </row>
    <row r="7044" spans="2:6" x14ac:dyDescent="0.2">
      <c r="B7044" s="199">
        <v>42639</v>
      </c>
      <c r="C7044" s="200">
        <v>11.273908754068717</v>
      </c>
      <c r="D7044" s="200">
        <v>5.1408362775450591</v>
      </c>
      <c r="E7044" s="200"/>
      <c r="F7044" s="200"/>
    </row>
    <row r="7045" spans="2:6" x14ac:dyDescent="0.2">
      <c r="B7045" s="199">
        <v>42640</v>
      </c>
      <c r="C7045" s="200">
        <v>11.313578142473963</v>
      </c>
      <c r="D7045" s="200">
        <v>5.1563035876889316</v>
      </c>
      <c r="E7045" s="200"/>
      <c r="F7045" s="200"/>
    </row>
    <row r="7046" spans="2:6" x14ac:dyDescent="0.2">
      <c r="B7046" s="199">
        <v>42641</v>
      </c>
      <c r="C7046" s="200">
        <v>11.296640594573892</v>
      </c>
      <c r="D7046" s="200">
        <v>5.1785073757056859</v>
      </c>
      <c r="E7046" s="200"/>
      <c r="F7046" s="200"/>
    </row>
    <row r="7047" spans="2:6" x14ac:dyDescent="0.2">
      <c r="B7047" s="199">
        <v>42642</v>
      </c>
      <c r="C7047" s="200">
        <v>11.293597506819715</v>
      </c>
      <c r="D7047" s="200">
        <v>5.1610540885084539</v>
      </c>
      <c r="E7047" s="200"/>
      <c r="F7047" s="200"/>
    </row>
    <row r="7048" spans="2:6" x14ac:dyDescent="0.2">
      <c r="B7048" s="199">
        <v>42643</v>
      </c>
      <c r="C7048" s="200">
        <v>11.334666265258258</v>
      </c>
      <c r="D7048" s="200">
        <v>5.178900200327794</v>
      </c>
      <c r="E7048" s="200"/>
      <c r="F7048" s="200"/>
    </row>
    <row r="7049" spans="2:6" x14ac:dyDescent="0.2">
      <c r="B7049" s="199">
        <v>42646</v>
      </c>
      <c r="C7049" s="200">
        <v>11.514885611090296</v>
      </c>
      <c r="D7049" s="200">
        <v>5.1708189765069958</v>
      </c>
      <c r="E7049" s="200"/>
      <c r="F7049" s="200"/>
    </row>
    <row r="7050" spans="2:6" x14ac:dyDescent="0.2">
      <c r="B7050" s="199">
        <v>42647</v>
      </c>
      <c r="C7050" s="200">
        <v>11.527890245356851</v>
      </c>
      <c r="D7050" s="200">
        <v>5.1560857767255355</v>
      </c>
      <c r="E7050" s="200"/>
      <c r="F7050" s="200"/>
    </row>
    <row r="7051" spans="2:6" x14ac:dyDescent="0.2">
      <c r="B7051" s="199">
        <v>42648</v>
      </c>
      <c r="C7051" s="200">
        <v>11.380965565323057</v>
      </c>
      <c r="D7051" s="200">
        <v>5.1673793480240242</v>
      </c>
      <c r="E7051" s="200"/>
      <c r="F7051" s="200"/>
    </row>
    <row r="7052" spans="2:6" x14ac:dyDescent="0.2">
      <c r="B7052" s="199">
        <v>42649</v>
      </c>
      <c r="C7052" s="200">
        <v>11.215854912514436</v>
      </c>
      <c r="D7052" s="200">
        <v>5.1594534693134069</v>
      </c>
      <c r="E7052" s="200"/>
      <c r="F7052" s="200"/>
    </row>
    <row r="7053" spans="2:6" x14ac:dyDescent="0.2">
      <c r="B7053" s="199">
        <v>42650</v>
      </c>
      <c r="C7053" s="200">
        <v>11.018060880102087</v>
      </c>
      <c r="D7053" s="200">
        <v>5.1415587324713021</v>
      </c>
      <c r="E7053" s="200"/>
      <c r="F7053" s="200"/>
    </row>
    <row r="7054" spans="2:6" x14ac:dyDescent="0.2">
      <c r="B7054" s="199">
        <v>42653</v>
      </c>
      <c r="C7054" s="200">
        <v>11.096577381076562</v>
      </c>
      <c r="D7054" s="200">
        <v>5.1622462210890401</v>
      </c>
      <c r="E7054" s="200"/>
      <c r="F7054" s="200"/>
    </row>
    <row r="7055" spans="2:6" x14ac:dyDescent="0.2">
      <c r="B7055" s="199">
        <v>42654</v>
      </c>
      <c r="C7055" s="200">
        <v>10.974526962057805</v>
      </c>
      <c r="D7055" s="200">
        <v>5.1053385539974361</v>
      </c>
      <c r="E7055" s="200"/>
      <c r="F7055" s="200"/>
    </row>
    <row r="7056" spans="2:6" x14ac:dyDescent="0.2">
      <c r="B7056" s="199">
        <v>42655</v>
      </c>
      <c r="C7056" s="200">
        <v>10.806052150301428</v>
      </c>
      <c r="D7056" s="200">
        <v>5.0913367328355355</v>
      </c>
      <c r="E7056" s="200"/>
      <c r="F7056" s="200"/>
    </row>
    <row r="7057" spans="2:6" x14ac:dyDescent="0.2">
      <c r="B7057" s="199">
        <v>42656</v>
      </c>
      <c r="C7057" s="200">
        <v>10.729794822998116</v>
      </c>
      <c r="D7057" s="200">
        <v>5.0737077035148301</v>
      </c>
      <c r="E7057" s="200"/>
      <c r="F7057" s="200"/>
    </row>
    <row r="7058" spans="2:6" x14ac:dyDescent="0.2">
      <c r="B7058" s="199">
        <v>42657</v>
      </c>
      <c r="C7058" s="200">
        <v>10.788567530445551</v>
      </c>
      <c r="D7058" s="200">
        <v>5.0859903478419097</v>
      </c>
      <c r="E7058" s="200"/>
      <c r="F7058" s="200"/>
    </row>
    <row r="7059" spans="2:6" x14ac:dyDescent="0.2">
      <c r="B7059" s="199">
        <v>42660</v>
      </c>
      <c r="C7059" s="200">
        <v>10.728880812535367</v>
      </c>
      <c r="D7059" s="200">
        <v>5.0684489164086557</v>
      </c>
      <c r="E7059" s="200"/>
      <c r="F7059" s="200"/>
    </row>
    <row r="7060" spans="2:6" x14ac:dyDescent="0.2">
      <c r="B7060" s="199">
        <v>42661</v>
      </c>
      <c r="C7060" s="200">
        <v>10.697996265566818</v>
      </c>
      <c r="D7060" s="200">
        <v>5.1083982881077983</v>
      </c>
      <c r="E7060" s="200"/>
      <c r="F7060" s="200"/>
    </row>
    <row r="7061" spans="2:6" x14ac:dyDescent="0.2">
      <c r="B7061" s="199">
        <v>42662</v>
      </c>
      <c r="C7061" s="200">
        <v>10.624614401836105</v>
      </c>
      <c r="D7061" s="200">
        <v>5.1257556000728322</v>
      </c>
      <c r="E7061" s="200"/>
      <c r="F7061" s="200"/>
    </row>
    <row r="7062" spans="2:6" x14ac:dyDescent="0.2">
      <c r="B7062" s="199">
        <v>42663</v>
      </c>
      <c r="C7062" s="200">
        <v>10.63746392118836</v>
      </c>
      <c r="D7062" s="200">
        <v>5.118268985612807</v>
      </c>
      <c r="E7062" s="200"/>
      <c r="F7062" s="200"/>
    </row>
    <row r="7063" spans="2:6" x14ac:dyDescent="0.2">
      <c r="B7063" s="199">
        <v>42664</v>
      </c>
      <c r="C7063" s="200">
        <v>10.548515525251702</v>
      </c>
      <c r="D7063" s="200">
        <v>5.109658167911113</v>
      </c>
      <c r="E7063" s="200"/>
      <c r="F7063" s="200"/>
    </row>
    <row r="7064" spans="2:6" x14ac:dyDescent="0.2">
      <c r="B7064" s="199">
        <v>42667</v>
      </c>
      <c r="C7064" s="200">
        <v>10.436014680876159</v>
      </c>
      <c r="D7064" s="200">
        <v>5.1251453287197082</v>
      </c>
      <c r="E7064" s="200"/>
      <c r="F7064" s="200"/>
    </row>
    <row r="7065" spans="2:6" x14ac:dyDescent="0.2">
      <c r="B7065" s="199">
        <v>42668</v>
      </c>
      <c r="C7065" s="200">
        <v>10.476784050851082</v>
      </c>
      <c r="D7065" s="200">
        <v>5.110101438717888</v>
      </c>
      <c r="E7065" s="200"/>
      <c r="F7065" s="200"/>
    </row>
    <row r="7066" spans="2:6" x14ac:dyDescent="0.2">
      <c r="B7066" s="199">
        <v>42669</v>
      </c>
      <c r="C7066" s="200">
        <v>10.423603819829932</v>
      </c>
      <c r="D7066" s="200">
        <v>5.106312329266057</v>
      </c>
      <c r="E7066" s="200"/>
      <c r="F7066" s="200"/>
    </row>
    <row r="7067" spans="2:6" x14ac:dyDescent="0.2">
      <c r="B7067" s="199">
        <v>42670</v>
      </c>
      <c r="C7067" s="200">
        <v>10.570970493974363</v>
      </c>
      <c r="D7067" s="200">
        <v>5.0909766891276487</v>
      </c>
      <c r="E7067" s="200"/>
      <c r="F7067" s="200"/>
    </row>
    <row r="7068" spans="2:6" x14ac:dyDescent="0.2">
      <c r="B7068" s="199">
        <v>42671</v>
      </c>
      <c r="C7068" s="200">
        <v>10.619227911344398</v>
      </c>
      <c r="D7068" s="200">
        <v>5.0801990529957965</v>
      </c>
      <c r="E7068" s="200"/>
      <c r="F7068" s="200"/>
    </row>
    <row r="7069" spans="2:6" x14ac:dyDescent="0.2">
      <c r="B7069" s="199">
        <v>42674</v>
      </c>
      <c r="C7069" s="200">
        <v>10.569504407848891</v>
      </c>
      <c r="D7069" s="200">
        <v>5.0802352941176334</v>
      </c>
      <c r="E7069" s="200"/>
      <c r="F7069" s="200"/>
    </row>
    <row r="7070" spans="2:6" x14ac:dyDescent="0.2">
      <c r="B7070" s="199">
        <v>42675</v>
      </c>
      <c r="C7070" s="200">
        <v>10.571297402826003</v>
      </c>
      <c r="D7070" s="200">
        <v>5.0593946457839971</v>
      </c>
      <c r="E7070" s="200"/>
      <c r="F7070" s="200"/>
    </row>
    <row r="7071" spans="2:6" x14ac:dyDescent="0.2">
      <c r="B7071" s="199">
        <v>42676</v>
      </c>
      <c r="C7071" s="200">
        <v>10.508184813582805</v>
      </c>
      <c r="D7071" s="200">
        <v>5.0263726097249917</v>
      </c>
      <c r="E7071" s="200"/>
      <c r="F7071" s="200"/>
    </row>
    <row r="7072" spans="2:6" x14ac:dyDescent="0.2">
      <c r="B7072" s="199">
        <v>42677</v>
      </c>
      <c r="C7072" s="200">
        <v>10.450853173726276</v>
      </c>
      <c r="D7072" s="200">
        <v>5.0101730103806092</v>
      </c>
      <c r="E7072" s="200"/>
      <c r="F7072" s="200"/>
    </row>
    <row r="7073" spans="2:6" x14ac:dyDescent="0.2">
      <c r="B7073" s="199">
        <v>42678</v>
      </c>
      <c r="C7073" s="200">
        <v>10.400071386218697</v>
      </c>
      <c r="D7073" s="200">
        <v>4.989939173192484</v>
      </c>
      <c r="E7073" s="200"/>
      <c r="F7073" s="200"/>
    </row>
    <row r="7074" spans="2:6" x14ac:dyDescent="0.2">
      <c r="B7074" s="199">
        <v>42681</v>
      </c>
      <c r="C7074" s="200">
        <v>10.378272737052773</v>
      </c>
      <c r="D7074" s="200">
        <v>5.0666166454197645</v>
      </c>
      <c r="E7074" s="200"/>
      <c r="F7074" s="200"/>
    </row>
    <row r="7075" spans="2:6" x14ac:dyDescent="0.2">
      <c r="B7075" s="199">
        <v>42682</v>
      </c>
      <c r="C7075" s="200">
        <v>10.320727605701297</v>
      </c>
      <c r="D7075" s="200">
        <v>5.0865864141322028</v>
      </c>
      <c r="E7075" s="200"/>
      <c r="F7075" s="200"/>
    </row>
    <row r="7076" spans="2:6" x14ac:dyDescent="0.2">
      <c r="B7076" s="199">
        <v>42683</v>
      </c>
      <c r="C7076" s="200">
        <v>10.155139932833647</v>
      </c>
      <c r="D7076" s="200">
        <v>5.1010092879256819</v>
      </c>
      <c r="E7076" s="200"/>
      <c r="F7076" s="200"/>
    </row>
    <row r="7077" spans="2:6" x14ac:dyDescent="0.2">
      <c r="B7077" s="199">
        <v>42684</v>
      </c>
      <c r="C7077" s="200">
        <v>9.6544882000082417</v>
      </c>
      <c r="D7077" s="200">
        <v>5.1167841923146824</v>
      </c>
      <c r="E7077" s="200"/>
      <c r="F7077" s="200"/>
    </row>
    <row r="7078" spans="2:6" x14ac:dyDescent="0.2">
      <c r="B7078" s="199">
        <v>42685</v>
      </c>
      <c r="C7078" s="200">
        <v>9.7514950659280775</v>
      </c>
      <c r="D7078" s="200">
        <v>5.1038599526497759</v>
      </c>
      <c r="E7078" s="200"/>
      <c r="F7078" s="200"/>
    </row>
    <row r="7079" spans="2:6" x14ac:dyDescent="0.2">
      <c r="B7079" s="199">
        <v>42688</v>
      </c>
      <c r="C7079" s="200">
        <v>9.561467620595657</v>
      </c>
      <c r="D7079" s="200">
        <v>5.0912329266071605</v>
      </c>
      <c r="E7079" s="200"/>
      <c r="F7079" s="200"/>
    </row>
    <row r="7080" spans="2:6" x14ac:dyDescent="0.2">
      <c r="B7080" s="199">
        <v>42689</v>
      </c>
      <c r="C7080" s="200">
        <v>9.6899519727532137</v>
      </c>
      <c r="D7080" s="200">
        <v>5.1210420688399045</v>
      </c>
      <c r="E7080" s="200"/>
      <c r="F7080" s="200"/>
    </row>
    <row r="7081" spans="2:6" x14ac:dyDescent="0.2">
      <c r="B7081" s="199">
        <v>42690</v>
      </c>
      <c r="C7081" s="200">
        <v>9.5797136378534411</v>
      </c>
      <c r="D7081" s="200">
        <v>5.1117026042615041</v>
      </c>
      <c r="E7081" s="200"/>
      <c r="F7081" s="200"/>
    </row>
    <row r="7082" spans="2:6" x14ac:dyDescent="0.2">
      <c r="B7082" s="199">
        <v>42691</v>
      </c>
      <c r="C7082" s="200">
        <v>9.5422317033202741</v>
      </c>
      <c r="D7082" s="200">
        <v>5.1378056820251174</v>
      </c>
      <c r="E7082" s="200"/>
      <c r="F7082" s="200"/>
    </row>
    <row r="7083" spans="2:6" x14ac:dyDescent="0.2">
      <c r="B7083" s="199">
        <v>42692</v>
      </c>
      <c r="C7083" s="200">
        <v>9.5167886876194761</v>
      </c>
      <c r="D7083" s="200">
        <v>5.1093500273174142</v>
      </c>
      <c r="E7083" s="200"/>
      <c r="F7083" s="200"/>
    </row>
    <row r="7084" spans="2:6" x14ac:dyDescent="0.2">
      <c r="B7084" s="199">
        <v>42695</v>
      </c>
      <c r="C7084" s="200">
        <v>9.5493578159153572</v>
      </c>
      <c r="D7084" s="200">
        <v>5.1490346020761102</v>
      </c>
      <c r="E7084" s="200"/>
      <c r="F7084" s="200"/>
    </row>
    <row r="7085" spans="2:6" x14ac:dyDescent="0.2">
      <c r="B7085" s="199">
        <v>42696</v>
      </c>
      <c r="C7085" s="200">
        <v>9.5632172501128601</v>
      </c>
      <c r="D7085" s="200">
        <v>5.1570149335275763</v>
      </c>
      <c r="E7085" s="200"/>
      <c r="F7085" s="200"/>
    </row>
    <row r="7086" spans="2:6" x14ac:dyDescent="0.2">
      <c r="B7086" s="199">
        <v>42697</v>
      </c>
      <c r="C7086" s="200">
        <v>9.4552205759100545</v>
      </c>
      <c r="D7086" s="200">
        <v>5.1470664724093824</v>
      </c>
      <c r="E7086" s="200"/>
      <c r="F7086" s="200"/>
    </row>
    <row r="7087" spans="2:6" x14ac:dyDescent="0.2">
      <c r="B7087" s="199">
        <v>42698</v>
      </c>
      <c r="C7087" s="200">
        <v>9.5115047731194888</v>
      </c>
      <c r="D7087" s="200">
        <v>5.1581835731196364</v>
      </c>
      <c r="E7087" s="200"/>
      <c r="F7087" s="200"/>
    </row>
    <row r="7088" spans="2:6" x14ac:dyDescent="0.2">
      <c r="B7088" s="199">
        <v>42699</v>
      </c>
      <c r="C7088" s="200">
        <v>9.7206021794480115</v>
      </c>
      <c r="D7088" s="200">
        <v>5.1810375159351532</v>
      </c>
      <c r="E7088" s="200"/>
      <c r="F7088" s="200"/>
    </row>
    <row r="7089" spans="2:6" x14ac:dyDescent="0.2">
      <c r="B7089" s="199">
        <v>42702</v>
      </c>
      <c r="C7089" s="200">
        <v>9.6614917217839587</v>
      </c>
      <c r="D7089" s="200">
        <v>5.1579184119468087</v>
      </c>
      <c r="E7089" s="200"/>
      <c r="F7089" s="200"/>
    </row>
    <row r="7090" spans="2:6" x14ac:dyDescent="0.2">
      <c r="B7090" s="199">
        <v>42703</v>
      </c>
      <c r="C7090" s="200">
        <v>9.7258143741489196</v>
      </c>
      <c r="D7090" s="200">
        <v>5.1660996175559868</v>
      </c>
      <c r="E7090" s="200"/>
      <c r="F7090" s="200"/>
    </row>
    <row r="7091" spans="2:6" x14ac:dyDescent="0.2">
      <c r="B7091" s="199">
        <v>42704</v>
      </c>
      <c r="C7091" s="200">
        <v>9.6159521512187656</v>
      </c>
      <c r="D7091" s="200">
        <v>5.1568087780003502</v>
      </c>
      <c r="E7091" s="200"/>
      <c r="F7091" s="200"/>
    </row>
    <row r="7092" spans="2:6" x14ac:dyDescent="0.2">
      <c r="B7092" s="199">
        <v>42705</v>
      </c>
      <c r="C7092" s="200">
        <v>9.4998844977654979</v>
      </c>
      <c r="D7092" s="200">
        <v>5.146629757785453</v>
      </c>
      <c r="E7092" s="200"/>
      <c r="F7092" s="200"/>
    </row>
    <row r="7093" spans="2:6" x14ac:dyDescent="0.2">
      <c r="B7093" s="199">
        <v>42706</v>
      </c>
      <c r="C7093" s="200">
        <v>9.5266426544332301</v>
      </c>
      <c r="D7093" s="200">
        <v>5.1475641959570071</v>
      </c>
      <c r="E7093" s="200"/>
      <c r="F7093" s="200"/>
    </row>
    <row r="7094" spans="2:6" x14ac:dyDescent="0.2">
      <c r="B7094" s="199">
        <v>42709</v>
      </c>
      <c r="C7094" s="200">
        <v>9.6449494667300062</v>
      </c>
      <c r="D7094" s="200">
        <v>5.1755392460389595</v>
      </c>
      <c r="E7094" s="200"/>
      <c r="F7094" s="200"/>
    </row>
    <row r="7095" spans="2:6" x14ac:dyDescent="0.2">
      <c r="B7095" s="199">
        <v>42710</v>
      </c>
      <c r="C7095" s="200">
        <v>9.6186016140291297</v>
      </c>
      <c r="D7095" s="200">
        <v>5.2049309779639268</v>
      </c>
      <c r="E7095" s="200"/>
      <c r="F7095" s="200"/>
    </row>
    <row r="7096" spans="2:6" x14ac:dyDescent="0.2">
      <c r="B7096" s="199">
        <v>42711</v>
      </c>
      <c r="C7096" s="200">
        <v>9.6719669822060528</v>
      </c>
      <c r="D7096" s="200">
        <v>5.2704032052449321</v>
      </c>
      <c r="E7096" s="200"/>
      <c r="F7096" s="200"/>
    </row>
    <row r="7097" spans="2:6" x14ac:dyDescent="0.2">
      <c r="B7097" s="199">
        <v>42712</v>
      </c>
      <c r="C7097" s="200">
        <v>9.7271770503315231</v>
      </c>
      <c r="D7097" s="200">
        <v>5.281768712438522</v>
      </c>
      <c r="E7097" s="200"/>
      <c r="F7097" s="200"/>
    </row>
    <row r="7098" spans="2:6" x14ac:dyDescent="0.2">
      <c r="B7098" s="199">
        <v>42713</v>
      </c>
      <c r="C7098" s="200">
        <v>9.8781647403785673</v>
      </c>
      <c r="D7098" s="200">
        <v>5.3034456383172319</v>
      </c>
      <c r="E7098" s="200"/>
      <c r="F7098" s="200"/>
    </row>
    <row r="7099" spans="2:6" x14ac:dyDescent="0.2">
      <c r="B7099" s="199">
        <v>42716</v>
      </c>
      <c r="C7099" s="200">
        <v>9.9249644111346544</v>
      </c>
      <c r="D7099" s="200">
        <v>5.3040111090875834</v>
      </c>
      <c r="E7099" s="200"/>
      <c r="F7099" s="200"/>
    </row>
    <row r="7100" spans="2:6" x14ac:dyDescent="0.2">
      <c r="B7100" s="199">
        <v>42717</v>
      </c>
      <c r="C7100" s="200">
        <v>10.039701912500249</v>
      </c>
      <c r="D7100" s="200">
        <v>5.3460635585503402</v>
      </c>
      <c r="E7100" s="200"/>
      <c r="F7100" s="200"/>
    </row>
    <row r="7101" spans="2:6" x14ac:dyDescent="0.2">
      <c r="B7101" s="199">
        <v>42718</v>
      </c>
      <c r="C7101" s="200">
        <v>10.028284287276229</v>
      </c>
      <c r="D7101" s="200">
        <v>5.3152815516299254</v>
      </c>
      <c r="E7101" s="200"/>
      <c r="F7101" s="200"/>
    </row>
    <row r="7102" spans="2:6" x14ac:dyDescent="0.2">
      <c r="B7102" s="199">
        <v>42719</v>
      </c>
      <c r="C7102" s="200">
        <v>9.7575478833903482</v>
      </c>
      <c r="D7102" s="200">
        <v>5.2876978692405618</v>
      </c>
      <c r="E7102" s="200"/>
      <c r="F7102" s="200"/>
    </row>
    <row r="7103" spans="2:6" x14ac:dyDescent="0.2">
      <c r="B7103" s="199">
        <v>42720</v>
      </c>
      <c r="C7103" s="200">
        <v>9.7772950127219964</v>
      </c>
      <c r="D7103" s="200">
        <v>5.2884789655800262</v>
      </c>
      <c r="E7103" s="200"/>
      <c r="F7103" s="200"/>
    </row>
    <row r="7104" spans="2:6" x14ac:dyDescent="0.2">
      <c r="B7104" s="199">
        <v>42723</v>
      </c>
      <c r="C7104" s="200">
        <v>9.6413384582412167</v>
      </c>
      <c r="D7104" s="200">
        <v>5.3010981606264655</v>
      </c>
      <c r="E7104" s="200"/>
      <c r="F7104" s="200"/>
    </row>
    <row r="7105" spans="2:6" x14ac:dyDescent="0.2">
      <c r="B7105" s="199">
        <v>42724</v>
      </c>
      <c r="C7105" s="200">
        <v>9.4892174285784066</v>
      </c>
      <c r="D7105" s="200">
        <v>5.3094469131305635</v>
      </c>
      <c r="E7105" s="200"/>
      <c r="F7105" s="200"/>
    </row>
    <row r="7106" spans="2:6" x14ac:dyDescent="0.2">
      <c r="B7106" s="199">
        <v>42725</v>
      </c>
      <c r="C7106" s="200">
        <v>9.4025340439709773</v>
      </c>
      <c r="D7106" s="200">
        <v>5.3057586960480645</v>
      </c>
      <c r="E7106" s="200"/>
      <c r="F7106" s="200"/>
    </row>
    <row r="7107" spans="2:6" x14ac:dyDescent="0.2">
      <c r="B7107" s="199">
        <v>42726</v>
      </c>
      <c r="C7107" s="200">
        <v>9.4288276898469636</v>
      </c>
      <c r="D7107" s="200">
        <v>5.2994598433800624</v>
      </c>
      <c r="E7107" s="200"/>
      <c r="F7107" s="200"/>
    </row>
    <row r="7108" spans="2:6" x14ac:dyDescent="0.2">
      <c r="B7108" s="199">
        <v>42727</v>
      </c>
      <c r="C7108" s="200">
        <v>9.4007110267523863</v>
      </c>
      <c r="D7108" s="200">
        <v>5.303745765798566</v>
      </c>
      <c r="E7108" s="200"/>
      <c r="F7108" s="200"/>
    </row>
    <row r="7109" spans="2:6" x14ac:dyDescent="0.2">
      <c r="B7109" s="199">
        <v>42730</v>
      </c>
      <c r="C7109" s="200">
        <v>9.4007110267523863</v>
      </c>
      <c r="D7109" s="200">
        <v>5.3017257330176522</v>
      </c>
      <c r="E7109" s="200"/>
      <c r="F7109" s="200"/>
    </row>
    <row r="7110" spans="2:6" x14ac:dyDescent="0.2">
      <c r="B7110" s="199">
        <v>42731</v>
      </c>
      <c r="C7110" s="200">
        <v>9.4782251184419817</v>
      </c>
      <c r="D7110" s="200">
        <v>5.3080249499180345</v>
      </c>
      <c r="E7110" s="200"/>
      <c r="F7110" s="200"/>
    </row>
    <row r="7111" spans="2:6" x14ac:dyDescent="0.2">
      <c r="B7111" s="199">
        <v>42732</v>
      </c>
      <c r="C7111" s="200">
        <v>9.4034355451664471</v>
      </c>
      <c r="D7111" s="200">
        <v>5.2790770351484113</v>
      </c>
      <c r="E7111" s="200"/>
      <c r="F7111" s="200"/>
    </row>
    <row r="7112" spans="2:6" x14ac:dyDescent="0.2">
      <c r="B7112" s="199">
        <v>42733</v>
      </c>
      <c r="C7112" s="200">
        <v>9.527940282425968</v>
      </c>
      <c r="D7112" s="200">
        <v>5.2872637042432942</v>
      </c>
      <c r="E7112" s="200"/>
      <c r="F7112" s="200"/>
    </row>
    <row r="7113" spans="2:6" x14ac:dyDescent="0.2">
      <c r="B7113" s="199">
        <v>42734</v>
      </c>
      <c r="C7113" s="200">
        <v>9.7041825152134251</v>
      </c>
      <c r="D7113" s="200">
        <v>5.2821648151520542</v>
      </c>
      <c r="E7113" s="200"/>
      <c r="F7113" s="200"/>
    </row>
    <row r="7114" spans="2:6" x14ac:dyDescent="0.2">
      <c r="B7114" s="199">
        <v>42737</v>
      </c>
      <c r="C7114" s="200">
        <v>9.6360537097900743</v>
      </c>
      <c r="D7114" s="200">
        <v>5.2878051356765488</v>
      </c>
      <c r="E7114" s="200"/>
      <c r="F7114" s="200"/>
    </row>
    <row r="7115" spans="2:6" x14ac:dyDescent="0.2">
      <c r="B7115" s="199">
        <v>42738</v>
      </c>
      <c r="C7115" s="200">
        <v>9.5682734959483184</v>
      </c>
      <c r="D7115" s="200">
        <v>5.3026873065015341</v>
      </c>
      <c r="E7115" s="200"/>
      <c r="F7115" s="200"/>
    </row>
    <row r="7116" spans="2:6" x14ac:dyDescent="0.2">
      <c r="B7116" s="199">
        <v>42739</v>
      </c>
      <c r="C7116" s="200">
        <v>9.6927949122308821</v>
      </c>
      <c r="D7116" s="200">
        <v>5.3515521762884593</v>
      </c>
      <c r="E7116" s="200"/>
      <c r="F7116" s="200"/>
    </row>
    <row r="7117" spans="2:6" x14ac:dyDescent="0.2">
      <c r="B7117" s="199">
        <v>42740</v>
      </c>
      <c r="C7117" s="200">
        <v>9.9049862773338653</v>
      </c>
      <c r="D7117" s="200">
        <v>5.3773747951192732</v>
      </c>
      <c r="E7117" s="200"/>
      <c r="F7117" s="200"/>
    </row>
    <row r="7118" spans="2:6" x14ac:dyDescent="0.2">
      <c r="B7118" s="199">
        <v>42741</v>
      </c>
      <c r="C7118" s="200">
        <v>9.8456131250568859</v>
      </c>
      <c r="D7118" s="200">
        <v>5.3803835366963995</v>
      </c>
      <c r="E7118" s="200"/>
      <c r="F7118" s="200"/>
    </row>
    <row r="7119" spans="2:6" x14ac:dyDescent="0.2">
      <c r="B7119" s="199">
        <v>42744</v>
      </c>
      <c r="C7119" s="200">
        <v>9.9346841118129081</v>
      </c>
      <c r="D7119" s="200">
        <v>5.3618071389546405</v>
      </c>
      <c r="E7119" s="200"/>
      <c r="F7119" s="200"/>
    </row>
    <row r="7120" spans="2:6" x14ac:dyDescent="0.2">
      <c r="B7120" s="199">
        <v>42745</v>
      </c>
      <c r="C7120" s="200">
        <v>9.878476638109472</v>
      </c>
      <c r="D7120" s="200">
        <v>5.3700149335275782</v>
      </c>
      <c r="E7120" s="200"/>
      <c r="F7120" s="200"/>
    </row>
    <row r="7121" spans="2:6" x14ac:dyDescent="0.2">
      <c r="B7121" s="199">
        <v>42746</v>
      </c>
      <c r="C7121" s="200">
        <v>9.8120532627922561</v>
      </c>
      <c r="D7121" s="200">
        <v>5.3659360772172517</v>
      </c>
      <c r="E7121" s="200"/>
      <c r="F7121" s="200"/>
    </row>
    <row r="7122" spans="2:6" x14ac:dyDescent="0.2">
      <c r="B7122" s="199">
        <v>42747</v>
      </c>
      <c r="C7122" s="200">
        <v>9.8940590153873043</v>
      </c>
      <c r="D7122" s="200">
        <v>5.3819043890001694</v>
      </c>
      <c r="E7122" s="200"/>
      <c r="F7122" s="200"/>
    </row>
    <row r="7123" spans="2:6" x14ac:dyDescent="0.2">
      <c r="B7123" s="199">
        <v>42748</v>
      </c>
      <c r="C7123" s="200">
        <v>9.8406402743366428</v>
      </c>
      <c r="D7123" s="200">
        <v>5.3963611364050141</v>
      </c>
      <c r="E7123" s="200"/>
      <c r="F7123" s="200"/>
    </row>
    <row r="7124" spans="2:6" x14ac:dyDescent="0.2">
      <c r="B7124" s="199">
        <v>42751</v>
      </c>
      <c r="C7124" s="200">
        <v>9.7744554090489419</v>
      </c>
      <c r="D7124" s="200">
        <v>5.3829071207430212</v>
      </c>
      <c r="E7124" s="200"/>
      <c r="F7124" s="200"/>
    </row>
    <row r="7125" spans="2:6" x14ac:dyDescent="0.2">
      <c r="B7125" s="199">
        <v>42752</v>
      </c>
      <c r="C7125" s="200">
        <v>9.8015204597406633</v>
      </c>
      <c r="D7125" s="200">
        <v>5.3802272810052685</v>
      </c>
      <c r="E7125" s="200"/>
      <c r="F7125" s="200"/>
    </row>
    <row r="7126" spans="2:6" x14ac:dyDescent="0.2">
      <c r="B7126" s="199">
        <v>42753</v>
      </c>
      <c r="C7126" s="200">
        <v>9.7901278530512066</v>
      </c>
      <c r="D7126" s="200">
        <v>5.3892817337461176</v>
      </c>
      <c r="E7126" s="200"/>
      <c r="F7126" s="200"/>
    </row>
    <row r="7127" spans="2:6" x14ac:dyDescent="0.2">
      <c r="B7127" s="199">
        <v>42754</v>
      </c>
      <c r="C7127" s="200">
        <v>9.6995157245660195</v>
      </c>
      <c r="D7127" s="200">
        <v>5.360287015115631</v>
      </c>
      <c r="E7127" s="200"/>
      <c r="F7127" s="200"/>
    </row>
    <row r="7128" spans="2:6" x14ac:dyDescent="0.2">
      <c r="B7128" s="199">
        <v>42755</v>
      </c>
      <c r="C7128" s="200">
        <v>9.6669557697328141</v>
      </c>
      <c r="D7128" s="200">
        <v>5.3805793116007878</v>
      </c>
      <c r="E7128" s="200"/>
      <c r="F7128" s="200"/>
    </row>
    <row r="7129" spans="2:6" x14ac:dyDescent="0.2">
      <c r="B7129" s="199">
        <v>42758</v>
      </c>
      <c r="C7129" s="200">
        <v>9.6812555301386478</v>
      </c>
      <c r="D7129" s="200">
        <v>5.3769348024039205</v>
      </c>
      <c r="E7129" s="200"/>
      <c r="F7129" s="200"/>
    </row>
    <row r="7130" spans="2:6" x14ac:dyDescent="0.2">
      <c r="B7130" s="199">
        <v>42759</v>
      </c>
      <c r="C7130" s="200">
        <v>9.6886018058378962</v>
      </c>
      <c r="D7130" s="200">
        <v>5.4046856674558228</v>
      </c>
      <c r="E7130" s="200"/>
      <c r="F7130" s="200"/>
    </row>
    <row r="7131" spans="2:6" x14ac:dyDescent="0.2">
      <c r="B7131" s="199">
        <v>42760</v>
      </c>
      <c r="C7131" s="200">
        <v>9.6747715599307185</v>
      </c>
      <c r="D7131" s="200">
        <v>5.4507149881624333</v>
      </c>
      <c r="E7131" s="200"/>
      <c r="F7131" s="200"/>
    </row>
    <row r="7132" spans="2:6" x14ac:dyDescent="0.2">
      <c r="B7132" s="199">
        <v>42761</v>
      </c>
      <c r="C7132" s="200">
        <v>9.6222876781216105</v>
      </c>
      <c r="D7132" s="200">
        <v>5.4445647423055767</v>
      </c>
      <c r="E7132" s="200"/>
      <c r="F7132" s="200"/>
    </row>
    <row r="7133" spans="2:6" x14ac:dyDescent="0.2">
      <c r="B7133" s="199">
        <v>42762</v>
      </c>
      <c r="C7133" s="200">
        <v>9.5680700118671922</v>
      </c>
      <c r="D7133" s="200">
        <v>5.443722090693849</v>
      </c>
      <c r="E7133" s="200"/>
      <c r="F7133" s="200"/>
    </row>
    <row r="7134" spans="2:6" x14ac:dyDescent="0.2">
      <c r="B7134" s="199">
        <v>42765</v>
      </c>
      <c r="C7134" s="200">
        <v>9.5263632807972574</v>
      </c>
      <c r="D7134" s="200">
        <v>5.4099459114915174</v>
      </c>
      <c r="E7134" s="200"/>
      <c r="F7134" s="200"/>
    </row>
    <row r="7135" spans="2:6" x14ac:dyDescent="0.2">
      <c r="B7135" s="199">
        <v>42766</v>
      </c>
      <c r="C7135" s="200">
        <v>9.5579883763889075</v>
      </c>
      <c r="D7135" s="200">
        <v>5.4109919868876206</v>
      </c>
      <c r="E7135" s="200"/>
      <c r="F7135" s="200"/>
    </row>
    <row r="7136" spans="2:6" x14ac:dyDescent="0.2">
      <c r="B7136" s="199">
        <v>42767</v>
      </c>
      <c r="C7136" s="200">
        <v>9.6077560792954788</v>
      </c>
      <c r="D7136" s="200">
        <v>5.4146936805681891</v>
      </c>
      <c r="E7136" s="200"/>
      <c r="F7136" s="200"/>
    </row>
    <row r="7137" spans="2:6" x14ac:dyDescent="0.2">
      <c r="B7137" s="199">
        <v>42768</v>
      </c>
      <c r="C7137" s="200">
        <v>9.6225403653207078</v>
      </c>
      <c r="D7137" s="200">
        <v>5.4205574576579725</v>
      </c>
      <c r="E7137" s="200"/>
      <c r="F7137" s="200"/>
    </row>
    <row r="7138" spans="2:6" x14ac:dyDescent="0.2">
      <c r="B7138" s="199">
        <v>42769</v>
      </c>
      <c r="C7138" s="200">
        <v>9.7409397461953731</v>
      </c>
      <c r="D7138" s="200">
        <v>5.4522536878528367</v>
      </c>
      <c r="E7138" s="200"/>
      <c r="F7138" s="200"/>
    </row>
    <row r="7139" spans="2:6" x14ac:dyDescent="0.2">
      <c r="B7139" s="199">
        <v>42772</v>
      </c>
      <c r="C7139" s="200">
        <v>9.6769907039465721</v>
      </c>
      <c r="D7139" s="200">
        <v>5.4303083227098758</v>
      </c>
      <c r="E7139" s="200"/>
      <c r="F7139" s="200"/>
    </row>
    <row r="7140" spans="2:6" x14ac:dyDescent="0.2">
      <c r="B7140" s="199">
        <v>42773</v>
      </c>
      <c r="C7140" s="200">
        <v>9.6807167976943571</v>
      </c>
      <c r="D7140" s="200">
        <v>5.4277297395738353</v>
      </c>
      <c r="E7140" s="200"/>
      <c r="F7140" s="200"/>
    </row>
    <row r="7141" spans="2:6" x14ac:dyDescent="0.2">
      <c r="B7141" s="199">
        <v>42774</v>
      </c>
      <c r="C7141" s="200">
        <v>9.9157667638776381</v>
      </c>
      <c r="D7141" s="200">
        <v>5.44375050081951</v>
      </c>
      <c r="E7141" s="200"/>
      <c r="F7141" s="200"/>
    </row>
    <row r="7142" spans="2:6" x14ac:dyDescent="0.2">
      <c r="B7142" s="199">
        <v>42775</v>
      </c>
      <c r="C7142" s="200">
        <v>9.8461118278458599</v>
      </c>
      <c r="D7142" s="200">
        <v>5.4604492806410363</v>
      </c>
      <c r="E7142" s="200"/>
      <c r="F7142" s="200"/>
    </row>
    <row r="7143" spans="2:6" x14ac:dyDescent="0.2">
      <c r="B7143" s="199">
        <v>42776</v>
      </c>
      <c r="C7143" s="200">
        <v>9.7598504225214153</v>
      </c>
      <c r="D7143" s="200">
        <v>5.4823034055727433</v>
      </c>
      <c r="E7143" s="200"/>
      <c r="F7143" s="200"/>
    </row>
    <row r="7144" spans="2:6" x14ac:dyDescent="0.2">
      <c r="B7144" s="199">
        <v>42779</v>
      </c>
      <c r="C7144" s="200">
        <v>9.8221432377820559</v>
      </c>
      <c r="D7144" s="200">
        <v>5.509377162629745</v>
      </c>
      <c r="E7144" s="200"/>
      <c r="F7144" s="200"/>
    </row>
    <row r="7145" spans="2:6" x14ac:dyDescent="0.2">
      <c r="B7145" s="199">
        <v>42780</v>
      </c>
      <c r="C7145" s="200">
        <v>9.6932936150198579</v>
      </c>
      <c r="D7145" s="200">
        <v>5.5111691859406173</v>
      </c>
      <c r="E7145" s="200"/>
      <c r="F7145" s="200"/>
    </row>
    <row r="7146" spans="2:6" x14ac:dyDescent="0.2">
      <c r="B7146" s="199">
        <v>42781</v>
      </c>
      <c r="C7146" s="200">
        <v>9.6961665767389977</v>
      </c>
      <c r="D7146" s="200">
        <v>5.541675468949177</v>
      </c>
      <c r="E7146" s="200"/>
      <c r="F7146" s="200"/>
    </row>
    <row r="7147" spans="2:6" x14ac:dyDescent="0.2">
      <c r="B7147" s="199">
        <v>42782</v>
      </c>
      <c r="C7147" s="200">
        <v>9.6307514483647285</v>
      </c>
      <c r="D7147" s="200">
        <v>5.552502640684744</v>
      </c>
      <c r="E7147" s="200"/>
      <c r="F7147" s="200"/>
    </row>
    <row r="7148" spans="2:6" x14ac:dyDescent="0.2">
      <c r="B7148" s="199">
        <v>42783</v>
      </c>
      <c r="C7148" s="200">
        <v>9.8956068287256809</v>
      </c>
      <c r="D7148" s="200">
        <v>5.5524800582771681</v>
      </c>
      <c r="E7148" s="200"/>
      <c r="F7148" s="200"/>
    </row>
    <row r="7149" spans="2:6" x14ac:dyDescent="0.2">
      <c r="B7149" s="199">
        <v>42786</v>
      </c>
      <c r="C7149" s="200">
        <v>9.8837697260721313</v>
      </c>
      <c r="D7149" s="200">
        <v>5.5535268621380318</v>
      </c>
      <c r="E7149" s="200"/>
      <c r="F7149" s="200"/>
    </row>
    <row r="7150" spans="2:6" x14ac:dyDescent="0.2">
      <c r="B7150" s="199">
        <v>42787</v>
      </c>
      <c r="C7150" s="200">
        <v>9.8126178477222528</v>
      </c>
      <c r="D7150" s="200">
        <v>5.5726199235111871</v>
      </c>
      <c r="E7150" s="200"/>
      <c r="F7150" s="200"/>
    </row>
    <row r="7151" spans="2:6" x14ac:dyDescent="0.2">
      <c r="B7151" s="199">
        <v>42788</v>
      </c>
      <c r="C7151" s="200">
        <v>10.047536049623497</v>
      </c>
      <c r="D7151" s="200">
        <v>5.5715563649608324</v>
      </c>
      <c r="E7151" s="200"/>
      <c r="F7151" s="200"/>
    </row>
    <row r="7152" spans="2:6" x14ac:dyDescent="0.2">
      <c r="B7152" s="199">
        <v>42789</v>
      </c>
      <c r="C7152" s="200">
        <v>10.140881036034264</v>
      </c>
      <c r="D7152" s="200">
        <v>5.5824177745401444</v>
      </c>
      <c r="E7152" s="200"/>
      <c r="F7152" s="200"/>
    </row>
    <row r="7153" spans="2:6" x14ac:dyDescent="0.2">
      <c r="B7153" s="199">
        <v>42790</v>
      </c>
      <c r="C7153" s="200">
        <v>10.120185704242628</v>
      </c>
      <c r="D7153" s="200">
        <v>5.5696880349662958</v>
      </c>
      <c r="E7153" s="200"/>
      <c r="F7153" s="200"/>
    </row>
    <row r="7154" spans="2:6" x14ac:dyDescent="0.2">
      <c r="B7154" s="199">
        <v>42793</v>
      </c>
      <c r="C7154" s="200">
        <v>10.1634235696279</v>
      </c>
      <c r="D7154" s="200">
        <v>5.5725849572026815</v>
      </c>
      <c r="E7154" s="200"/>
      <c r="F7154" s="200"/>
    </row>
    <row r="7155" spans="2:6" x14ac:dyDescent="0.2">
      <c r="B7155" s="199">
        <v>42794</v>
      </c>
      <c r="C7155" s="200">
        <v>10.142937559575453</v>
      </c>
      <c r="D7155" s="200">
        <v>5.5641364050263933</v>
      </c>
      <c r="E7155" s="200"/>
      <c r="F7155" s="200"/>
    </row>
    <row r="7156" spans="2:6" x14ac:dyDescent="0.2">
      <c r="B7156" s="199">
        <v>42795</v>
      </c>
      <c r="C7156" s="200">
        <v>10.149304776622083</v>
      </c>
      <c r="D7156" s="200">
        <v>5.6184871608085816</v>
      </c>
      <c r="E7156" s="200"/>
      <c r="F7156" s="200"/>
    </row>
    <row r="7157" spans="2:6" x14ac:dyDescent="0.2">
      <c r="B7157" s="199">
        <v>42796</v>
      </c>
      <c r="C7157" s="200">
        <v>10.072707197248697</v>
      </c>
      <c r="D7157" s="200">
        <v>5.5973815334183064</v>
      </c>
      <c r="E7157" s="200"/>
      <c r="F7157" s="200"/>
    </row>
    <row r="7158" spans="2:6" x14ac:dyDescent="0.2">
      <c r="B7158" s="199">
        <v>42797</v>
      </c>
      <c r="C7158" s="200">
        <v>10.094111387519655</v>
      </c>
      <c r="D7158" s="200">
        <v>5.5979593880895866</v>
      </c>
      <c r="E7158" s="200"/>
      <c r="F7158" s="200"/>
    </row>
    <row r="7159" spans="2:6" x14ac:dyDescent="0.2">
      <c r="B7159" s="199">
        <v>42800</v>
      </c>
      <c r="C7159" s="200">
        <v>10.104552455944514</v>
      </c>
      <c r="D7159" s="200">
        <v>5.5882154434529081</v>
      </c>
      <c r="E7159" s="200"/>
      <c r="F7159" s="200"/>
    </row>
    <row r="7160" spans="2:6" x14ac:dyDescent="0.2">
      <c r="B7160" s="199">
        <v>42801</v>
      </c>
      <c r="C7160" s="200">
        <v>9.9998615641088122</v>
      </c>
      <c r="D7160" s="200">
        <v>5.5729852485885853</v>
      </c>
      <c r="E7160" s="200"/>
      <c r="F7160" s="200"/>
    </row>
    <row r="7161" spans="2:6" x14ac:dyDescent="0.2">
      <c r="B7161" s="199">
        <v>42802</v>
      </c>
      <c r="C7161" s="200">
        <v>9.9574868381660089</v>
      </c>
      <c r="D7161" s="200">
        <v>5.5563492988526537</v>
      </c>
      <c r="E7161" s="200"/>
      <c r="F7161" s="200"/>
    </row>
    <row r="7162" spans="2:6" x14ac:dyDescent="0.2">
      <c r="B7162" s="199">
        <v>42803</v>
      </c>
      <c r="C7162" s="200">
        <v>10.098377881614031</v>
      </c>
      <c r="D7162" s="200">
        <v>5.5606796576215487</v>
      </c>
      <c r="E7162" s="200"/>
      <c r="F7162" s="200"/>
    </row>
    <row r="7163" spans="2:6" x14ac:dyDescent="0.2">
      <c r="B7163" s="199">
        <v>42804</v>
      </c>
      <c r="C7163" s="200">
        <v>10.246921260834139</v>
      </c>
      <c r="D7163" s="200">
        <v>5.591072482243657</v>
      </c>
      <c r="E7163" s="200"/>
      <c r="F7163" s="200"/>
    </row>
    <row r="7164" spans="2:6" x14ac:dyDescent="0.2">
      <c r="B7164" s="199">
        <v>42807</v>
      </c>
      <c r="C7164" s="200">
        <v>10.260124375474902</v>
      </c>
      <c r="D7164" s="200">
        <v>5.604771444181373</v>
      </c>
      <c r="E7164" s="200"/>
      <c r="F7164" s="200"/>
    </row>
    <row r="7165" spans="2:6" x14ac:dyDescent="0.2">
      <c r="B7165" s="199">
        <v>42808</v>
      </c>
      <c r="C7165" s="200">
        <v>10.171601294625837</v>
      </c>
      <c r="D7165" s="200">
        <v>5.5836119103988198</v>
      </c>
      <c r="E7165" s="200"/>
      <c r="F7165" s="200"/>
    </row>
    <row r="7166" spans="2:6" x14ac:dyDescent="0.2">
      <c r="B7166" s="199">
        <v>42809</v>
      </c>
      <c r="C7166" s="200">
        <v>10.170849904637754</v>
      </c>
      <c r="D7166" s="200">
        <v>5.6177643416499583</v>
      </c>
      <c r="E7166" s="200"/>
      <c r="F7166" s="200"/>
    </row>
    <row r="7167" spans="2:6" x14ac:dyDescent="0.2">
      <c r="B7167" s="199">
        <v>42810</v>
      </c>
      <c r="C7167" s="200">
        <v>10.282912924658421</v>
      </c>
      <c r="D7167" s="200">
        <v>5.6494955381533281</v>
      </c>
      <c r="E7167" s="200"/>
      <c r="F7167" s="200"/>
    </row>
    <row r="7168" spans="2:6" x14ac:dyDescent="0.2">
      <c r="B7168" s="199">
        <v>42811</v>
      </c>
      <c r="C7168" s="200">
        <v>10.381644401560894</v>
      </c>
      <c r="D7168" s="200">
        <v>5.6469012930249356</v>
      </c>
      <c r="E7168" s="200"/>
      <c r="F7168" s="200"/>
    </row>
    <row r="7169" spans="2:6" x14ac:dyDescent="0.2">
      <c r="B7169" s="199">
        <v>42814</v>
      </c>
      <c r="C7169" s="200">
        <v>10.493787480892166</v>
      </c>
      <c r="D7169" s="200">
        <v>5.6395820433436397</v>
      </c>
      <c r="E7169" s="200"/>
      <c r="F7169" s="200"/>
    </row>
    <row r="7170" spans="2:6" x14ac:dyDescent="0.2">
      <c r="B7170" s="199">
        <v>42815</v>
      </c>
      <c r="C7170" s="200">
        <v>10.538326310074785</v>
      </c>
      <c r="D7170" s="200">
        <v>5.5971089054816838</v>
      </c>
      <c r="E7170" s="200"/>
      <c r="F7170" s="200"/>
    </row>
    <row r="7171" spans="2:6" x14ac:dyDescent="0.2">
      <c r="B7171" s="199">
        <v>42816</v>
      </c>
      <c r="C7171" s="200">
        <v>10.570018121758608</v>
      </c>
      <c r="D7171" s="200">
        <v>5.5858470224002783</v>
      </c>
      <c r="E7171" s="200"/>
      <c r="F7171" s="200"/>
    </row>
    <row r="7172" spans="2:6" x14ac:dyDescent="0.2">
      <c r="B7172" s="199">
        <v>42817</v>
      </c>
      <c r="C7172" s="200">
        <v>10.540686391835356</v>
      </c>
      <c r="D7172" s="200">
        <v>5.5931507922054129</v>
      </c>
      <c r="E7172" s="200"/>
      <c r="F7172" s="200"/>
    </row>
    <row r="7173" spans="2:6" x14ac:dyDescent="0.2">
      <c r="B7173" s="199">
        <v>42818</v>
      </c>
      <c r="C7173" s="200">
        <v>10.503728178625735</v>
      </c>
      <c r="D7173" s="200">
        <v>5.5959952649790425</v>
      </c>
      <c r="E7173" s="200"/>
      <c r="F7173" s="200"/>
    </row>
    <row r="7174" spans="2:6" x14ac:dyDescent="0.2">
      <c r="B7174" s="199">
        <v>42821</v>
      </c>
      <c r="C7174" s="200">
        <v>10.66002646960964</v>
      </c>
      <c r="D7174" s="200">
        <v>5.5941830267710664</v>
      </c>
      <c r="E7174" s="200"/>
      <c r="F7174" s="200"/>
    </row>
    <row r="7175" spans="2:6" x14ac:dyDescent="0.2">
      <c r="B7175" s="199">
        <v>42822</v>
      </c>
      <c r="C7175" s="200">
        <v>10.482251434604539</v>
      </c>
      <c r="D7175" s="200">
        <v>5.635902932070648</v>
      </c>
      <c r="E7175" s="200"/>
      <c r="F7175" s="200"/>
    </row>
    <row r="7176" spans="2:6" x14ac:dyDescent="0.2">
      <c r="B7176" s="199">
        <v>42823</v>
      </c>
      <c r="C7176" s="200">
        <v>10.402905986184834</v>
      </c>
      <c r="D7176" s="200">
        <v>5.6353065015479737</v>
      </c>
      <c r="E7176" s="200"/>
      <c r="F7176" s="200"/>
    </row>
    <row r="7177" spans="2:6" x14ac:dyDescent="0.2">
      <c r="B7177" s="199">
        <v>42824</v>
      </c>
      <c r="C7177" s="200">
        <v>10.396691382199048</v>
      </c>
      <c r="D7177" s="200">
        <v>5.646191768348193</v>
      </c>
      <c r="E7177" s="200"/>
      <c r="F7177" s="200"/>
    </row>
    <row r="7178" spans="2:6" x14ac:dyDescent="0.2">
      <c r="B7178" s="199">
        <v>42825</v>
      </c>
      <c r="C7178" s="200">
        <v>10.424225947389427</v>
      </c>
      <c r="D7178" s="200">
        <v>5.6278431979602859</v>
      </c>
      <c r="E7178" s="200"/>
      <c r="F7178" s="200"/>
    </row>
    <row r="7179" spans="2:6" x14ac:dyDescent="0.2">
      <c r="B7179" s="199">
        <v>42828</v>
      </c>
      <c r="C7179" s="200">
        <v>10.346779405743156</v>
      </c>
      <c r="D7179" s="200">
        <v>5.6138772536878401</v>
      </c>
      <c r="E7179" s="200"/>
      <c r="F7179" s="200"/>
    </row>
    <row r="7180" spans="2:6" x14ac:dyDescent="0.2">
      <c r="B7180" s="199">
        <v>42829</v>
      </c>
      <c r="C7180" s="200">
        <v>10.415214271239343</v>
      </c>
      <c r="D7180" s="200">
        <v>5.6175862320160137</v>
      </c>
      <c r="E7180" s="200"/>
      <c r="F7180" s="200"/>
    </row>
    <row r="7181" spans="2:6" x14ac:dyDescent="0.2">
      <c r="B7181" s="199">
        <v>42830</v>
      </c>
      <c r="C7181" s="200">
        <v>10.349464728453061</v>
      </c>
      <c r="D7181" s="200">
        <v>5.6059154980877679</v>
      </c>
      <c r="E7181" s="200"/>
      <c r="F7181" s="200"/>
    </row>
    <row r="7182" spans="2:6" x14ac:dyDescent="0.2">
      <c r="B7182" s="199">
        <v>42831</v>
      </c>
      <c r="C7182" s="200">
        <v>10.376796643513469</v>
      </c>
      <c r="D7182" s="200">
        <v>5.6097406665452434</v>
      </c>
      <c r="E7182" s="200"/>
      <c r="F7182" s="200"/>
    </row>
    <row r="7183" spans="2:6" x14ac:dyDescent="0.2">
      <c r="B7183" s="199">
        <v>42832</v>
      </c>
      <c r="C7183" s="200">
        <v>10.395142734909511</v>
      </c>
      <c r="D7183" s="200">
        <v>5.6065707521398531</v>
      </c>
      <c r="E7183" s="200"/>
      <c r="F7183" s="200"/>
    </row>
    <row r="7184" spans="2:6" x14ac:dyDescent="0.2">
      <c r="B7184" s="199">
        <v>42835</v>
      </c>
      <c r="C7184" s="200">
        <v>10.381542659520328</v>
      </c>
      <c r="D7184" s="200">
        <v>5.6119211436896617</v>
      </c>
      <c r="E7184" s="200"/>
      <c r="F7184" s="200"/>
    </row>
    <row r="7185" spans="2:6" x14ac:dyDescent="0.2">
      <c r="B7185" s="199">
        <v>42836</v>
      </c>
      <c r="C7185" s="200">
        <v>10.378363637728349</v>
      </c>
      <c r="D7185" s="200">
        <v>5.6158135130212949</v>
      </c>
      <c r="E7185" s="200"/>
      <c r="F7185" s="200"/>
    </row>
    <row r="7186" spans="2:6" x14ac:dyDescent="0.2">
      <c r="B7186" s="199">
        <v>42837</v>
      </c>
      <c r="C7186" s="200">
        <v>10.409427484194605</v>
      </c>
      <c r="D7186" s="200">
        <v>5.6010029138590287</v>
      </c>
      <c r="E7186" s="200"/>
      <c r="F7186" s="200"/>
    </row>
    <row r="7187" spans="2:6" x14ac:dyDescent="0.2">
      <c r="B7187" s="199">
        <v>42838</v>
      </c>
      <c r="C7187" s="200">
        <v>10.433934806702696</v>
      </c>
      <c r="D7187" s="200">
        <v>5.5712831906756382</v>
      </c>
      <c r="E7187" s="200"/>
      <c r="F7187" s="200"/>
    </row>
    <row r="7188" spans="2:6" x14ac:dyDescent="0.2">
      <c r="B7188" s="199">
        <v>42839</v>
      </c>
      <c r="C7188" s="200">
        <v>10.433934806702696</v>
      </c>
      <c r="D7188" s="200">
        <v>5.5686998725186534</v>
      </c>
      <c r="E7188" s="200"/>
      <c r="F7188" s="200"/>
    </row>
    <row r="7189" spans="2:6" x14ac:dyDescent="0.2">
      <c r="B7189" s="199">
        <v>42842</v>
      </c>
      <c r="C7189" s="200">
        <v>10.433934806702696</v>
      </c>
      <c r="D7189" s="200">
        <v>5.6108127845565345</v>
      </c>
      <c r="E7189" s="200"/>
      <c r="F7189" s="200"/>
    </row>
    <row r="7190" spans="2:6" x14ac:dyDescent="0.2">
      <c r="B7190" s="199">
        <v>42843</v>
      </c>
      <c r="C7190" s="200">
        <v>10.451311012908794</v>
      </c>
      <c r="D7190" s="200">
        <v>5.5844816973228797</v>
      </c>
      <c r="E7190" s="200"/>
      <c r="F7190" s="200"/>
    </row>
    <row r="7191" spans="2:6" x14ac:dyDescent="0.2">
      <c r="B7191" s="199">
        <v>42844</v>
      </c>
      <c r="C7191" s="200">
        <v>10.369781446421621</v>
      </c>
      <c r="D7191" s="200">
        <v>5.5783032234565528</v>
      </c>
      <c r="E7191" s="200"/>
      <c r="F7191" s="200"/>
    </row>
    <row r="7192" spans="2:6" x14ac:dyDescent="0.2">
      <c r="B7192" s="199">
        <v>42845</v>
      </c>
      <c r="C7192" s="200">
        <v>10.463764405463778</v>
      </c>
      <c r="D7192" s="200">
        <v>5.6139027499544589</v>
      </c>
      <c r="E7192" s="200"/>
      <c r="F7192" s="200"/>
    </row>
    <row r="7193" spans="2:6" x14ac:dyDescent="0.2">
      <c r="B7193" s="199">
        <v>42846</v>
      </c>
      <c r="C7193" s="200">
        <v>10.157204795886347</v>
      </c>
      <c r="D7193" s="200">
        <v>5.6002675286832888</v>
      </c>
      <c r="E7193" s="200"/>
      <c r="F7193" s="200"/>
    </row>
    <row r="7194" spans="2:6" x14ac:dyDescent="0.2">
      <c r="B7194" s="199">
        <v>42849</v>
      </c>
      <c r="C7194" s="200">
        <v>10.547300458423013</v>
      </c>
      <c r="D7194" s="200">
        <v>5.6907628847204395</v>
      </c>
      <c r="E7194" s="200"/>
      <c r="F7194" s="200"/>
    </row>
    <row r="7195" spans="2:6" x14ac:dyDescent="0.2">
      <c r="B7195" s="199">
        <v>42850</v>
      </c>
      <c r="C7195" s="200">
        <v>10.671473283123982</v>
      </c>
      <c r="D7195" s="200">
        <v>5.7228406483336238</v>
      </c>
      <c r="E7195" s="200"/>
      <c r="F7195" s="200"/>
    </row>
    <row r="7196" spans="2:6" x14ac:dyDescent="0.2">
      <c r="B7196" s="199">
        <v>42851</v>
      </c>
      <c r="C7196" s="200">
        <v>10.564444826208815</v>
      </c>
      <c r="D7196" s="200">
        <v>5.7244013840830315</v>
      </c>
      <c r="E7196" s="200"/>
      <c r="F7196" s="200"/>
    </row>
    <row r="7197" spans="2:6" x14ac:dyDescent="0.2">
      <c r="B7197" s="199">
        <v>42852</v>
      </c>
      <c r="C7197" s="200">
        <v>10.621933248881945</v>
      </c>
      <c r="D7197" s="200">
        <v>5.7219264250591744</v>
      </c>
      <c r="E7197" s="200"/>
      <c r="F7197" s="200"/>
    </row>
    <row r="7198" spans="2:6" x14ac:dyDescent="0.2">
      <c r="B7198" s="199">
        <v>42853</v>
      </c>
      <c r="C7198" s="200">
        <v>10.693000064214306</v>
      </c>
      <c r="D7198" s="200">
        <v>5.7138974685849444</v>
      </c>
      <c r="E7198" s="200"/>
      <c r="F7198" s="200"/>
    </row>
    <row r="7199" spans="2:6" x14ac:dyDescent="0.2">
      <c r="B7199" s="199">
        <v>42856</v>
      </c>
      <c r="C7199" s="200">
        <v>10.693000064214306</v>
      </c>
      <c r="D7199" s="200">
        <v>5.727182662538687</v>
      </c>
      <c r="E7199" s="200"/>
      <c r="F7199" s="200"/>
    </row>
    <row r="7200" spans="2:6" x14ac:dyDescent="0.2">
      <c r="B7200" s="199">
        <v>42857</v>
      </c>
      <c r="C7200" s="200">
        <v>10.729574659893938</v>
      </c>
      <c r="D7200" s="200">
        <v>5.7390972500455169</v>
      </c>
      <c r="E7200" s="200"/>
      <c r="F7200" s="200"/>
    </row>
    <row r="7201" spans="2:6" x14ac:dyDescent="0.2">
      <c r="B7201" s="199">
        <v>42858</v>
      </c>
      <c r="C7201" s="200">
        <v>10.710362927201967</v>
      </c>
      <c r="D7201" s="200">
        <v>5.7307869240575364</v>
      </c>
      <c r="E7201" s="200"/>
      <c r="F7201" s="200"/>
    </row>
    <row r="7202" spans="2:6" x14ac:dyDescent="0.2">
      <c r="B7202" s="199">
        <v>42859</v>
      </c>
      <c r="C7202" s="200">
        <v>10.986004631764766</v>
      </c>
      <c r="D7202" s="200">
        <v>5.7422489528318952</v>
      </c>
      <c r="E7202" s="200"/>
      <c r="F7202" s="200"/>
    </row>
    <row r="7203" spans="2:6" x14ac:dyDescent="0.2">
      <c r="B7203" s="199">
        <v>42860</v>
      </c>
      <c r="C7203" s="200">
        <v>11.205265400784485</v>
      </c>
      <c r="D7203" s="200">
        <v>5.7742560553633089</v>
      </c>
      <c r="E7203" s="200"/>
      <c r="F7203" s="200"/>
    </row>
    <row r="7204" spans="2:6" x14ac:dyDescent="0.2">
      <c r="B7204" s="199">
        <v>42863</v>
      </c>
      <c r="C7204" s="200">
        <v>11.178704890539812</v>
      </c>
      <c r="D7204" s="200">
        <v>5.7773631396831062</v>
      </c>
      <c r="E7204" s="200"/>
      <c r="F7204" s="200"/>
    </row>
    <row r="7205" spans="2:6" x14ac:dyDescent="0.2">
      <c r="B7205" s="199">
        <v>42864</v>
      </c>
      <c r="C7205" s="200">
        <v>11.300818689846132</v>
      </c>
      <c r="D7205" s="200">
        <v>5.765740666545244</v>
      </c>
      <c r="E7205" s="200"/>
      <c r="F7205" s="200"/>
    </row>
    <row r="7206" spans="2:6" x14ac:dyDescent="0.2">
      <c r="B7206" s="199">
        <v>42865</v>
      </c>
      <c r="C7206" s="200">
        <v>11.288823136473678</v>
      </c>
      <c r="D7206" s="200">
        <v>5.7750579129484496</v>
      </c>
      <c r="E7206" s="200"/>
      <c r="F7206" s="200"/>
    </row>
    <row r="7207" spans="2:6" x14ac:dyDescent="0.2">
      <c r="B7207" s="199">
        <v>42866</v>
      </c>
      <c r="C7207" s="200">
        <v>11.373001331820063</v>
      </c>
      <c r="D7207" s="200">
        <v>5.7633778910945059</v>
      </c>
      <c r="E7207" s="200"/>
      <c r="F7207" s="200"/>
    </row>
    <row r="7208" spans="2:6" x14ac:dyDescent="0.2">
      <c r="B7208" s="199">
        <v>42867</v>
      </c>
      <c r="C7208" s="200">
        <v>11.494209460175153</v>
      </c>
      <c r="D7208" s="200">
        <v>5.7694419959934304</v>
      </c>
      <c r="E7208" s="200"/>
      <c r="F7208" s="200"/>
    </row>
    <row r="7209" spans="2:6" x14ac:dyDescent="0.2">
      <c r="B7209" s="199">
        <v>42870</v>
      </c>
      <c r="C7209" s="200">
        <v>11.546943527329903</v>
      </c>
      <c r="D7209" s="200">
        <v>5.7974984520123707</v>
      </c>
      <c r="E7209" s="200"/>
      <c r="F7209" s="200"/>
    </row>
    <row r="7210" spans="2:6" x14ac:dyDescent="0.2">
      <c r="B7210" s="199">
        <v>42871</v>
      </c>
      <c r="C7210" s="200">
        <v>11.734175568400332</v>
      </c>
      <c r="D7210" s="200">
        <v>5.8138808960116428</v>
      </c>
      <c r="E7210" s="200"/>
      <c r="F7210" s="200"/>
    </row>
    <row r="7211" spans="2:6" x14ac:dyDescent="0.2">
      <c r="B7211" s="199">
        <v>42872</v>
      </c>
      <c r="C7211" s="200">
        <v>11.681075396689788</v>
      </c>
      <c r="D7211" s="200">
        <v>5.7430657439446247</v>
      </c>
      <c r="E7211" s="200"/>
      <c r="F7211" s="200"/>
    </row>
    <row r="7212" spans="2:6" x14ac:dyDescent="0.2">
      <c r="B7212" s="199">
        <v>42873</v>
      </c>
      <c r="C7212" s="200">
        <v>11.342184334894839</v>
      </c>
      <c r="D7212" s="200">
        <v>5.7397973046803736</v>
      </c>
      <c r="E7212" s="200"/>
      <c r="F7212" s="200"/>
    </row>
    <row r="7213" spans="2:6" x14ac:dyDescent="0.2">
      <c r="B7213" s="199">
        <v>42874</v>
      </c>
      <c r="C7213" s="200">
        <v>11.557634781100401</v>
      </c>
      <c r="D7213" s="200">
        <v>5.7822143507557699</v>
      </c>
      <c r="E7213" s="200"/>
      <c r="F7213" s="200"/>
    </row>
    <row r="7214" spans="2:6" x14ac:dyDescent="0.2">
      <c r="B7214" s="199">
        <v>42877</v>
      </c>
      <c r="C7214" s="200">
        <v>11.661947893064182</v>
      </c>
      <c r="D7214" s="200">
        <v>5.8140162083409095</v>
      </c>
      <c r="E7214" s="200"/>
      <c r="F7214" s="200"/>
    </row>
    <row r="7215" spans="2:6" x14ac:dyDescent="0.2">
      <c r="B7215" s="199">
        <v>42878</v>
      </c>
      <c r="C7215" s="200">
        <v>11.734197251130285</v>
      </c>
      <c r="D7215" s="200">
        <v>5.8195718448369949</v>
      </c>
      <c r="E7215" s="200"/>
      <c r="F7215" s="200"/>
    </row>
    <row r="7216" spans="2:6" x14ac:dyDescent="0.2">
      <c r="B7216" s="199">
        <v>42879</v>
      </c>
      <c r="C7216" s="200">
        <v>11.684457068611735</v>
      </c>
      <c r="D7216" s="200">
        <v>5.8235437989437155</v>
      </c>
      <c r="E7216" s="200"/>
      <c r="F7216" s="200"/>
    </row>
    <row r="7217" spans="2:6" x14ac:dyDescent="0.2">
      <c r="B7217" s="199">
        <v>42880</v>
      </c>
      <c r="C7217" s="200">
        <v>11.791366270512144</v>
      </c>
      <c r="D7217" s="200">
        <v>5.8448759788745113</v>
      </c>
      <c r="E7217" s="200"/>
      <c r="F7217" s="200"/>
    </row>
    <row r="7218" spans="2:6" x14ac:dyDescent="0.2">
      <c r="B7218" s="199">
        <v>42881</v>
      </c>
      <c r="C7218" s="200">
        <v>11.665882474600005</v>
      </c>
      <c r="D7218" s="200">
        <v>5.8382420324166704</v>
      </c>
      <c r="E7218" s="200"/>
      <c r="F7218" s="200"/>
    </row>
    <row r="7219" spans="2:6" x14ac:dyDescent="0.2">
      <c r="B7219" s="199">
        <v>42884</v>
      </c>
      <c r="C7219" s="200">
        <v>11.680275637534882</v>
      </c>
      <c r="D7219" s="200">
        <v>5.8369985430704672</v>
      </c>
      <c r="E7219" s="200"/>
      <c r="F7219" s="200"/>
    </row>
    <row r="7220" spans="2:6" x14ac:dyDescent="0.2">
      <c r="B7220" s="199">
        <v>42885</v>
      </c>
      <c r="C7220" s="200">
        <v>11.607710211982118</v>
      </c>
      <c r="D7220" s="200">
        <v>5.8326723729739465</v>
      </c>
      <c r="E7220" s="200"/>
      <c r="F7220" s="200"/>
    </row>
    <row r="7221" spans="2:6" x14ac:dyDescent="0.2">
      <c r="B7221" s="199">
        <v>42886</v>
      </c>
      <c r="C7221" s="200">
        <v>11.645675838183529</v>
      </c>
      <c r="D7221" s="200">
        <v>5.8392329266071634</v>
      </c>
      <c r="E7221" s="200"/>
      <c r="F7221" s="200"/>
    </row>
    <row r="7222" spans="2:6" x14ac:dyDescent="0.2">
      <c r="B7222" s="199">
        <v>42887</v>
      </c>
      <c r="C7222" s="200">
        <v>11.75658550376078</v>
      </c>
      <c r="D7222" s="200">
        <v>5.8751702786377598</v>
      </c>
      <c r="E7222" s="200"/>
      <c r="F7222" s="200"/>
    </row>
    <row r="7223" spans="2:6" x14ac:dyDescent="0.2">
      <c r="B7223" s="199">
        <v>42888</v>
      </c>
      <c r="C7223" s="200">
        <v>11.899050213032899</v>
      </c>
      <c r="D7223" s="200">
        <v>5.9123010380622718</v>
      </c>
      <c r="E7223" s="200"/>
      <c r="F7223" s="200"/>
    </row>
    <row r="7224" spans="2:6" x14ac:dyDescent="0.2">
      <c r="B7224" s="199">
        <v>42891</v>
      </c>
      <c r="C7224" s="200">
        <v>11.849334215097763</v>
      </c>
      <c r="D7224" s="200">
        <v>5.9021883081405813</v>
      </c>
      <c r="E7224" s="200"/>
      <c r="F7224" s="200"/>
    </row>
    <row r="7225" spans="2:6" x14ac:dyDescent="0.2">
      <c r="B7225" s="199">
        <v>42892</v>
      </c>
      <c r="C7225" s="200">
        <v>11.807138788652672</v>
      </c>
      <c r="D7225" s="200">
        <v>5.8849617556000604</v>
      </c>
      <c r="E7225" s="200"/>
      <c r="F7225" s="200"/>
    </row>
    <row r="7226" spans="2:6" x14ac:dyDescent="0.2">
      <c r="B7226" s="199">
        <v>42893</v>
      </c>
      <c r="C7226" s="200">
        <v>11.877870355621869</v>
      </c>
      <c r="D7226" s="200">
        <v>5.888885813148776</v>
      </c>
      <c r="E7226" s="200"/>
      <c r="F7226" s="200"/>
    </row>
    <row r="7227" spans="2:6" x14ac:dyDescent="0.2">
      <c r="B7227" s="199">
        <v>42894</v>
      </c>
      <c r="C7227" s="200">
        <v>11.718239595833991</v>
      </c>
      <c r="D7227" s="200">
        <v>5.8808699690402344</v>
      </c>
      <c r="E7227" s="200"/>
      <c r="F7227" s="200"/>
    </row>
    <row r="7228" spans="2:6" x14ac:dyDescent="0.2">
      <c r="B7228" s="199">
        <v>42895</v>
      </c>
      <c r="C7228" s="200">
        <v>11.751025551429429</v>
      </c>
      <c r="D7228" s="200">
        <v>5.8766466945911358</v>
      </c>
      <c r="E7228" s="200"/>
      <c r="F7228" s="200"/>
    </row>
    <row r="7229" spans="2:6" x14ac:dyDescent="0.2">
      <c r="B7229" s="199">
        <v>42898</v>
      </c>
      <c r="C7229" s="200">
        <v>11.645650819648969</v>
      </c>
      <c r="D7229" s="200">
        <v>5.8647435804042845</v>
      </c>
      <c r="E7229" s="200"/>
      <c r="F7229" s="200"/>
    </row>
    <row r="7230" spans="2:6" x14ac:dyDescent="0.2">
      <c r="B7230" s="199">
        <v>42899</v>
      </c>
      <c r="C7230" s="200">
        <v>11.718328828607273</v>
      </c>
      <c r="D7230" s="200">
        <v>5.8964317974867839</v>
      </c>
      <c r="E7230" s="200"/>
      <c r="F7230" s="200"/>
    </row>
    <row r="7231" spans="2:6" x14ac:dyDescent="0.2">
      <c r="B7231" s="199">
        <v>42900</v>
      </c>
      <c r="C7231" s="200">
        <v>11.774921587742998</v>
      </c>
      <c r="D7231" s="200">
        <v>5.9023635039154847</v>
      </c>
      <c r="E7231" s="200"/>
      <c r="F7231" s="200"/>
    </row>
    <row r="7232" spans="2:6" x14ac:dyDescent="0.2">
      <c r="B7232" s="199">
        <v>42901</v>
      </c>
      <c r="C7232" s="200">
        <v>11.660091517799515</v>
      </c>
      <c r="D7232" s="200">
        <v>5.8603010380622704</v>
      </c>
      <c r="E7232" s="200"/>
      <c r="F7232" s="200"/>
    </row>
    <row r="7233" spans="2:6" x14ac:dyDescent="0.2">
      <c r="B7233" s="199">
        <v>42902</v>
      </c>
      <c r="C7233" s="200">
        <v>11.832832823650266</v>
      </c>
      <c r="D7233" s="200">
        <v>5.8808941904935228</v>
      </c>
      <c r="E7233" s="200"/>
      <c r="F7233" s="200"/>
    </row>
    <row r="7234" spans="2:6" x14ac:dyDescent="0.2">
      <c r="B7234" s="199">
        <v>42905</v>
      </c>
      <c r="C7234" s="200">
        <v>11.82560830481923</v>
      </c>
      <c r="D7234" s="200">
        <v>5.9217006009834146</v>
      </c>
      <c r="E7234" s="200"/>
      <c r="F7234" s="200"/>
    </row>
    <row r="7235" spans="2:6" x14ac:dyDescent="0.2">
      <c r="B7235" s="199">
        <v>42906</v>
      </c>
      <c r="C7235" s="200">
        <v>11.958821993960605</v>
      </c>
      <c r="D7235" s="200">
        <v>5.879093061373144</v>
      </c>
      <c r="E7235" s="200"/>
      <c r="F7235" s="200"/>
    </row>
    <row r="7236" spans="2:6" x14ac:dyDescent="0.2">
      <c r="B7236" s="199">
        <v>42907</v>
      </c>
      <c r="C7236" s="200">
        <v>11.942261391981305</v>
      </c>
      <c r="D7236" s="200">
        <v>5.8717953014022823</v>
      </c>
      <c r="E7236" s="200"/>
      <c r="F7236" s="200"/>
    </row>
    <row r="7237" spans="2:6" x14ac:dyDescent="0.2">
      <c r="B7237" s="199">
        <v>42908</v>
      </c>
      <c r="C7237" s="200">
        <v>11.836426319164859</v>
      </c>
      <c r="D7237" s="200">
        <v>5.8766703696958533</v>
      </c>
      <c r="E7237" s="200"/>
      <c r="F7237" s="200"/>
    </row>
    <row r="7238" spans="2:6" x14ac:dyDescent="0.2">
      <c r="B7238" s="199">
        <v>42909</v>
      </c>
      <c r="C7238" s="200">
        <v>11.850073095818562</v>
      </c>
      <c r="D7238" s="200">
        <v>5.8873556729193091</v>
      </c>
      <c r="E7238" s="200"/>
      <c r="F7238" s="200"/>
    </row>
    <row r="7239" spans="2:6" x14ac:dyDescent="0.2">
      <c r="B7239" s="199">
        <v>42912</v>
      </c>
      <c r="C7239" s="200">
        <v>12.184464991147687</v>
      </c>
      <c r="D7239" s="200">
        <v>5.8950327809142102</v>
      </c>
      <c r="E7239" s="200"/>
      <c r="F7239" s="200"/>
    </row>
    <row r="7240" spans="2:6" x14ac:dyDescent="0.2">
      <c r="B7240" s="199">
        <v>42913</v>
      </c>
      <c r="C7240" s="200">
        <v>12.051616572610953</v>
      </c>
      <c r="D7240" s="200">
        <v>5.8649304316153579</v>
      </c>
      <c r="E7240" s="200"/>
      <c r="F7240" s="200"/>
    </row>
    <row r="7241" spans="2:6" x14ac:dyDescent="0.2">
      <c r="B7241" s="199">
        <v>42914</v>
      </c>
      <c r="C7241" s="200">
        <v>12.061259549783209</v>
      </c>
      <c r="D7241" s="200">
        <v>5.9099038426515982</v>
      </c>
      <c r="E7241" s="200"/>
      <c r="F7241" s="200"/>
    </row>
    <row r="7242" spans="2:6" x14ac:dyDescent="0.2">
      <c r="B7242" s="199">
        <v>42915</v>
      </c>
      <c r="C7242" s="200">
        <v>11.899473860218189</v>
      </c>
      <c r="D7242" s="200">
        <v>5.8734869786923918</v>
      </c>
      <c r="E7242" s="200"/>
      <c r="F7242" s="200"/>
    </row>
    <row r="7243" spans="2:6" x14ac:dyDescent="0.2">
      <c r="B7243" s="199">
        <v>42916</v>
      </c>
      <c r="C7243" s="200">
        <v>11.77974766306046</v>
      </c>
      <c r="D7243" s="200">
        <v>5.8640366053542028</v>
      </c>
      <c r="E7243" s="200"/>
      <c r="F7243" s="200"/>
    </row>
    <row r="7244" spans="2:6" x14ac:dyDescent="0.2">
      <c r="B7244" s="199">
        <v>42919</v>
      </c>
      <c r="C7244" s="200">
        <v>11.876911311796899</v>
      </c>
      <c r="D7244" s="200">
        <v>5.8770899653979098</v>
      </c>
      <c r="E7244" s="200"/>
      <c r="F7244" s="200"/>
    </row>
    <row r="7245" spans="2:6" x14ac:dyDescent="0.2">
      <c r="B7245" s="199">
        <v>42920</v>
      </c>
      <c r="C7245" s="200">
        <v>11.822570220771965</v>
      </c>
      <c r="D7245" s="200">
        <v>5.8720407940265753</v>
      </c>
      <c r="E7245" s="200"/>
      <c r="F7245" s="200"/>
    </row>
    <row r="7246" spans="2:6" x14ac:dyDescent="0.2">
      <c r="B7246" s="199">
        <v>42921</v>
      </c>
      <c r="C7246" s="200">
        <v>11.812586157578481</v>
      </c>
      <c r="D7246" s="200">
        <v>5.8773383718812466</v>
      </c>
      <c r="E7246" s="200"/>
      <c r="F7246" s="200"/>
    </row>
    <row r="7247" spans="2:6" x14ac:dyDescent="0.2">
      <c r="B7247" s="199">
        <v>42922</v>
      </c>
      <c r="C7247" s="200">
        <v>11.718912594413771</v>
      </c>
      <c r="D7247" s="200">
        <v>5.844124931706415</v>
      </c>
      <c r="E7247" s="200"/>
      <c r="F7247" s="200"/>
    </row>
    <row r="7248" spans="2:6" x14ac:dyDescent="0.2">
      <c r="B7248" s="199">
        <v>42923</v>
      </c>
      <c r="C7248" s="200">
        <v>11.733435853728379</v>
      </c>
      <c r="D7248" s="200">
        <v>5.8569400837734333</v>
      </c>
      <c r="E7248" s="200"/>
      <c r="F7248" s="200"/>
    </row>
    <row r="7249" spans="2:6" x14ac:dyDescent="0.2">
      <c r="B7249" s="199">
        <v>42926</v>
      </c>
      <c r="C7249" s="200">
        <v>11.751477552953888</v>
      </c>
      <c r="D7249" s="200">
        <v>5.8689712256419453</v>
      </c>
      <c r="E7249" s="200"/>
      <c r="F7249" s="200"/>
    </row>
    <row r="7250" spans="2:6" x14ac:dyDescent="0.2">
      <c r="B7250" s="199">
        <v>42927</v>
      </c>
      <c r="C7250" s="200">
        <v>11.590517475029491</v>
      </c>
      <c r="D7250" s="200">
        <v>5.8646377708978186</v>
      </c>
      <c r="E7250" s="200"/>
      <c r="F7250" s="200"/>
    </row>
    <row r="7251" spans="2:6" x14ac:dyDescent="0.2">
      <c r="B7251" s="199">
        <v>42928</v>
      </c>
      <c r="C7251" s="200">
        <v>11.764719029347649</v>
      </c>
      <c r="D7251" s="200">
        <v>5.9175676561646195</v>
      </c>
      <c r="E7251" s="200"/>
      <c r="F7251" s="200"/>
    </row>
    <row r="7252" spans="2:6" x14ac:dyDescent="0.2">
      <c r="B7252" s="199">
        <v>42929</v>
      </c>
      <c r="C7252" s="200">
        <v>11.805276575729929</v>
      </c>
      <c r="D7252" s="200">
        <v>5.9301686395920461</v>
      </c>
      <c r="E7252" s="200"/>
      <c r="F7252" s="200"/>
    </row>
    <row r="7253" spans="2:6" x14ac:dyDescent="0.2">
      <c r="B7253" s="199">
        <v>42930</v>
      </c>
      <c r="C7253" s="200">
        <v>11.850589311581741</v>
      </c>
      <c r="D7253" s="200">
        <v>5.9643531232926472</v>
      </c>
      <c r="E7253" s="200"/>
      <c r="F7253" s="200"/>
    </row>
    <row r="7254" spans="2:6" x14ac:dyDescent="0.2">
      <c r="B7254" s="199">
        <v>42933</v>
      </c>
      <c r="C7254" s="200">
        <v>11.844242109362764</v>
      </c>
      <c r="D7254" s="200">
        <v>5.9659943543980924</v>
      </c>
      <c r="E7254" s="200"/>
      <c r="F7254" s="200"/>
    </row>
    <row r="7255" spans="2:6" x14ac:dyDescent="0.2">
      <c r="B7255" s="199">
        <v>42934</v>
      </c>
      <c r="C7255" s="200">
        <v>11.841055582010418</v>
      </c>
      <c r="D7255" s="200">
        <v>5.9693749772354634</v>
      </c>
      <c r="E7255" s="200"/>
      <c r="F7255" s="200"/>
    </row>
    <row r="7256" spans="2:6" x14ac:dyDescent="0.2">
      <c r="B7256" s="199">
        <v>42935</v>
      </c>
      <c r="C7256" s="200">
        <v>11.92012916235452</v>
      </c>
      <c r="D7256" s="200">
        <v>5.9969417228191455</v>
      </c>
      <c r="E7256" s="200"/>
      <c r="F7256" s="200"/>
    </row>
    <row r="7257" spans="2:6" x14ac:dyDescent="0.2">
      <c r="B7257" s="199">
        <v>42936</v>
      </c>
      <c r="C7257" s="200">
        <v>12.030778635172302</v>
      </c>
      <c r="D7257" s="200">
        <v>6.0117148060462435</v>
      </c>
      <c r="E7257" s="200"/>
      <c r="F7257" s="200"/>
    </row>
    <row r="7258" spans="2:6" x14ac:dyDescent="0.2">
      <c r="B7258" s="199">
        <v>42937</v>
      </c>
      <c r="C7258" s="200">
        <v>11.828638883306127</v>
      </c>
      <c r="D7258" s="200">
        <v>5.9978288107812645</v>
      </c>
      <c r="E7258" s="200"/>
      <c r="F7258" s="200"/>
    </row>
    <row r="7259" spans="2:6" x14ac:dyDescent="0.2">
      <c r="B7259" s="199">
        <v>42940</v>
      </c>
      <c r="C7259" s="200">
        <v>11.690734218933935</v>
      </c>
      <c r="D7259" s="200">
        <v>5.9861660899653844</v>
      </c>
      <c r="E7259" s="200"/>
      <c r="F7259" s="200"/>
    </row>
    <row r="7260" spans="2:6" x14ac:dyDescent="0.2">
      <c r="B7260" s="199">
        <v>42941</v>
      </c>
      <c r="C7260" s="200">
        <v>11.760630166848681</v>
      </c>
      <c r="D7260" s="200">
        <v>6.0038078674193995</v>
      </c>
      <c r="E7260" s="200"/>
      <c r="F7260" s="200"/>
    </row>
    <row r="7261" spans="2:6" x14ac:dyDescent="0.2">
      <c r="B7261" s="199">
        <v>42942</v>
      </c>
      <c r="C7261" s="200">
        <v>11.743507481792836</v>
      </c>
      <c r="D7261" s="200">
        <v>6.0078510289564608</v>
      </c>
      <c r="E7261" s="200"/>
      <c r="F7261" s="200"/>
    </row>
    <row r="7262" spans="2:6" x14ac:dyDescent="0.2">
      <c r="B7262" s="199">
        <v>42943</v>
      </c>
      <c r="C7262" s="200">
        <v>11.844904266577563</v>
      </c>
      <c r="D7262" s="200">
        <v>6.0134776907666945</v>
      </c>
      <c r="E7262" s="200"/>
      <c r="F7262" s="200"/>
    </row>
    <row r="7263" spans="2:6" x14ac:dyDescent="0.2">
      <c r="B7263" s="199">
        <v>42944</v>
      </c>
      <c r="C7263" s="200">
        <v>11.720544636818516</v>
      </c>
      <c r="D7263" s="200">
        <v>6.0038952831906611</v>
      </c>
      <c r="E7263" s="200"/>
      <c r="F7263" s="200"/>
    </row>
    <row r="7264" spans="2:6" x14ac:dyDescent="0.2">
      <c r="B7264" s="199">
        <v>42947</v>
      </c>
      <c r="C7264" s="200">
        <v>11.686688721894878</v>
      </c>
      <c r="D7264" s="200">
        <v>6.0062988526679879</v>
      </c>
      <c r="E7264" s="200"/>
      <c r="F7264" s="200"/>
    </row>
    <row r="7265" spans="2:6" x14ac:dyDescent="0.2">
      <c r="B7265" s="199">
        <v>42948</v>
      </c>
      <c r="C7265" s="200">
        <v>11.688158143824957</v>
      </c>
      <c r="D7265" s="200">
        <v>6.034898561282084</v>
      </c>
      <c r="E7265" s="200"/>
      <c r="F7265" s="200"/>
    </row>
    <row r="7266" spans="2:6" x14ac:dyDescent="0.2">
      <c r="B7266" s="199">
        <v>42949</v>
      </c>
      <c r="C7266" s="200">
        <v>11.810096813389327</v>
      </c>
      <c r="D7266" s="200">
        <v>6.0354738663267025</v>
      </c>
      <c r="E7266" s="200"/>
      <c r="F7266" s="200"/>
    </row>
    <row r="7267" spans="2:6" x14ac:dyDescent="0.2">
      <c r="B7267" s="199">
        <v>42950</v>
      </c>
      <c r="C7267" s="200">
        <v>12.040053839886459</v>
      </c>
      <c r="D7267" s="200">
        <v>6.0319772354762202</v>
      </c>
      <c r="E7267" s="200"/>
      <c r="F7267" s="200"/>
    </row>
    <row r="7268" spans="2:6" x14ac:dyDescent="0.2">
      <c r="B7268" s="199">
        <v>42951</v>
      </c>
      <c r="C7268" s="200">
        <v>12.360292750212526</v>
      </c>
      <c r="D7268" s="200">
        <v>6.0293146967765301</v>
      </c>
      <c r="E7268" s="200"/>
      <c r="F7268" s="200"/>
    </row>
    <row r="7269" spans="2:6" x14ac:dyDescent="0.2">
      <c r="B7269" s="199">
        <v>42954</v>
      </c>
      <c r="C7269" s="200">
        <v>12.491394041085517</v>
      </c>
      <c r="D7269" s="200">
        <v>6.0416350391549676</v>
      </c>
      <c r="E7269" s="200"/>
      <c r="F7269" s="200"/>
    </row>
    <row r="7270" spans="2:6" x14ac:dyDescent="0.2">
      <c r="B7270" s="199">
        <v>42955</v>
      </c>
      <c r="C7270" s="200">
        <v>12.385836674002734</v>
      </c>
      <c r="D7270" s="200">
        <v>6.0269036605354085</v>
      </c>
      <c r="E7270" s="200"/>
      <c r="F7270" s="200"/>
    </row>
    <row r="7271" spans="2:6" x14ac:dyDescent="0.2">
      <c r="B7271" s="199">
        <v>42956</v>
      </c>
      <c r="C7271" s="200">
        <v>12.272418483359832</v>
      </c>
      <c r="D7271" s="200">
        <v>6.0122464032052321</v>
      </c>
      <c r="E7271" s="200"/>
      <c r="F7271" s="200"/>
    </row>
    <row r="7272" spans="2:6" x14ac:dyDescent="0.2">
      <c r="B7272" s="199">
        <v>42957</v>
      </c>
      <c r="C7272" s="200">
        <v>12.075796986267402</v>
      </c>
      <c r="D7272" s="200">
        <v>5.9496073574940675</v>
      </c>
      <c r="E7272" s="200"/>
      <c r="F7272" s="200"/>
    </row>
    <row r="7273" spans="2:6" x14ac:dyDescent="0.2">
      <c r="B7273" s="199">
        <v>42958</v>
      </c>
      <c r="C7273" s="200">
        <v>12.035856563737713</v>
      </c>
      <c r="D7273" s="200">
        <v>5.9423667820069062</v>
      </c>
      <c r="E7273" s="200"/>
      <c r="F7273" s="200"/>
    </row>
    <row r="7274" spans="2:6" x14ac:dyDescent="0.2">
      <c r="B7274" s="199">
        <v>42961</v>
      </c>
      <c r="C7274" s="200">
        <v>12.284781809190385</v>
      </c>
      <c r="D7274" s="200">
        <v>5.9882099799672055</v>
      </c>
      <c r="E7274" s="200"/>
      <c r="F7274" s="200"/>
    </row>
    <row r="7275" spans="2:6" x14ac:dyDescent="0.2">
      <c r="B7275" s="199">
        <v>42962</v>
      </c>
      <c r="C7275" s="200">
        <v>12.353460188423002</v>
      </c>
      <c r="D7275" s="200">
        <v>5.9787707157166148</v>
      </c>
      <c r="E7275" s="200"/>
      <c r="F7275" s="200"/>
    </row>
    <row r="7276" spans="2:6" x14ac:dyDescent="0.2">
      <c r="B7276" s="199">
        <v>42963</v>
      </c>
      <c r="C7276" s="200">
        <v>12.31662206417929</v>
      </c>
      <c r="D7276" s="200">
        <v>5.9953483882717045</v>
      </c>
      <c r="E7276" s="200"/>
      <c r="F7276" s="200"/>
    </row>
    <row r="7277" spans="2:6" x14ac:dyDescent="0.2">
      <c r="B7277" s="199">
        <v>42964</v>
      </c>
      <c r="C7277" s="200">
        <v>12.258234642164146</v>
      </c>
      <c r="D7277" s="200">
        <v>5.9417067929338794</v>
      </c>
      <c r="E7277" s="200"/>
      <c r="F7277" s="200"/>
    </row>
    <row r="7278" spans="2:6" x14ac:dyDescent="0.2">
      <c r="B7278" s="199">
        <v>42965</v>
      </c>
      <c r="C7278" s="200">
        <v>12.196565622365311</v>
      </c>
      <c r="D7278" s="200">
        <v>5.923924057548704</v>
      </c>
      <c r="E7278" s="200"/>
      <c r="F7278" s="200"/>
    </row>
    <row r="7279" spans="2:6" x14ac:dyDescent="0.2">
      <c r="B7279" s="199">
        <v>42968</v>
      </c>
      <c r="C7279" s="200">
        <v>12.331910056700416</v>
      </c>
      <c r="D7279" s="200">
        <v>5.9296193771626182</v>
      </c>
      <c r="E7279" s="200"/>
      <c r="F7279" s="200"/>
    </row>
    <row r="7280" spans="2:6" x14ac:dyDescent="0.2">
      <c r="B7280" s="199">
        <v>42969</v>
      </c>
      <c r="C7280" s="200">
        <v>12.330217969812713</v>
      </c>
      <c r="D7280" s="200">
        <v>5.9698268075031748</v>
      </c>
      <c r="E7280" s="200"/>
      <c r="F7280" s="200"/>
    </row>
    <row r="7281" spans="2:6" x14ac:dyDescent="0.2">
      <c r="B7281" s="199">
        <v>42970</v>
      </c>
      <c r="C7281" s="200">
        <v>12.357894306698954</v>
      </c>
      <c r="D7281" s="200">
        <v>5.9610424330722882</v>
      </c>
      <c r="E7281" s="200"/>
      <c r="F7281" s="200"/>
    </row>
    <row r="7282" spans="2:6" x14ac:dyDescent="0.2">
      <c r="B7282" s="199">
        <v>42971</v>
      </c>
      <c r="C7282" s="200">
        <v>12.311051270482956</v>
      </c>
      <c r="D7282" s="200">
        <v>5.9537475869604686</v>
      </c>
      <c r="E7282" s="200"/>
      <c r="F7282" s="200"/>
    </row>
    <row r="7283" spans="2:6" x14ac:dyDescent="0.2">
      <c r="B7283" s="199">
        <v>42972</v>
      </c>
      <c r="C7283" s="200">
        <v>12.434902190039198</v>
      </c>
      <c r="D7283" s="200">
        <v>5.9692405754871496</v>
      </c>
      <c r="E7283" s="200"/>
      <c r="F7283" s="200"/>
    </row>
    <row r="7284" spans="2:6" x14ac:dyDescent="0.2">
      <c r="B7284" s="199">
        <v>42975</v>
      </c>
      <c r="C7284" s="200">
        <v>12.433251800709103</v>
      </c>
      <c r="D7284" s="200">
        <v>5.9747592423966376</v>
      </c>
      <c r="E7284" s="200"/>
      <c r="F7284" s="200"/>
    </row>
    <row r="7285" spans="2:6" x14ac:dyDescent="0.2">
      <c r="B7285" s="199">
        <v>42976</v>
      </c>
      <c r="C7285" s="200">
        <v>12.456775894808814</v>
      </c>
      <c r="D7285" s="200">
        <v>5.9717548716080744</v>
      </c>
      <c r="E7285" s="200"/>
      <c r="F7285" s="200"/>
    </row>
    <row r="7286" spans="2:6" x14ac:dyDescent="0.2">
      <c r="B7286" s="199">
        <v>42977</v>
      </c>
      <c r="C7286" s="200">
        <v>12.35933787614332</v>
      </c>
      <c r="D7286" s="200">
        <v>5.9804341649972566</v>
      </c>
      <c r="E7286" s="200"/>
      <c r="F7286" s="200"/>
    </row>
    <row r="7287" spans="2:6" x14ac:dyDescent="0.2">
      <c r="B7287" s="199">
        <v>42978</v>
      </c>
      <c r="C7287" s="200">
        <v>12.326140782629874</v>
      </c>
      <c r="D7287" s="200">
        <v>6.0182416681842898</v>
      </c>
      <c r="E7287" s="200"/>
      <c r="F7287" s="200"/>
    </row>
    <row r="7288" spans="2:6" x14ac:dyDescent="0.2">
      <c r="B7288" s="199">
        <v>42979</v>
      </c>
      <c r="C7288" s="200">
        <v>12.240907639076024</v>
      </c>
      <c r="D7288" s="200">
        <v>6.0371864869786798</v>
      </c>
      <c r="E7288" s="200"/>
      <c r="F7288" s="200"/>
    </row>
    <row r="7289" spans="2:6" x14ac:dyDescent="0.2">
      <c r="B7289" s="199">
        <v>42982</v>
      </c>
      <c r="C7289" s="200">
        <v>12.216969905204849</v>
      </c>
      <c r="D7289" s="200">
        <v>6.0297435804042854</v>
      </c>
      <c r="E7289" s="200"/>
      <c r="F7289" s="200"/>
    </row>
    <row r="7290" spans="2:6" x14ac:dyDescent="0.2">
      <c r="B7290" s="199">
        <v>42983</v>
      </c>
      <c r="C7290" s="200">
        <v>12.343365209726283</v>
      </c>
      <c r="D7290" s="200">
        <v>6.0031822983063066</v>
      </c>
      <c r="E7290" s="200"/>
      <c r="F7290" s="200"/>
    </row>
    <row r="7291" spans="2:6" x14ac:dyDescent="0.2">
      <c r="B7291" s="199">
        <v>42984</v>
      </c>
      <c r="C7291" s="200">
        <v>12.510416466865948</v>
      </c>
      <c r="D7291" s="200">
        <v>6.0172158076852895</v>
      </c>
      <c r="E7291" s="200"/>
      <c r="F7291" s="200"/>
    </row>
    <row r="7292" spans="2:6" x14ac:dyDescent="0.2">
      <c r="B7292" s="199">
        <v>42985</v>
      </c>
      <c r="C7292" s="200">
        <v>12.562287394578229</v>
      </c>
      <c r="D7292" s="200">
        <v>6.035496084501899</v>
      </c>
      <c r="E7292" s="200"/>
      <c r="F7292" s="200"/>
    </row>
    <row r="7293" spans="2:6" x14ac:dyDescent="0.2">
      <c r="B7293" s="199">
        <v>42986</v>
      </c>
      <c r="C7293" s="200">
        <v>12.721767209207568</v>
      </c>
      <c r="D7293" s="200">
        <v>6.0355261336732706</v>
      </c>
      <c r="E7293" s="200"/>
      <c r="F7293" s="200"/>
    </row>
    <row r="7294" spans="2:6" x14ac:dyDescent="0.2">
      <c r="B7294" s="199">
        <v>42989</v>
      </c>
      <c r="C7294" s="200">
        <v>12.8408729467081</v>
      </c>
      <c r="D7294" s="200">
        <v>6.0892566017118792</v>
      </c>
      <c r="E7294" s="200"/>
      <c r="F7294" s="200"/>
    </row>
    <row r="7295" spans="2:6" x14ac:dyDescent="0.2">
      <c r="B7295" s="199">
        <v>42990</v>
      </c>
      <c r="C7295" s="200">
        <v>12.767695401009661</v>
      </c>
      <c r="D7295" s="200">
        <v>6.1089236933163225</v>
      </c>
      <c r="E7295" s="200"/>
      <c r="F7295" s="200"/>
    </row>
    <row r="7296" spans="2:6" x14ac:dyDescent="0.2">
      <c r="B7296" s="199">
        <v>42991</v>
      </c>
      <c r="C7296" s="200">
        <v>12.655955954036028</v>
      </c>
      <c r="D7296" s="200">
        <v>6.1043241668184169</v>
      </c>
      <c r="E7296" s="200"/>
      <c r="F7296" s="200"/>
    </row>
    <row r="7297" spans="2:6" x14ac:dyDescent="0.2">
      <c r="B7297" s="199">
        <v>42992</v>
      </c>
      <c r="C7297" s="200">
        <v>12.674062701451405</v>
      </c>
      <c r="D7297" s="200">
        <v>6.095555636496071</v>
      </c>
      <c r="E7297" s="200"/>
      <c r="F7297" s="200"/>
    </row>
    <row r="7298" spans="2:6" x14ac:dyDescent="0.2">
      <c r="B7298" s="199">
        <v>42993</v>
      </c>
      <c r="C7298" s="200">
        <v>12.592992642049065</v>
      </c>
      <c r="D7298" s="200">
        <v>6.1092365689309647</v>
      </c>
      <c r="E7298" s="200"/>
      <c r="F7298" s="200"/>
    </row>
    <row r="7299" spans="2:6" x14ac:dyDescent="0.2">
      <c r="B7299" s="199">
        <v>42996</v>
      </c>
      <c r="C7299" s="200">
        <v>12.555192138175778</v>
      </c>
      <c r="D7299" s="200">
        <v>6.1184006556182711</v>
      </c>
      <c r="E7299" s="200"/>
      <c r="F7299" s="200"/>
    </row>
    <row r="7300" spans="2:6" x14ac:dyDescent="0.2">
      <c r="B7300" s="199">
        <v>42997</v>
      </c>
      <c r="C7300" s="200">
        <v>12.509011259174585</v>
      </c>
      <c r="D7300" s="200">
        <v>6.1354259697686988</v>
      </c>
      <c r="E7300" s="200"/>
      <c r="F7300" s="200"/>
    </row>
    <row r="7301" spans="2:6" x14ac:dyDescent="0.2">
      <c r="B7301" s="199">
        <v>42998</v>
      </c>
      <c r="C7301" s="200">
        <v>12.50646353840478</v>
      </c>
      <c r="D7301" s="200">
        <v>6.1436410489892426</v>
      </c>
      <c r="E7301" s="200"/>
      <c r="F7301" s="200"/>
    </row>
    <row r="7302" spans="2:6" x14ac:dyDescent="0.2">
      <c r="B7302" s="199">
        <v>42999</v>
      </c>
      <c r="C7302" s="200">
        <v>12.430619850872935</v>
      </c>
      <c r="D7302" s="200">
        <v>6.1181975960662776</v>
      </c>
      <c r="E7302" s="200"/>
      <c r="F7302" s="200"/>
    </row>
    <row r="7303" spans="2:6" x14ac:dyDescent="0.2">
      <c r="B7303" s="199">
        <v>43000</v>
      </c>
      <c r="C7303" s="200">
        <v>12.495575472162376</v>
      </c>
      <c r="D7303" s="200">
        <v>6.1313797122564067</v>
      </c>
      <c r="E7303" s="200"/>
      <c r="F7303" s="200"/>
    </row>
    <row r="7304" spans="2:6" x14ac:dyDescent="0.2">
      <c r="B7304" s="199">
        <v>43003</v>
      </c>
      <c r="C7304" s="200">
        <v>12.385393011989796</v>
      </c>
      <c r="D7304" s="200">
        <v>6.1147985794937041</v>
      </c>
      <c r="E7304" s="200"/>
      <c r="F7304" s="200"/>
    </row>
    <row r="7305" spans="2:6" x14ac:dyDescent="0.2">
      <c r="B7305" s="199">
        <v>43004</v>
      </c>
      <c r="C7305" s="200">
        <v>12.286257902729686</v>
      </c>
      <c r="D7305" s="200">
        <v>6.0971604443634915</v>
      </c>
      <c r="E7305" s="200"/>
      <c r="F7305" s="200"/>
    </row>
    <row r="7306" spans="2:6" x14ac:dyDescent="0.2">
      <c r="B7306" s="199">
        <v>43005</v>
      </c>
      <c r="C7306" s="200">
        <v>12.12411194626694</v>
      </c>
      <c r="D7306" s="200">
        <v>6.1162347477690648</v>
      </c>
      <c r="E7306" s="200"/>
      <c r="F7306" s="200"/>
    </row>
    <row r="7307" spans="2:6" x14ac:dyDescent="0.2">
      <c r="B7307" s="199">
        <v>43006</v>
      </c>
      <c r="C7307" s="200">
        <v>12.160821642033222</v>
      </c>
      <c r="D7307" s="200">
        <v>6.130725550901464</v>
      </c>
      <c r="E7307" s="200"/>
      <c r="F7307" s="200"/>
    </row>
    <row r="7308" spans="2:6" x14ac:dyDescent="0.2">
      <c r="B7308" s="199">
        <v>43007</v>
      </c>
      <c r="C7308" s="200">
        <v>12.285943503145329</v>
      </c>
      <c r="D7308" s="200">
        <v>6.1560453469313314</v>
      </c>
      <c r="E7308" s="200"/>
      <c r="F7308" s="200"/>
    </row>
    <row r="7309" spans="2:6" x14ac:dyDescent="0.2">
      <c r="B7309" s="199">
        <v>43010</v>
      </c>
      <c r="C7309" s="200">
        <v>12.289790519810175</v>
      </c>
      <c r="D7309" s="200">
        <v>6.1688925514478123</v>
      </c>
      <c r="E7309" s="200"/>
      <c r="F7309" s="200"/>
    </row>
    <row r="7310" spans="2:6" x14ac:dyDescent="0.2">
      <c r="B7310" s="199">
        <v>43011</v>
      </c>
      <c r="C7310" s="200">
        <v>12.338965283447569</v>
      </c>
      <c r="D7310" s="200">
        <v>6.1842717173556618</v>
      </c>
      <c r="E7310" s="200"/>
      <c r="F7310" s="200"/>
    </row>
    <row r="7311" spans="2:6" x14ac:dyDescent="0.2">
      <c r="B7311" s="199">
        <v>43012</v>
      </c>
      <c r="C7311" s="200">
        <v>12.569001535304157</v>
      </c>
      <c r="D7311" s="200">
        <v>6.1885791294845998</v>
      </c>
      <c r="E7311" s="200"/>
      <c r="F7311" s="200"/>
    </row>
    <row r="7312" spans="2:6" x14ac:dyDescent="0.2">
      <c r="B7312" s="199">
        <v>43013</v>
      </c>
      <c r="C7312" s="200">
        <v>12.57924745915941</v>
      </c>
      <c r="D7312" s="200">
        <v>6.2055672919322413</v>
      </c>
      <c r="E7312" s="200"/>
      <c r="F7312" s="200"/>
    </row>
    <row r="7313" spans="2:6" x14ac:dyDescent="0.2">
      <c r="B7313" s="199">
        <v>43014</v>
      </c>
      <c r="C7313" s="200">
        <v>12.562264877897126</v>
      </c>
      <c r="D7313" s="200">
        <v>6.2002474959023743</v>
      </c>
      <c r="E7313" s="200"/>
      <c r="F7313" s="200"/>
    </row>
    <row r="7314" spans="2:6" x14ac:dyDescent="0.2">
      <c r="B7314" s="199">
        <v>43017</v>
      </c>
      <c r="C7314" s="200">
        <v>12.73570670271568</v>
      </c>
      <c r="D7314" s="200">
        <v>6.197476780185748</v>
      </c>
      <c r="E7314" s="200"/>
      <c r="F7314" s="200"/>
    </row>
    <row r="7315" spans="2:6" x14ac:dyDescent="0.2">
      <c r="B7315" s="199">
        <v>43018</v>
      </c>
      <c r="C7315" s="200">
        <v>12.740241729081045</v>
      </c>
      <c r="D7315" s="200">
        <v>6.2235538153341716</v>
      </c>
      <c r="E7315" s="200"/>
      <c r="F7315" s="200"/>
    </row>
    <row r="7316" spans="2:6" x14ac:dyDescent="0.2">
      <c r="B7316" s="199">
        <v>43019</v>
      </c>
      <c r="C7316" s="200">
        <v>12.837902412704162</v>
      </c>
      <c r="D7316" s="200">
        <v>6.2329180477144295</v>
      </c>
      <c r="E7316" s="200"/>
      <c r="F7316" s="200"/>
    </row>
    <row r="7317" spans="2:6" x14ac:dyDescent="0.2">
      <c r="B7317" s="199">
        <v>43020</v>
      </c>
      <c r="C7317" s="200">
        <v>12.851966998885093</v>
      </c>
      <c r="D7317" s="200">
        <v>6.2308513931888418</v>
      </c>
      <c r="E7317" s="200"/>
      <c r="F7317" s="200"/>
    </row>
    <row r="7318" spans="2:6" x14ac:dyDescent="0.2">
      <c r="B7318" s="199">
        <v>43021</v>
      </c>
      <c r="C7318" s="200">
        <v>12.778358300440994</v>
      </c>
      <c r="D7318" s="200">
        <v>6.2443660535421479</v>
      </c>
      <c r="E7318" s="200"/>
      <c r="F7318" s="200"/>
    </row>
    <row r="7319" spans="2:6" x14ac:dyDescent="0.2">
      <c r="B7319" s="199">
        <v>43024</v>
      </c>
      <c r="C7319" s="200">
        <v>12.846281119929765</v>
      </c>
      <c r="D7319" s="200">
        <v>6.2502298306319322</v>
      </c>
      <c r="E7319" s="200"/>
      <c r="F7319" s="200"/>
    </row>
    <row r="7320" spans="2:6" x14ac:dyDescent="0.2">
      <c r="B7320" s="199">
        <v>43025</v>
      </c>
      <c r="C7320" s="200">
        <v>13.024278819892489</v>
      </c>
      <c r="D7320" s="200">
        <v>6.2424594791476844</v>
      </c>
      <c r="E7320" s="200"/>
      <c r="F7320" s="200"/>
    </row>
    <row r="7321" spans="2:6" x14ac:dyDescent="0.2">
      <c r="B7321" s="199">
        <v>43026</v>
      </c>
      <c r="C7321" s="200">
        <v>13.136290968892874</v>
      </c>
      <c r="D7321" s="200">
        <v>6.2521988708796092</v>
      </c>
      <c r="E7321" s="200"/>
      <c r="F7321" s="200"/>
    </row>
    <row r="7322" spans="2:6" x14ac:dyDescent="0.2">
      <c r="B7322" s="199">
        <v>43027</v>
      </c>
      <c r="C7322" s="200">
        <v>13.085841927895</v>
      </c>
      <c r="D7322" s="200">
        <v>6.2613793480240272</v>
      </c>
      <c r="E7322" s="200"/>
      <c r="F7322" s="200"/>
    </row>
    <row r="7323" spans="2:6" x14ac:dyDescent="0.2">
      <c r="B7323" s="199">
        <v>43028</v>
      </c>
      <c r="C7323" s="200">
        <v>12.990640566219557</v>
      </c>
      <c r="D7323" s="200">
        <v>6.2687080677472107</v>
      </c>
      <c r="E7323" s="200"/>
      <c r="F7323" s="200"/>
    </row>
    <row r="7324" spans="2:6" x14ac:dyDescent="0.2">
      <c r="B7324" s="199">
        <v>43031</v>
      </c>
      <c r="C7324" s="200">
        <v>12.953172808855978</v>
      </c>
      <c r="D7324" s="200">
        <v>6.2518415589145757</v>
      </c>
      <c r="E7324" s="200"/>
      <c r="F7324" s="200"/>
    </row>
    <row r="7325" spans="2:6" x14ac:dyDescent="0.2">
      <c r="B7325" s="199">
        <v>43032</v>
      </c>
      <c r="C7325" s="200">
        <v>12.841286586479566</v>
      </c>
      <c r="D7325" s="200">
        <v>6.2560101985066359</v>
      </c>
      <c r="E7325" s="200"/>
      <c r="F7325" s="200"/>
    </row>
    <row r="7326" spans="2:6" x14ac:dyDescent="0.2">
      <c r="B7326" s="199">
        <v>43033</v>
      </c>
      <c r="C7326" s="200">
        <v>12.720620526373368</v>
      </c>
      <c r="D7326" s="200">
        <v>6.2318510289564628</v>
      </c>
      <c r="E7326" s="200"/>
      <c r="F7326" s="200"/>
    </row>
    <row r="7327" spans="2:6" x14ac:dyDescent="0.2">
      <c r="B7327" s="199">
        <v>43034</v>
      </c>
      <c r="C7327" s="200">
        <v>12.759106538093718</v>
      </c>
      <c r="D7327" s="200">
        <v>6.2388064104898806</v>
      </c>
      <c r="E7327" s="200"/>
      <c r="F7327" s="200"/>
    </row>
    <row r="7328" spans="2:6" x14ac:dyDescent="0.2">
      <c r="B7328" s="199">
        <v>43035</v>
      </c>
      <c r="C7328" s="200">
        <v>12.724061408827119</v>
      </c>
      <c r="D7328" s="200">
        <v>6.2663981059916098</v>
      </c>
      <c r="E7328" s="200"/>
      <c r="F7328" s="200"/>
    </row>
    <row r="7329" spans="2:6" x14ac:dyDescent="0.2">
      <c r="B7329" s="199">
        <v>43038</v>
      </c>
      <c r="C7329" s="200">
        <v>12.669479305919216</v>
      </c>
      <c r="D7329" s="200">
        <v>6.2667566927699747</v>
      </c>
      <c r="E7329" s="200"/>
      <c r="F7329" s="200"/>
    </row>
    <row r="7330" spans="2:6" x14ac:dyDescent="0.2">
      <c r="B7330" s="199">
        <v>43039</v>
      </c>
      <c r="C7330" s="200">
        <v>12.813312529032006</v>
      </c>
      <c r="D7330" s="200">
        <v>6.2739857949371576</v>
      </c>
      <c r="E7330" s="200"/>
      <c r="F7330" s="200"/>
    </row>
    <row r="7331" spans="2:6" x14ac:dyDescent="0.2">
      <c r="B7331" s="199">
        <v>43040</v>
      </c>
      <c r="C7331" s="200">
        <v>12.813195775870707</v>
      </c>
      <c r="D7331" s="200">
        <v>6.2874922600619074</v>
      </c>
      <c r="E7331" s="200"/>
      <c r="F7331" s="200"/>
    </row>
    <row r="7332" spans="2:6" x14ac:dyDescent="0.2">
      <c r="B7332" s="199">
        <v>43041</v>
      </c>
      <c r="C7332" s="200">
        <v>12.792863212830255</v>
      </c>
      <c r="D7332" s="200">
        <v>6.294493716991429</v>
      </c>
      <c r="E7332" s="200"/>
      <c r="F7332" s="200"/>
    </row>
    <row r="7333" spans="2:6" x14ac:dyDescent="0.2">
      <c r="B7333" s="199">
        <v>43042</v>
      </c>
      <c r="C7333" s="200">
        <v>12.83478093354168</v>
      </c>
      <c r="D7333" s="200">
        <v>6.3017364778728711</v>
      </c>
      <c r="E7333" s="200"/>
      <c r="F7333" s="200"/>
    </row>
    <row r="7334" spans="2:6" x14ac:dyDescent="0.2">
      <c r="B7334" s="199">
        <v>43045</v>
      </c>
      <c r="C7334" s="200">
        <v>12.821060769186589</v>
      </c>
      <c r="D7334" s="200">
        <v>6.3061588053177813</v>
      </c>
      <c r="E7334" s="200"/>
      <c r="F7334" s="200"/>
    </row>
    <row r="7335" spans="2:6" x14ac:dyDescent="0.2">
      <c r="B7335" s="199">
        <v>43046</v>
      </c>
      <c r="C7335" s="200">
        <v>12.647344574438979</v>
      </c>
      <c r="D7335" s="200">
        <v>6.3062808231651681</v>
      </c>
      <c r="E7335" s="200"/>
      <c r="F7335" s="200"/>
    </row>
    <row r="7336" spans="2:6" x14ac:dyDescent="0.2">
      <c r="B7336" s="199">
        <v>43047</v>
      </c>
      <c r="C7336" s="200">
        <v>12.626625058063931</v>
      </c>
      <c r="D7336" s="200">
        <v>6.3184460025496154</v>
      </c>
      <c r="E7336" s="200"/>
      <c r="F7336" s="200"/>
    </row>
    <row r="7337" spans="2:6" x14ac:dyDescent="0.2">
      <c r="B7337" s="199">
        <v>43048</v>
      </c>
      <c r="C7337" s="200">
        <v>12.682198728891738</v>
      </c>
      <c r="D7337" s="200">
        <v>6.2946168275359566</v>
      </c>
      <c r="E7337" s="200"/>
      <c r="F7337" s="200"/>
    </row>
    <row r="7338" spans="2:6" x14ac:dyDescent="0.2">
      <c r="B7338" s="199">
        <v>43049</v>
      </c>
      <c r="C7338" s="200">
        <v>12.609644144703951</v>
      </c>
      <c r="D7338" s="200">
        <v>6.289423784374419</v>
      </c>
      <c r="E7338" s="200"/>
      <c r="F7338" s="200"/>
    </row>
    <row r="7339" spans="2:6" x14ac:dyDescent="0.2">
      <c r="B7339" s="199">
        <v>43052</v>
      </c>
      <c r="C7339" s="200">
        <v>12.663358104462471</v>
      </c>
      <c r="D7339" s="200">
        <v>6.2766800218539318</v>
      </c>
      <c r="E7339" s="200"/>
      <c r="F7339" s="200"/>
    </row>
    <row r="7340" spans="2:6" x14ac:dyDescent="0.2">
      <c r="B7340" s="199">
        <v>43053</v>
      </c>
      <c r="C7340" s="200">
        <v>12.711260258641694</v>
      </c>
      <c r="D7340" s="200">
        <v>6.2657985794937066</v>
      </c>
      <c r="E7340" s="200"/>
      <c r="F7340" s="200"/>
    </row>
    <row r="7341" spans="2:6" x14ac:dyDescent="0.2">
      <c r="B7341" s="199">
        <v>43054</v>
      </c>
      <c r="C7341" s="200">
        <v>12.708168801720692</v>
      </c>
      <c r="D7341" s="200">
        <v>6.2332017847386529</v>
      </c>
      <c r="E7341" s="200"/>
      <c r="F7341" s="200"/>
    </row>
    <row r="7342" spans="2:6" x14ac:dyDescent="0.2">
      <c r="B7342" s="199">
        <v>43055</v>
      </c>
      <c r="C7342" s="200">
        <v>12.782793252668101</v>
      </c>
      <c r="D7342" s="200">
        <v>6.2807350209433519</v>
      </c>
      <c r="E7342" s="200"/>
      <c r="F7342" s="200"/>
    </row>
    <row r="7343" spans="2:6" x14ac:dyDescent="0.2">
      <c r="B7343" s="199">
        <v>43056</v>
      </c>
      <c r="C7343" s="200">
        <v>12.756900737296299</v>
      </c>
      <c r="D7343" s="200">
        <v>6.2727923875432428</v>
      </c>
      <c r="E7343" s="200"/>
      <c r="F7343" s="200"/>
    </row>
    <row r="7344" spans="2:6" x14ac:dyDescent="0.2">
      <c r="B7344" s="199">
        <v>43059</v>
      </c>
      <c r="C7344" s="200">
        <v>12.732455127173465</v>
      </c>
      <c r="D7344" s="200">
        <v>6.2810178473866234</v>
      </c>
      <c r="E7344" s="200"/>
      <c r="F7344" s="200"/>
    </row>
    <row r="7345" spans="2:6" x14ac:dyDescent="0.2">
      <c r="B7345" s="199">
        <v>43060</v>
      </c>
      <c r="C7345" s="200">
        <v>12.753903516855489</v>
      </c>
      <c r="D7345" s="200">
        <v>6.3164727736295658</v>
      </c>
      <c r="E7345" s="200"/>
      <c r="F7345" s="200"/>
    </row>
    <row r="7346" spans="2:6" x14ac:dyDescent="0.2">
      <c r="B7346" s="199">
        <v>43061</v>
      </c>
      <c r="C7346" s="200">
        <v>12.854776580316672</v>
      </c>
      <c r="D7346" s="200">
        <v>6.3257796394099337</v>
      </c>
      <c r="E7346" s="200"/>
      <c r="F7346" s="200"/>
    </row>
    <row r="7347" spans="2:6" x14ac:dyDescent="0.2">
      <c r="B7347" s="199">
        <v>43062</v>
      </c>
      <c r="C7347" s="200">
        <v>13.054863144446266</v>
      </c>
      <c r="D7347" s="200">
        <v>6.3361795665634579</v>
      </c>
      <c r="E7347" s="200"/>
      <c r="F7347" s="200"/>
    </row>
    <row r="7348" spans="2:6" x14ac:dyDescent="0.2">
      <c r="B7348" s="199">
        <v>43063</v>
      </c>
      <c r="C7348" s="200">
        <v>13.242922465059619</v>
      </c>
      <c r="D7348" s="200">
        <v>6.3556765616463213</v>
      </c>
      <c r="E7348" s="200"/>
      <c r="F7348" s="200"/>
    </row>
    <row r="7349" spans="2:6" x14ac:dyDescent="0.2">
      <c r="B7349" s="199">
        <v>43066</v>
      </c>
      <c r="C7349" s="200">
        <v>13.158056260012712</v>
      </c>
      <c r="D7349" s="200">
        <v>6.3444563831724547</v>
      </c>
      <c r="E7349" s="200"/>
      <c r="F7349" s="200"/>
    </row>
    <row r="7350" spans="2:6" x14ac:dyDescent="0.2">
      <c r="B7350" s="199">
        <v>43067</v>
      </c>
      <c r="C7350" s="200">
        <v>13.288365297291165</v>
      </c>
      <c r="D7350" s="200">
        <v>6.3779346202877347</v>
      </c>
      <c r="E7350" s="200"/>
      <c r="F7350" s="200"/>
    </row>
    <row r="7351" spans="2:6" x14ac:dyDescent="0.2">
      <c r="B7351" s="199">
        <v>43068</v>
      </c>
      <c r="C7351" s="200">
        <v>13.276388090844055</v>
      </c>
      <c r="D7351" s="200">
        <v>6.3774979056638044</v>
      </c>
      <c r="E7351" s="200"/>
      <c r="F7351" s="200"/>
    </row>
    <row r="7352" spans="2:6" x14ac:dyDescent="0.2">
      <c r="B7352" s="199">
        <v>43069</v>
      </c>
      <c r="C7352" s="200">
        <v>13.226087493151264</v>
      </c>
      <c r="D7352" s="200">
        <v>6.4134835184847834</v>
      </c>
      <c r="E7352" s="200"/>
      <c r="F7352" s="200"/>
    </row>
    <row r="7353" spans="2:6" x14ac:dyDescent="0.2">
      <c r="B7353" s="199">
        <v>43070</v>
      </c>
      <c r="C7353" s="200">
        <v>13.031768535189904</v>
      </c>
      <c r="D7353" s="200">
        <v>6.3889741395009922</v>
      </c>
      <c r="E7353" s="200"/>
      <c r="F7353" s="200"/>
    </row>
    <row r="7354" spans="2:6" x14ac:dyDescent="0.2">
      <c r="B7354" s="199">
        <v>43073</v>
      </c>
      <c r="C7354" s="200">
        <v>12.932327365856956</v>
      </c>
      <c r="D7354" s="200">
        <v>6.3910094700418778</v>
      </c>
      <c r="E7354" s="200"/>
      <c r="F7354" s="200"/>
    </row>
    <row r="7355" spans="2:6" x14ac:dyDescent="0.2">
      <c r="B7355" s="199">
        <v>43074</v>
      </c>
      <c r="C7355" s="200">
        <v>12.983416047388525</v>
      </c>
      <c r="D7355" s="200">
        <v>6.3717758149699417</v>
      </c>
      <c r="E7355" s="200"/>
      <c r="F7355" s="200"/>
    </row>
    <row r="7356" spans="2:6" x14ac:dyDescent="0.2">
      <c r="B7356" s="199">
        <v>43075</v>
      </c>
      <c r="C7356" s="200">
        <v>13.096739167600081</v>
      </c>
      <c r="D7356" s="200">
        <v>6.3551910398834375</v>
      </c>
      <c r="E7356" s="200"/>
      <c r="F7356" s="200"/>
    </row>
    <row r="7357" spans="2:6" x14ac:dyDescent="0.2">
      <c r="B7357" s="199">
        <v>43076</v>
      </c>
      <c r="C7357" s="200">
        <v>13.104881866649626</v>
      </c>
      <c r="D7357" s="200">
        <v>6.372522127117092</v>
      </c>
      <c r="E7357" s="200"/>
      <c r="F7357" s="200"/>
    </row>
    <row r="7358" spans="2:6" x14ac:dyDescent="0.2">
      <c r="B7358" s="199">
        <v>43077</v>
      </c>
      <c r="C7358" s="200">
        <v>13.079617316495389</v>
      </c>
      <c r="D7358" s="200">
        <v>6.4034713167000463</v>
      </c>
      <c r="E7358" s="200"/>
      <c r="F7358" s="200"/>
    </row>
    <row r="7359" spans="2:6" x14ac:dyDescent="0.2">
      <c r="B7359" s="199">
        <v>43080</v>
      </c>
      <c r="C7359" s="200">
        <v>13.099327751976341</v>
      </c>
      <c r="D7359" s="200">
        <v>6.4275614642141603</v>
      </c>
      <c r="E7359" s="200"/>
      <c r="F7359" s="200"/>
    </row>
    <row r="7360" spans="2:6" x14ac:dyDescent="0.2">
      <c r="B7360" s="199">
        <v>43081</v>
      </c>
      <c r="C7360" s="200">
        <v>13.154339339727599</v>
      </c>
      <c r="D7360" s="200">
        <v>6.4346521580768457</v>
      </c>
      <c r="E7360" s="200"/>
      <c r="F7360" s="200"/>
    </row>
    <row r="7361" spans="2:6" x14ac:dyDescent="0.2">
      <c r="B7361" s="199">
        <v>43082</v>
      </c>
      <c r="C7361" s="200">
        <v>13.118767987283997</v>
      </c>
      <c r="D7361" s="200">
        <v>6.4376527044254166</v>
      </c>
      <c r="E7361" s="200"/>
      <c r="F7361" s="200"/>
    </row>
    <row r="7362" spans="2:6" x14ac:dyDescent="0.2">
      <c r="B7362" s="199">
        <v>43083</v>
      </c>
      <c r="C7362" s="200">
        <v>13.076396597145802</v>
      </c>
      <c r="D7362" s="200">
        <v>6.4174511018029436</v>
      </c>
      <c r="E7362" s="200"/>
      <c r="F7362" s="200"/>
    </row>
    <row r="7363" spans="2:6" x14ac:dyDescent="0.2">
      <c r="B7363" s="199">
        <v>43084</v>
      </c>
      <c r="C7363" s="200">
        <v>13.137605275908651</v>
      </c>
      <c r="D7363" s="200">
        <v>6.4423460207612395</v>
      </c>
      <c r="E7363" s="200"/>
      <c r="F7363" s="200"/>
    </row>
    <row r="7364" spans="2:6" x14ac:dyDescent="0.2">
      <c r="B7364" s="199">
        <v>43087</v>
      </c>
      <c r="C7364" s="200">
        <v>13.280165889563268</v>
      </c>
      <c r="D7364" s="200">
        <v>6.4997790930613668</v>
      </c>
      <c r="E7364" s="200"/>
      <c r="F7364" s="200"/>
    </row>
    <row r="7365" spans="2:6" x14ac:dyDescent="0.2">
      <c r="B7365" s="199">
        <v>43088</v>
      </c>
      <c r="C7365" s="200">
        <v>13.157126404478065</v>
      </c>
      <c r="D7365" s="200">
        <v>6.4764108541249259</v>
      </c>
      <c r="E7365" s="200"/>
      <c r="F7365" s="200"/>
    </row>
    <row r="7366" spans="2:6" x14ac:dyDescent="0.2">
      <c r="B7366" s="199">
        <v>43089</v>
      </c>
      <c r="C7366" s="200">
        <v>13.07081079232873</v>
      </c>
      <c r="D7366" s="200">
        <v>6.4742030595519875</v>
      </c>
      <c r="E7366" s="200"/>
      <c r="F7366" s="200"/>
    </row>
    <row r="7367" spans="2:6" x14ac:dyDescent="0.2">
      <c r="B7367" s="199">
        <v>43090</v>
      </c>
      <c r="C7367" s="200">
        <v>13.142804127391122</v>
      </c>
      <c r="D7367" s="200">
        <v>6.4907115279548284</v>
      </c>
      <c r="E7367" s="200"/>
      <c r="F7367" s="200"/>
    </row>
    <row r="7368" spans="2:6" x14ac:dyDescent="0.2">
      <c r="B7368" s="199">
        <v>43091</v>
      </c>
      <c r="C7368" s="200">
        <v>13.124333777273408</v>
      </c>
      <c r="D7368" s="200">
        <v>6.4870874157712546</v>
      </c>
      <c r="E7368" s="200"/>
      <c r="F7368" s="200"/>
    </row>
    <row r="7369" spans="2:6" x14ac:dyDescent="0.2">
      <c r="B7369" s="199">
        <v>43094</v>
      </c>
      <c r="C7369" s="200">
        <v>13.124333777273408</v>
      </c>
      <c r="D7369" s="200">
        <v>6.4881688217082427</v>
      </c>
      <c r="E7369" s="200"/>
      <c r="F7369" s="200"/>
    </row>
    <row r="7370" spans="2:6" x14ac:dyDescent="0.2">
      <c r="B7370" s="199">
        <v>43095</v>
      </c>
      <c r="C7370" s="200">
        <v>13.124333777273408</v>
      </c>
      <c r="D7370" s="200">
        <v>6.4864061191039806</v>
      </c>
      <c r="E7370" s="200"/>
      <c r="F7370" s="200"/>
    </row>
    <row r="7371" spans="2:6" x14ac:dyDescent="0.2">
      <c r="B7371" s="199">
        <v>43096</v>
      </c>
      <c r="C7371" s="200">
        <v>13.203260582214739</v>
      </c>
      <c r="D7371" s="200">
        <v>6.4995601894008308</v>
      </c>
      <c r="E7371" s="200"/>
      <c r="F7371" s="200"/>
    </row>
    <row r="7372" spans="2:6" x14ac:dyDescent="0.2">
      <c r="B7372" s="199">
        <v>43097</v>
      </c>
      <c r="C7372" s="200">
        <v>13.14882525470961</v>
      </c>
      <c r="D7372" s="200">
        <v>6.512668730650149</v>
      </c>
      <c r="E7372" s="200"/>
      <c r="F7372" s="200"/>
    </row>
    <row r="7373" spans="2:6" x14ac:dyDescent="0.2">
      <c r="B7373" s="199">
        <v>43098</v>
      </c>
      <c r="C7373" s="200">
        <v>13.188904947081712</v>
      </c>
      <c r="D7373" s="200">
        <v>6.5024075760335034</v>
      </c>
      <c r="E7373" s="200"/>
      <c r="F7373" s="200"/>
    </row>
    <row r="7374" spans="2:6" x14ac:dyDescent="0.2">
      <c r="B7374" s="199">
        <v>43101</v>
      </c>
      <c r="C7374" s="200">
        <v>13.188904947081712</v>
      </c>
      <c r="D7374" s="200">
        <v>6.5024693134219573</v>
      </c>
      <c r="E7374" s="200"/>
      <c r="F7374" s="200"/>
    </row>
    <row r="7375" spans="2:6" x14ac:dyDescent="0.2">
      <c r="B7375" s="199">
        <v>43102</v>
      </c>
      <c r="C7375" s="200">
        <v>13.029007322925148</v>
      </c>
      <c r="D7375" s="200">
        <v>6.5414973593152377</v>
      </c>
      <c r="E7375" s="200"/>
      <c r="F7375" s="200"/>
    </row>
    <row r="7376" spans="2:6" x14ac:dyDescent="0.2">
      <c r="B7376" s="199">
        <v>43103</v>
      </c>
      <c r="C7376" s="200">
        <v>13.096304679049812</v>
      </c>
      <c r="D7376" s="200">
        <v>6.5712405754871552</v>
      </c>
      <c r="E7376" s="200"/>
      <c r="F7376" s="200"/>
    </row>
    <row r="7377" spans="2:6" x14ac:dyDescent="0.2">
      <c r="B7377" s="199">
        <v>43104</v>
      </c>
      <c r="C7377" s="200">
        <v>13.343632074094977</v>
      </c>
      <c r="D7377" s="200">
        <v>6.6249399016572514</v>
      </c>
      <c r="E7377" s="200"/>
      <c r="F7377" s="200"/>
    </row>
    <row r="7378" spans="2:6" x14ac:dyDescent="0.2">
      <c r="B7378" s="199">
        <v>43105</v>
      </c>
      <c r="C7378" s="200">
        <v>13.556423050076351</v>
      </c>
      <c r="D7378" s="200">
        <v>6.6677612456747335</v>
      </c>
      <c r="E7378" s="200"/>
      <c r="F7378" s="200"/>
    </row>
    <row r="7379" spans="2:6" x14ac:dyDescent="0.2">
      <c r="B7379" s="199">
        <v>43108</v>
      </c>
      <c r="C7379" s="200">
        <v>13.388605391827864</v>
      </c>
      <c r="D7379" s="200">
        <v>6.6720320524494552</v>
      </c>
      <c r="E7379" s="200"/>
      <c r="F7379" s="200"/>
    </row>
    <row r="7380" spans="2:6" x14ac:dyDescent="0.2">
      <c r="B7380" s="199">
        <v>43109</v>
      </c>
      <c r="C7380" s="200">
        <v>13.306196840826329</v>
      </c>
      <c r="D7380" s="200">
        <v>6.6851323984702171</v>
      </c>
      <c r="E7380" s="200"/>
      <c r="F7380" s="200"/>
    </row>
    <row r="7381" spans="2:6" x14ac:dyDescent="0.2">
      <c r="B7381" s="199">
        <v>43110</v>
      </c>
      <c r="C7381" s="200">
        <v>12.950193101389361</v>
      </c>
      <c r="D7381" s="200">
        <v>6.6867361136404959</v>
      </c>
      <c r="E7381" s="200"/>
      <c r="F7381" s="200"/>
    </row>
    <row r="7382" spans="2:6" x14ac:dyDescent="0.2">
      <c r="B7382" s="199">
        <v>43111</v>
      </c>
      <c r="C7382" s="200">
        <v>13.11017078485653</v>
      </c>
      <c r="D7382" s="200">
        <v>6.7165656528865352</v>
      </c>
      <c r="E7382" s="200"/>
      <c r="F7382" s="200"/>
    </row>
    <row r="7383" spans="2:6" x14ac:dyDescent="0.2">
      <c r="B7383" s="199">
        <v>43112</v>
      </c>
      <c r="C7383" s="200">
        <v>13.244357694992456</v>
      </c>
      <c r="D7383" s="200">
        <v>6.7584170460753885</v>
      </c>
      <c r="E7383" s="200"/>
      <c r="F7383" s="200"/>
    </row>
    <row r="7384" spans="2:6" x14ac:dyDescent="0.2">
      <c r="B7384" s="199">
        <v>43115</v>
      </c>
      <c r="C7384" s="200">
        <v>13.311960277238805</v>
      </c>
      <c r="D7384" s="200">
        <v>6.7851675468949111</v>
      </c>
      <c r="E7384" s="200"/>
      <c r="F7384" s="200"/>
    </row>
    <row r="7385" spans="2:6" x14ac:dyDescent="0.2">
      <c r="B7385" s="199">
        <v>43116</v>
      </c>
      <c r="C7385" s="200">
        <v>13.202017994998045</v>
      </c>
      <c r="D7385" s="200">
        <v>6.768067929338911</v>
      </c>
      <c r="E7385" s="200"/>
      <c r="F7385" s="200"/>
    </row>
    <row r="7386" spans="2:6" x14ac:dyDescent="0.2">
      <c r="B7386" s="199">
        <v>43117</v>
      </c>
      <c r="C7386" s="200">
        <v>13.281741223289673</v>
      </c>
      <c r="D7386" s="200">
        <v>6.8038031323984622</v>
      </c>
      <c r="E7386" s="200"/>
      <c r="F7386" s="200"/>
    </row>
    <row r="7387" spans="2:6" x14ac:dyDescent="0.2">
      <c r="B7387" s="199">
        <v>43118</v>
      </c>
      <c r="C7387" s="200">
        <v>13.314346211485093</v>
      </c>
      <c r="D7387" s="200">
        <v>6.7944070296849306</v>
      </c>
      <c r="E7387" s="200"/>
      <c r="F7387" s="200"/>
    </row>
    <row r="7388" spans="2:6" x14ac:dyDescent="0.2">
      <c r="B7388" s="199">
        <v>43119</v>
      </c>
      <c r="C7388" s="200">
        <v>13.504802307709713</v>
      </c>
      <c r="D7388" s="200">
        <v>6.8275097432161633</v>
      </c>
      <c r="E7388" s="200"/>
      <c r="F7388" s="200"/>
    </row>
    <row r="7389" spans="2:6" x14ac:dyDescent="0.2">
      <c r="B7389" s="199">
        <v>43122</v>
      </c>
      <c r="C7389" s="200">
        <v>13.555351422845845</v>
      </c>
      <c r="D7389" s="200">
        <v>6.869901110908752</v>
      </c>
      <c r="E7389" s="200"/>
      <c r="F7389" s="200"/>
    </row>
    <row r="7390" spans="2:6" x14ac:dyDescent="0.2">
      <c r="B7390" s="199">
        <v>43123</v>
      </c>
      <c r="C7390" s="200">
        <v>13.674171115101192</v>
      </c>
      <c r="D7390" s="200">
        <v>6.8980220360589977</v>
      </c>
      <c r="E7390" s="200"/>
      <c r="F7390" s="200"/>
    </row>
    <row r="7391" spans="2:6" x14ac:dyDescent="0.2">
      <c r="B7391" s="199">
        <v>43124</v>
      </c>
      <c r="C7391" s="200">
        <v>13.647292869467551</v>
      </c>
      <c r="D7391" s="200">
        <v>6.9051748315425154</v>
      </c>
      <c r="E7391" s="200"/>
      <c r="F7391" s="200"/>
    </row>
    <row r="7392" spans="2:6" x14ac:dyDescent="0.2">
      <c r="B7392" s="199">
        <v>43125</v>
      </c>
      <c r="C7392" s="200">
        <v>13.616361621234486</v>
      </c>
      <c r="D7392" s="200">
        <v>6.9116248406483249</v>
      </c>
      <c r="E7392" s="200"/>
      <c r="F7392" s="200"/>
    </row>
    <row r="7393" spans="2:6" x14ac:dyDescent="0.2">
      <c r="B7393" s="199">
        <v>43126</v>
      </c>
      <c r="C7393" s="200">
        <v>13.628822519349837</v>
      </c>
      <c r="D7393" s="200">
        <v>6.9567053360043607</v>
      </c>
      <c r="E7393" s="200"/>
      <c r="F7393" s="200"/>
    </row>
    <row r="7394" spans="2:6" x14ac:dyDescent="0.2">
      <c r="B7394" s="199">
        <v>43129</v>
      </c>
      <c r="C7394" s="200">
        <v>13.419588345032363</v>
      </c>
      <c r="D7394" s="200">
        <v>6.911499908941896</v>
      </c>
      <c r="E7394" s="200"/>
      <c r="F7394" s="200"/>
    </row>
    <row r="7395" spans="2:6" x14ac:dyDescent="0.2">
      <c r="B7395" s="199">
        <v>43130</v>
      </c>
      <c r="C7395" s="200">
        <v>13.41949827830793</v>
      </c>
      <c r="D7395" s="200">
        <v>6.8498129666727285</v>
      </c>
      <c r="E7395" s="200"/>
      <c r="F7395" s="200"/>
    </row>
    <row r="7396" spans="2:6" x14ac:dyDescent="0.2">
      <c r="B7396" s="199">
        <v>43131</v>
      </c>
      <c r="C7396" s="200">
        <v>13.524642005619246</v>
      </c>
      <c r="D7396" s="200">
        <v>6.8473786195592696</v>
      </c>
      <c r="E7396" s="200"/>
      <c r="F7396" s="200"/>
    </row>
    <row r="7397" spans="2:6" x14ac:dyDescent="0.2">
      <c r="B7397" s="199">
        <v>43132</v>
      </c>
      <c r="C7397" s="200">
        <v>13.570877091445331</v>
      </c>
      <c r="D7397" s="200">
        <v>6.846615734838819</v>
      </c>
      <c r="E7397" s="200"/>
      <c r="F7397" s="200"/>
    </row>
    <row r="7398" spans="2:6" x14ac:dyDescent="0.2">
      <c r="B7398" s="199">
        <v>43133</v>
      </c>
      <c r="C7398" s="200">
        <v>13.395733172325247</v>
      </c>
      <c r="D7398" s="200">
        <v>6.7200169368056732</v>
      </c>
      <c r="E7398" s="200"/>
      <c r="F7398" s="200"/>
    </row>
    <row r="7399" spans="2:6" x14ac:dyDescent="0.2">
      <c r="B7399" s="199">
        <v>43136</v>
      </c>
      <c r="C7399" s="200">
        <v>13.107146877978851</v>
      </c>
      <c r="D7399" s="200">
        <v>6.5099051174649345</v>
      </c>
      <c r="E7399" s="200"/>
      <c r="F7399" s="200"/>
    </row>
    <row r="7400" spans="2:6" x14ac:dyDescent="0.2">
      <c r="B7400" s="199">
        <v>43137</v>
      </c>
      <c r="C7400" s="200">
        <v>12.75419456580758</v>
      </c>
      <c r="D7400" s="200">
        <v>6.4954753232562297</v>
      </c>
      <c r="E7400" s="200"/>
      <c r="F7400" s="200"/>
    </row>
    <row r="7401" spans="2:6" x14ac:dyDescent="0.2">
      <c r="B7401" s="199">
        <v>43138</v>
      </c>
      <c r="C7401" s="200">
        <v>12.924077087108778</v>
      </c>
      <c r="D7401" s="200">
        <v>6.5024634857038706</v>
      </c>
      <c r="E7401" s="200"/>
      <c r="F7401" s="200"/>
    </row>
    <row r="7402" spans="2:6" x14ac:dyDescent="0.2">
      <c r="B7402" s="199">
        <v>43139</v>
      </c>
      <c r="C7402" s="200">
        <v>12.511078624080747</v>
      </c>
      <c r="D7402" s="200">
        <v>6.3295765798579406</v>
      </c>
      <c r="E7402" s="200"/>
      <c r="F7402" s="200"/>
    </row>
    <row r="7403" spans="2:6" x14ac:dyDescent="0.2">
      <c r="B7403" s="199">
        <v>43140</v>
      </c>
      <c r="C7403" s="200">
        <v>12.219538474753454</v>
      </c>
      <c r="D7403" s="200">
        <v>6.3489949007466668</v>
      </c>
      <c r="E7403" s="200"/>
      <c r="F7403" s="200"/>
    </row>
    <row r="7404" spans="2:6" x14ac:dyDescent="0.2">
      <c r="B7404" s="199">
        <v>43143</v>
      </c>
      <c r="C7404" s="200">
        <v>12.390299980569015</v>
      </c>
      <c r="D7404" s="200">
        <v>6.4265625569112999</v>
      </c>
      <c r="E7404" s="200"/>
      <c r="F7404" s="200"/>
    </row>
    <row r="7405" spans="2:6" x14ac:dyDescent="0.2">
      <c r="B7405" s="199">
        <v>43144</v>
      </c>
      <c r="C7405" s="200">
        <v>12.376037747965029</v>
      </c>
      <c r="D7405" s="200">
        <v>6.4416887634310598</v>
      </c>
      <c r="E7405" s="200"/>
      <c r="F7405" s="200"/>
    </row>
    <row r="7406" spans="2:6" x14ac:dyDescent="0.2">
      <c r="B7406" s="199">
        <v>43145</v>
      </c>
      <c r="C7406" s="200">
        <v>12.515167486579719</v>
      </c>
      <c r="D7406" s="200">
        <v>6.521536332179922</v>
      </c>
      <c r="E7406" s="200"/>
      <c r="F7406" s="200"/>
    </row>
    <row r="7407" spans="2:6" x14ac:dyDescent="0.2">
      <c r="B7407" s="199">
        <v>43146</v>
      </c>
      <c r="C7407" s="200">
        <v>12.54220501688342</v>
      </c>
      <c r="D7407" s="200">
        <v>6.6016685485339552</v>
      </c>
      <c r="E7407" s="200"/>
      <c r="F7407" s="200"/>
    </row>
    <row r="7408" spans="2:6" x14ac:dyDescent="0.2">
      <c r="B7408" s="199">
        <v>43147</v>
      </c>
      <c r="C7408" s="200">
        <v>12.778344123271404</v>
      </c>
      <c r="D7408" s="200">
        <v>6.6236250227645135</v>
      </c>
      <c r="E7408" s="200"/>
      <c r="F7408" s="200"/>
    </row>
    <row r="7409" spans="2:6" x14ac:dyDescent="0.2">
      <c r="B7409" s="199">
        <v>43150</v>
      </c>
      <c r="C7409" s="200">
        <v>12.551010707098921</v>
      </c>
      <c r="D7409" s="200">
        <v>6.6175694773265246</v>
      </c>
      <c r="E7409" s="200"/>
      <c r="F7409" s="200"/>
    </row>
    <row r="7410" spans="2:6" x14ac:dyDescent="0.2">
      <c r="B7410" s="199">
        <v>43151</v>
      </c>
      <c r="C7410" s="200">
        <v>12.488988092011578</v>
      </c>
      <c r="D7410" s="200">
        <v>6.5878632307412035</v>
      </c>
      <c r="E7410" s="200"/>
      <c r="F7410" s="200"/>
    </row>
    <row r="7411" spans="2:6" x14ac:dyDescent="0.2">
      <c r="B7411" s="199">
        <v>43152</v>
      </c>
      <c r="C7411" s="200">
        <v>12.510453994667795</v>
      </c>
      <c r="D7411" s="200">
        <v>6.5637812784556457</v>
      </c>
      <c r="E7411" s="200"/>
      <c r="F7411" s="200"/>
    </row>
    <row r="7412" spans="2:6" x14ac:dyDescent="0.2">
      <c r="B7412" s="199">
        <v>43153</v>
      </c>
      <c r="C7412" s="200">
        <v>12.631802226816447</v>
      </c>
      <c r="D7412" s="200">
        <v>6.5617772718994622</v>
      </c>
      <c r="E7412" s="200"/>
      <c r="F7412" s="200"/>
    </row>
    <row r="7413" spans="2:6" x14ac:dyDescent="0.2">
      <c r="B7413" s="199">
        <v>43154</v>
      </c>
      <c r="C7413" s="200">
        <v>12.703373582595852</v>
      </c>
      <c r="D7413" s="200">
        <v>6.6356900382443911</v>
      </c>
      <c r="E7413" s="200"/>
      <c r="F7413" s="200"/>
    </row>
    <row r="7414" spans="2:6" x14ac:dyDescent="0.2">
      <c r="B7414" s="199">
        <v>43157</v>
      </c>
      <c r="C7414" s="200">
        <v>12.99305735665847</v>
      </c>
      <c r="D7414" s="200">
        <v>6.6947747222728013</v>
      </c>
      <c r="E7414" s="200"/>
      <c r="F7414" s="200"/>
    </row>
    <row r="7415" spans="2:6" x14ac:dyDescent="0.2">
      <c r="B7415" s="199">
        <v>43158</v>
      </c>
      <c r="C7415" s="200">
        <v>12.793332727328909</v>
      </c>
      <c r="D7415" s="200">
        <v>6.6364134037515843</v>
      </c>
      <c r="E7415" s="200"/>
      <c r="F7415" s="200"/>
    </row>
    <row r="7416" spans="2:6" x14ac:dyDescent="0.2">
      <c r="B7416" s="199">
        <v>43159</v>
      </c>
      <c r="C7416" s="200">
        <v>12.589837804840498</v>
      </c>
      <c r="D7416" s="200">
        <v>6.566988890912393</v>
      </c>
      <c r="E7416" s="200"/>
      <c r="F7416" s="200"/>
    </row>
    <row r="7417" spans="2:6" x14ac:dyDescent="0.2">
      <c r="B7417" s="199">
        <v>43160</v>
      </c>
      <c r="C7417" s="200">
        <v>12.495252733066492</v>
      </c>
      <c r="D7417" s="200">
        <v>6.4815625569113005</v>
      </c>
      <c r="E7417" s="200"/>
      <c r="F7417" s="200"/>
    </row>
    <row r="7418" spans="2:6" x14ac:dyDescent="0.2">
      <c r="B7418" s="199">
        <v>43161</v>
      </c>
      <c r="C7418" s="200">
        <v>12.313720748120977</v>
      </c>
      <c r="D7418" s="200">
        <v>6.4815957020579038</v>
      </c>
      <c r="E7418" s="200"/>
      <c r="F7418" s="200"/>
    </row>
    <row r="7419" spans="2:6" x14ac:dyDescent="0.2">
      <c r="B7419" s="199">
        <v>43164</v>
      </c>
      <c r="C7419" s="200">
        <v>12.54657492092066</v>
      </c>
      <c r="D7419" s="200">
        <v>6.5336006191950373</v>
      </c>
      <c r="E7419" s="200"/>
      <c r="F7419" s="200"/>
    </row>
    <row r="7420" spans="2:6" x14ac:dyDescent="0.2">
      <c r="B7420" s="199">
        <v>43165</v>
      </c>
      <c r="C7420" s="200">
        <v>12.552169065249251</v>
      </c>
      <c r="D7420" s="200">
        <v>6.5696698233472857</v>
      </c>
      <c r="E7420" s="200"/>
      <c r="F7420" s="200"/>
    </row>
    <row r="7421" spans="2:6" x14ac:dyDescent="0.2">
      <c r="B7421" s="199">
        <v>43166</v>
      </c>
      <c r="C7421" s="200">
        <v>12.686691223748339</v>
      </c>
      <c r="D7421" s="200">
        <v>6.5645004552904656</v>
      </c>
      <c r="E7421" s="200"/>
      <c r="F7421" s="200"/>
    </row>
    <row r="7422" spans="2:6" x14ac:dyDescent="0.2">
      <c r="B7422" s="199">
        <v>43167</v>
      </c>
      <c r="C7422" s="200">
        <v>12.861697540928319</v>
      </c>
      <c r="D7422" s="200">
        <v>6.5954545620105529</v>
      </c>
      <c r="E7422" s="200"/>
      <c r="F7422" s="200"/>
    </row>
    <row r="7423" spans="2:6" x14ac:dyDescent="0.2">
      <c r="B7423" s="199">
        <v>43168</v>
      </c>
      <c r="C7423" s="200">
        <v>13.04032070425515</v>
      </c>
      <c r="D7423" s="200">
        <v>6.670292478601338</v>
      </c>
      <c r="E7423" s="200"/>
      <c r="F7423" s="200"/>
    </row>
    <row r="7424" spans="2:6" x14ac:dyDescent="0.2">
      <c r="B7424" s="199">
        <v>43171</v>
      </c>
      <c r="C7424" s="200">
        <v>13.09837204395598</v>
      </c>
      <c r="D7424" s="200">
        <v>6.6857082498634037</v>
      </c>
      <c r="E7424" s="200"/>
      <c r="F7424" s="200"/>
    </row>
    <row r="7425" spans="2:6" x14ac:dyDescent="0.2">
      <c r="B7425" s="199">
        <v>43172</v>
      </c>
      <c r="C7425" s="200">
        <v>13.04764029351753</v>
      </c>
      <c r="D7425" s="200">
        <v>6.6560111090875891</v>
      </c>
      <c r="E7425" s="200"/>
      <c r="F7425" s="200"/>
    </row>
    <row r="7426" spans="2:6" x14ac:dyDescent="0.2">
      <c r="B7426" s="199">
        <v>43173</v>
      </c>
      <c r="C7426" s="200">
        <v>12.964803925574945</v>
      </c>
      <c r="D7426" s="200">
        <v>6.6259684938990988</v>
      </c>
      <c r="E7426" s="200"/>
      <c r="F7426" s="200"/>
    </row>
    <row r="7427" spans="2:6" x14ac:dyDescent="0.2">
      <c r="B7427" s="199">
        <v>43174</v>
      </c>
      <c r="C7427" s="200">
        <v>13.031233138550222</v>
      </c>
      <c r="D7427" s="200">
        <v>6.6239209615734751</v>
      </c>
      <c r="E7427" s="200"/>
      <c r="F7427" s="200"/>
    </row>
    <row r="7428" spans="2:6" x14ac:dyDescent="0.2">
      <c r="B7428" s="199">
        <v>43175</v>
      </c>
      <c r="C7428" s="200">
        <v>12.967218214160404</v>
      </c>
      <c r="D7428" s="200">
        <v>6.6269116736477782</v>
      </c>
      <c r="E7428" s="200"/>
      <c r="F7428" s="200"/>
    </row>
    <row r="7429" spans="2:6" x14ac:dyDescent="0.2">
      <c r="B7429" s="199">
        <v>43178</v>
      </c>
      <c r="C7429" s="200">
        <v>12.828067626766908</v>
      </c>
      <c r="D7429" s="200">
        <v>6.5538767073392741</v>
      </c>
      <c r="E7429" s="200"/>
      <c r="F7429" s="200"/>
    </row>
    <row r="7430" spans="2:6" x14ac:dyDescent="0.2">
      <c r="B7430" s="199">
        <v>43179</v>
      </c>
      <c r="C7430" s="200">
        <v>12.823340791636548</v>
      </c>
      <c r="D7430" s="200">
        <v>6.5555430704789561</v>
      </c>
      <c r="E7430" s="200"/>
      <c r="F7430" s="200"/>
    </row>
    <row r="7431" spans="2:6" x14ac:dyDescent="0.2">
      <c r="B7431" s="199">
        <v>43180</v>
      </c>
      <c r="C7431" s="200">
        <v>12.661126451179326</v>
      </c>
      <c r="D7431" s="200">
        <v>6.5508499362593229</v>
      </c>
      <c r="E7431" s="200"/>
      <c r="F7431" s="200"/>
    </row>
    <row r="7432" spans="2:6" x14ac:dyDescent="0.2">
      <c r="B7432" s="199">
        <v>43181</v>
      </c>
      <c r="C7432" s="200">
        <v>12.551702052604046</v>
      </c>
      <c r="D7432" s="200">
        <v>6.4391291203787917</v>
      </c>
      <c r="E7432" s="200"/>
      <c r="F7432" s="200"/>
    </row>
    <row r="7433" spans="2:6" x14ac:dyDescent="0.2">
      <c r="B7433" s="199">
        <v>43182</v>
      </c>
      <c r="C7433" s="200">
        <v>12.439341312022064</v>
      </c>
      <c r="D7433" s="200">
        <v>6.3266805682025034</v>
      </c>
      <c r="E7433" s="200"/>
      <c r="F7433" s="200"/>
    </row>
    <row r="7434" spans="2:6" x14ac:dyDescent="0.2">
      <c r="B7434" s="199">
        <v>43185</v>
      </c>
      <c r="C7434" s="200">
        <v>12.48282102324146</v>
      </c>
      <c r="D7434" s="200">
        <v>6.4280081952285455</v>
      </c>
      <c r="E7434" s="200"/>
      <c r="F7434" s="200"/>
    </row>
    <row r="7435" spans="2:6" x14ac:dyDescent="0.2">
      <c r="B7435" s="199">
        <v>43186</v>
      </c>
      <c r="C7435" s="200">
        <v>12.470250043574021</v>
      </c>
      <c r="D7435" s="200">
        <v>6.3862283737024121</v>
      </c>
      <c r="E7435" s="200"/>
      <c r="F7435" s="200"/>
    </row>
    <row r="7436" spans="2:6" x14ac:dyDescent="0.2">
      <c r="B7436" s="199">
        <v>43187</v>
      </c>
      <c r="C7436" s="200">
        <v>12.655595687138296</v>
      </c>
      <c r="D7436" s="200">
        <v>6.3687430340557176</v>
      </c>
      <c r="E7436" s="200"/>
      <c r="F7436" s="200"/>
    </row>
    <row r="7437" spans="2:6" x14ac:dyDescent="0.2">
      <c r="B7437" s="199">
        <v>43188</v>
      </c>
      <c r="C7437" s="200">
        <v>12.670540091784741</v>
      </c>
      <c r="D7437" s="200">
        <v>6.424755600072837</v>
      </c>
      <c r="E7437" s="200"/>
      <c r="F7437" s="200"/>
    </row>
    <row r="7438" spans="2:6" x14ac:dyDescent="0.2">
      <c r="B7438" s="199">
        <v>43189</v>
      </c>
      <c r="C7438" s="200">
        <v>12.670540091784741</v>
      </c>
      <c r="D7438" s="200">
        <v>6.4288304498269806</v>
      </c>
      <c r="E7438" s="200"/>
      <c r="F7438" s="200"/>
    </row>
    <row r="7439" spans="2:6" x14ac:dyDescent="0.2">
      <c r="B7439" s="199">
        <v>43192</v>
      </c>
      <c r="C7439" s="200">
        <v>12.670540091784741</v>
      </c>
      <c r="D7439" s="200">
        <v>6.3409581132762609</v>
      </c>
      <c r="E7439" s="200"/>
      <c r="F7439" s="200"/>
    </row>
    <row r="7440" spans="2:6" x14ac:dyDescent="0.2">
      <c r="B7440" s="199">
        <v>43193</v>
      </c>
      <c r="C7440" s="200">
        <v>12.4611049352396</v>
      </c>
      <c r="D7440" s="200">
        <v>6.3730486250227552</v>
      </c>
      <c r="E7440" s="200"/>
      <c r="F7440" s="200"/>
    </row>
    <row r="7441" spans="2:6" x14ac:dyDescent="0.2">
      <c r="B7441" s="199">
        <v>43194</v>
      </c>
      <c r="C7441" s="200">
        <v>12.457681565760042</v>
      </c>
      <c r="D7441" s="200">
        <v>6.412536332179922</v>
      </c>
      <c r="E7441" s="200"/>
      <c r="F7441" s="200"/>
    </row>
    <row r="7442" spans="2:6" x14ac:dyDescent="0.2">
      <c r="B7442" s="199">
        <v>43195</v>
      </c>
      <c r="C7442" s="200">
        <v>12.661817796684456</v>
      </c>
      <c r="D7442" s="200">
        <v>6.4738936441449555</v>
      </c>
      <c r="E7442" s="200"/>
      <c r="F7442" s="200"/>
    </row>
    <row r="7443" spans="2:6" x14ac:dyDescent="0.2">
      <c r="B7443" s="199">
        <v>43196</v>
      </c>
      <c r="C7443" s="200">
        <v>12.603093458403846</v>
      </c>
      <c r="D7443" s="200">
        <v>6.3889887087962025</v>
      </c>
      <c r="E7443" s="200"/>
      <c r="F7443" s="200"/>
    </row>
    <row r="7444" spans="2:6" x14ac:dyDescent="0.2">
      <c r="B7444" s="199">
        <v>43199</v>
      </c>
      <c r="C7444" s="200">
        <v>12.669395910803999</v>
      </c>
      <c r="D7444" s="200">
        <v>6.4164064833363588</v>
      </c>
      <c r="E7444" s="200"/>
      <c r="F7444" s="200"/>
    </row>
    <row r="7445" spans="2:6" x14ac:dyDescent="0.2">
      <c r="B7445" s="199">
        <v>43200</v>
      </c>
      <c r="C7445" s="200">
        <v>12.577837247761128</v>
      </c>
      <c r="D7445" s="200">
        <v>6.5066789291567924</v>
      </c>
      <c r="E7445" s="200"/>
      <c r="F7445" s="200"/>
    </row>
    <row r="7446" spans="2:6" x14ac:dyDescent="0.2">
      <c r="B7446" s="199">
        <v>43201</v>
      </c>
      <c r="C7446" s="200">
        <v>12.576636358102039</v>
      </c>
      <c r="D7446" s="200">
        <v>6.4835816791112642</v>
      </c>
      <c r="E7446" s="200"/>
      <c r="F7446" s="200"/>
    </row>
    <row r="7447" spans="2:6" x14ac:dyDescent="0.2">
      <c r="B7447" s="199">
        <v>43202</v>
      </c>
      <c r="C7447" s="200">
        <v>12.556247086383241</v>
      </c>
      <c r="D7447" s="200">
        <v>6.5103261700965129</v>
      </c>
      <c r="E7447" s="200"/>
      <c r="F7447" s="200"/>
    </row>
    <row r="7448" spans="2:6" x14ac:dyDescent="0.2">
      <c r="B7448" s="199">
        <v>43203</v>
      </c>
      <c r="C7448" s="200">
        <v>12.632139143081909</v>
      </c>
      <c r="D7448" s="200">
        <v>6.5047752686213718</v>
      </c>
      <c r="E7448" s="200"/>
      <c r="F7448" s="200"/>
    </row>
    <row r="7449" spans="2:6" x14ac:dyDescent="0.2">
      <c r="B7449" s="199">
        <v>43206</v>
      </c>
      <c r="C7449" s="200">
        <v>12.679929547806742</v>
      </c>
      <c r="D7449" s="200">
        <v>6.5401660899653882</v>
      </c>
      <c r="E7449" s="200"/>
      <c r="F7449" s="200"/>
    </row>
    <row r="7450" spans="2:6" x14ac:dyDescent="0.2">
      <c r="B7450" s="199">
        <v>43207</v>
      </c>
      <c r="C7450" s="200">
        <v>12.800460507826291</v>
      </c>
      <c r="D7450" s="200">
        <v>6.5921863048624925</v>
      </c>
      <c r="E7450" s="200"/>
      <c r="F7450" s="200"/>
    </row>
    <row r="7451" spans="2:6" x14ac:dyDescent="0.2">
      <c r="B7451" s="199">
        <v>43208</v>
      </c>
      <c r="C7451" s="200">
        <v>13.034928376105377</v>
      </c>
      <c r="D7451" s="200">
        <v>6.615093789837907</v>
      </c>
      <c r="E7451" s="200"/>
      <c r="F7451" s="200"/>
    </row>
    <row r="7452" spans="2:6" x14ac:dyDescent="0.2">
      <c r="B7452" s="199">
        <v>43209</v>
      </c>
      <c r="C7452" s="200">
        <v>12.86754604035831</v>
      </c>
      <c r="D7452" s="200">
        <v>6.591806410489883</v>
      </c>
      <c r="E7452" s="200"/>
      <c r="F7452" s="200"/>
    </row>
    <row r="7453" spans="2:6" x14ac:dyDescent="0.2">
      <c r="B7453" s="199">
        <v>43210</v>
      </c>
      <c r="C7453" s="200">
        <v>12.802085044670672</v>
      </c>
      <c r="D7453" s="200">
        <v>6.5419726825714717</v>
      </c>
      <c r="E7453" s="200"/>
      <c r="F7453" s="200"/>
    </row>
    <row r="7454" spans="2:6" x14ac:dyDescent="0.2">
      <c r="B7454" s="199">
        <v>43213</v>
      </c>
      <c r="C7454" s="200">
        <v>12.631694647117818</v>
      </c>
      <c r="D7454" s="200">
        <v>6.5345366964123022</v>
      </c>
      <c r="E7454" s="200"/>
      <c r="F7454" s="200"/>
    </row>
    <row r="7455" spans="2:6" x14ac:dyDescent="0.2">
      <c r="B7455" s="199">
        <v>43214</v>
      </c>
      <c r="C7455" s="200">
        <v>12.655473096318936</v>
      </c>
      <c r="D7455" s="200">
        <v>6.486409397195402</v>
      </c>
      <c r="E7455" s="200"/>
      <c r="F7455" s="200"/>
    </row>
    <row r="7456" spans="2:6" x14ac:dyDescent="0.2">
      <c r="B7456" s="199">
        <v>43215</v>
      </c>
      <c r="C7456" s="200">
        <v>12.652997095348216</v>
      </c>
      <c r="D7456" s="200">
        <v>6.4727716262975692</v>
      </c>
      <c r="E7456" s="200"/>
      <c r="F7456" s="200"/>
    </row>
    <row r="7457" spans="2:6" x14ac:dyDescent="0.2">
      <c r="B7457" s="199">
        <v>43216</v>
      </c>
      <c r="C7457" s="200">
        <v>12.717248861865246</v>
      </c>
      <c r="D7457" s="200">
        <v>6.5226029867055093</v>
      </c>
      <c r="E7457" s="200"/>
      <c r="F7457" s="200"/>
    </row>
    <row r="7458" spans="2:6" x14ac:dyDescent="0.2">
      <c r="B7458" s="199">
        <v>43217</v>
      </c>
      <c r="C7458" s="200">
        <v>12.7262105009462</v>
      </c>
      <c r="D7458" s="200">
        <v>6.5349582953924514</v>
      </c>
      <c r="E7458" s="200"/>
      <c r="F7458" s="200"/>
    </row>
    <row r="7459" spans="2:6" x14ac:dyDescent="0.2">
      <c r="B7459" s="199">
        <v>43220</v>
      </c>
      <c r="C7459" s="200">
        <v>12.732782869976258</v>
      </c>
      <c r="D7459" s="200">
        <v>6.5062447641595247</v>
      </c>
      <c r="E7459" s="200"/>
      <c r="F7459" s="200"/>
    </row>
    <row r="7460" spans="2:6" x14ac:dyDescent="0.2">
      <c r="B7460" s="199">
        <v>43221</v>
      </c>
      <c r="C7460" s="200">
        <v>12.732782869976258</v>
      </c>
      <c r="D7460" s="200">
        <v>6.4977184483700503</v>
      </c>
      <c r="E7460" s="200"/>
      <c r="F7460" s="200"/>
    </row>
    <row r="7461" spans="2:6" x14ac:dyDescent="0.2">
      <c r="B7461" s="199">
        <v>43222</v>
      </c>
      <c r="C7461" s="200">
        <v>12.507328345749558</v>
      </c>
      <c r="D7461" s="200">
        <v>6.4758901839373424</v>
      </c>
      <c r="E7461" s="200"/>
      <c r="F7461" s="200"/>
    </row>
    <row r="7462" spans="2:6" x14ac:dyDescent="0.2">
      <c r="B7462" s="199">
        <v>43223</v>
      </c>
      <c r="C7462" s="200">
        <v>12.555599106338025</v>
      </c>
      <c r="D7462" s="200">
        <v>6.4609910763066738</v>
      </c>
      <c r="E7462" s="200"/>
      <c r="F7462" s="200"/>
    </row>
    <row r="7463" spans="2:6" x14ac:dyDescent="0.2">
      <c r="B7463" s="199">
        <v>43224</v>
      </c>
      <c r="C7463" s="200">
        <v>12.566940008056049</v>
      </c>
      <c r="D7463" s="200">
        <v>6.5187058823529318</v>
      </c>
      <c r="E7463" s="200"/>
      <c r="F7463" s="200"/>
    </row>
    <row r="7464" spans="2:6" x14ac:dyDescent="0.2">
      <c r="B7464" s="199">
        <v>43227</v>
      </c>
      <c r="C7464" s="200">
        <v>12.556613190939034</v>
      </c>
      <c r="D7464" s="200">
        <v>6.5428796211983151</v>
      </c>
      <c r="E7464" s="200"/>
      <c r="F7464" s="200"/>
    </row>
    <row r="7465" spans="2:6" x14ac:dyDescent="0.2">
      <c r="B7465" s="199">
        <v>43228</v>
      </c>
      <c r="C7465" s="200">
        <v>12.535359945826613</v>
      </c>
      <c r="D7465" s="200">
        <v>6.5375224913494714</v>
      </c>
      <c r="E7465" s="200"/>
      <c r="F7465" s="200"/>
    </row>
    <row r="7466" spans="2:6" x14ac:dyDescent="0.2">
      <c r="B7466" s="199">
        <v>43229</v>
      </c>
      <c r="C7466" s="200">
        <v>12.384599090492951</v>
      </c>
      <c r="D7466" s="200">
        <v>6.5842879256965841</v>
      </c>
      <c r="E7466" s="200"/>
      <c r="F7466" s="200"/>
    </row>
    <row r="7467" spans="2:6" x14ac:dyDescent="0.2">
      <c r="B7467" s="199">
        <v>43230</v>
      </c>
      <c r="C7467" s="200">
        <v>12.539231147074871</v>
      </c>
      <c r="D7467" s="200">
        <v>6.6302973957384701</v>
      </c>
      <c r="E7467" s="200"/>
      <c r="F7467" s="200"/>
    </row>
    <row r="7468" spans="2:6" x14ac:dyDescent="0.2">
      <c r="B7468" s="199">
        <v>43231</v>
      </c>
      <c r="C7468" s="200">
        <v>12.494130234815705</v>
      </c>
      <c r="D7468" s="200">
        <v>6.6588269896193655</v>
      </c>
      <c r="E7468" s="200"/>
      <c r="F7468" s="200"/>
    </row>
    <row r="7469" spans="2:6" x14ac:dyDescent="0.2">
      <c r="B7469" s="199">
        <v>43234</v>
      </c>
      <c r="C7469" s="200">
        <v>12.522602995052246</v>
      </c>
      <c r="D7469" s="200">
        <v>6.6730630122017729</v>
      </c>
      <c r="E7469" s="200"/>
      <c r="F7469" s="200"/>
    </row>
    <row r="7470" spans="2:6" x14ac:dyDescent="0.2">
      <c r="B7470" s="199">
        <v>43235</v>
      </c>
      <c r="C7470" s="200">
        <v>12.422904968764437</v>
      </c>
      <c r="D7470" s="200">
        <v>6.6236029867055057</v>
      </c>
      <c r="E7470" s="200"/>
      <c r="F7470" s="200"/>
    </row>
    <row r="7471" spans="2:6" x14ac:dyDescent="0.2">
      <c r="B7471" s="199">
        <v>43236</v>
      </c>
      <c r="C7471" s="200">
        <v>12.319748547048682</v>
      </c>
      <c r="D7471" s="200">
        <v>6.6341163722454803</v>
      </c>
      <c r="E7471" s="200"/>
      <c r="F7471" s="200"/>
    </row>
    <row r="7472" spans="2:6" x14ac:dyDescent="0.2">
      <c r="B7472" s="199">
        <v>43237</v>
      </c>
      <c r="C7472" s="200">
        <v>12.423828986641015</v>
      </c>
      <c r="D7472" s="200">
        <v>6.6445740302312766</v>
      </c>
      <c r="E7472" s="200"/>
      <c r="F7472" s="200"/>
    </row>
    <row r="7473" spans="2:6" x14ac:dyDescent="0.2">
      <c r="B7473" s="199">
        <v>43238</v>
      </c>
      <c r="C7473" s="200">
        <v>12.340860854416389</v>
      </c>
      <c r="D7473" s="200">
        <v>6.6312680750318593</v>
      </c>
      <c r="E7473" s="200"/>
      <c r="F7473" s="200"/>
    </row>
    <row r="7474" spans="2:6" x14ac:dyDescent="0.2">
      <c r="B7474" s="199">
        <v>43241</v>
      </c>
      <c r="C7474" s="200">
        <v>12.522947416878081</v>
      </c>
      <c r="D7474" s="200">
        <v>6.66324185030048</v>
      </c>
      <c r="E7474" s="200"/>
      <c r="F7474" s="200"/>
    </row>
    <row r="7475" spans="2:6" x14ac:dyDescent="0.2">
      <c r="B7475" s="199">
        <v>43242</v>
      </c>
      <c r="C7475" s="200">
        <v>12.483519040355807</v>
      </c>
      <c r="D7475" s="200">
        <v>6.657900018211607</v>
      </c>
      <c r="E7475" s="200"/>
      <c r="F7475" s="200"/>
    </row>
    <row r="7476" spans="2:6" x14ac:dyDescent="0.2">
      <c r="B7476" s="199">
        <v>43243</v>
      </c>
      <c r="C7476" s="200">
        <v>12.379567029240905</v>
      </c>
      <c r="D7476" s="200">
        <v>6.6398539428155043</v>
      </c>
      <c r="E7476" s="200"/>
      <c r="F7476" s="200"/>
    </row>
    <row r="7477" spans="2:6" x14ac:dyDescent="0.2">
      <c r="B7477" s="199">
        <v>43244</v>
      </c>
      <c r="C7477" s="200">
        <v>12.574247922002295</v>
      </c>
      <c r="D7477" s="200">
        <v>6.6241353123292539</v>
      </c>
      <c r="E7477" s="200"/>
      <c r="F7477" s="200"/>
    </row>
    <row r="7478" spans="2:6" x14ac:dyDescent="0.2">
      <c r="B7478" s="199">
        <v>43245</v>
      </c>
      <c r="C7478" s="200">
        <v>12.646848373503451</v>
      </c>
      <c r="D7478" s="200">
        <v>6.6030413403751478</v>
      </c>
      <c r="E7478" s="200"/>
      <c r="F7478" s="200"/>
    </row>
    <row r="7479" spans="2:6" x14ac:dyDescent="0.2">
      <c r="B7479" s="199">
        <v>43248</v>
      </c>
      <c r="C7479" s="200">
        <v>12.666578823812053</v>
      </c>
      <c r="D7479" s="200">
        <v>6.5925889637588666</v>
      </c>
      <c r="E7479" s="200"/>
      <c r="F7479" s="200"/>
    </row>
    <row r="7480" spans="2:6" x14ac:dyDescent="0.2">
      <c r="B7480" s="199">
        <v>43249</v>
      </c>
      <c r="C7480" s="200">
        <v>12.456896817725877</v>
      </c>
      <c r="D7480" s="200">
        <v>6.5183203423784262</v>
      </c>
      <c r="E7480" s="200"/>
      <c r="F7480" s="200"/>
    </row>
    <row r="7481" spans="2:6" x14ac:dyDescent="0.2">
      <c r="B7481" s="199">
        <v>43250</v>
      </c>
      <c r="C7481" s="200">
        <v>12.565378851499231</v>
      </c>
      <c r="D7481" s="200">
        <v>6.5737257330176542</v>
      </c>
      <c r="E7481" s="200"/>
      <c r="F7481" s="200"/>
    </row>
    <row r="7482" spans="2:6" x14ac:dyDescent="0.2">
      <c r="B7482" s="199">
        <v>43251</v>
      </c>
      <c r="C7482" s="200">
        <v>12.318598528409876</v>
      </c>
      <c r="D7482" s="200">
        <v>6.551751593516653</v>
      </c>
      <c r="E7482" s="200"/>
      <c r="F7482" s="200"/>
    </row>
    <row r="7483" spans="2:6" x14ac:dyDescent="0.2">
      <c r="B7483" s="199">
        <v>43252</v>
      </c>
      <c r="C7483" s="200">
        <v>12.415824723482725</v>
      </c>
      <c r="D7483" s="200">
        <v>6.6032311054452633</v>
      </c>
      <c r="E7483" s="200"/>
      <c r="F7483" s="200"/>
    </row>
    <row r="7484" spans="2:6" x14ac:dyDescent="0.2">
      <c r="B7484" s="199">
        <v>43255</v>
      </c>
      <c r="C7484" s="200">
        <v>12.294818411306451</v>
      </c>
      <c r="D7484" s="200">
        <v>6.6431924968129561</v>
      </c>
      <c r="E7484" s="200"/>
      <c r="F7484" s="200"/>
    </row>
    <row r="7485" spans="2:6" x14ac:dyDescent="0.2">
      <c r="B7485" s="199">
        <v>43256</v>
      </c>
      <c r="C7485" s="200">
        <v>12.247799411397352</v>
      </c>
      <c r="D7485" s="200">
        <v>6.6358005827717976</v>
      </c>
      <c r="E7485" s="200"/>
      <c r="F7485" s="200"/>
    </row>
    <row r="7486" spans="2:6" x14ac:dyDescent="0.2">
      <c r="B7486" s="199">
        <v>43257</v>
      </c>
      <c r="C7486" s="200">
        <v>12.139630943257202</v>
      </c>
      <c r="D7486" s="200">
        <v>6.6904594791476848</v>
      </c>
      <c r="E7486" s="200"/>
      <c r="F7486" s="200"/>
    </row>
    <row r="7487" spans="2:6" x14ac:dyDescent="0.2">
      <c r="B7487" s="199">
        <v>43258</v>
      </c>
      <c r="C7487" s="200">
        <v>12.142995102204956</v>
      </c>
      <c r="D7487" s="200">
        <v>6.6945654707703408</v>
      </c>
      <c r="E7487" s="200"/>
      <c r="F7487" s="200"/>
    </row>
    <row r="7488" spans="2:6" x14ac:dyDescent="0.2">
      <c r="B7488" s="199">
        <v>43259</v>
      </c>
      <c r="C7488" s="200">
        <v>12.221022073853121</v>
      </c>
      <c r="D7488" s="200">
        <v>6.6953254416317503</v>
      </c>
      <c r="E7488" s="200"/>
      <c r="F7488" s="200"/>
    </row>
    <row r="7489" spans="2:6" x14ac:dyDescent="0.2">
      <c r="B7489" s="199">
        <v>43262</v>
      </c>
      <c r="C7489" s="200">
        <v>12.350758186690047</v>
      </c>
      <c r="D7489" s="200">
        <v>6.7159943543980942</v>
      </c>
      <c r="E7489" s="200"/>
      <c r="F7489" s="200"/>
    </row>
    <row r="7490" spans="2:6" x14ac:dyDescent="0.2">
      <c r="B7490" s="199">
        <v>43263</v>
      </c>
      <c r="C7490" s="200">
        <v>12.43491553325763</v>
      </c>
      <c r="D7490" s="200">
        <v>6.7198426516117165</v>
      </c>
      <c r="E7490" s="200"/>
      <c r="F7490" s="200"/>
    </row>
    <row r="7491" spans="2:6" x14ac:dyDescent="0.2">
      <c r="B7491" s="199">
        <v>43264</v>
      </c>
      <c r="C7491" s="200">
        <v>12.452869667612164</v>
      </c>
      <c r="D7491" s="200">
        <v>6.7040438900018096</v>
      </c>
      <c r="E7491" s="200"/>
      <c r="F7491" s="200"/>
    </row>
    <row r="7492" spans="2:6" x14ac:dyDescent="0.2">
      <c r="B7492" s="199">
        <v>43265</v>
      </c>
      <c r="C7492" s="200">
        <v>12.204429781730038</v>
      </c>
      <c r="D7492" s="200">
        <v>6.7113888180659131</v>
      </c>
      <c r="E7492" s="200"/>
      <c r="F7492" s="200"/>
    </row>
    <row r="7493" spans="2:6" x14ac:dyDescent="0.2">
      <c r="B7493" s="199">
        <v>43266</v>
      </c>
      <c r="C7493" s="200">
        <v>12.159021975446883</v>
      </c>
      <c r="D7493" s="200">
        <v>6.6871298488435489</v>
      </c>
      <c r="E7493" s="200"/>
      <c r="F7493" s="200"/>
    </row>
    <row r="7494" spans="2:6" x14ac:dyDescent="0.2">
      <c r="B7494" s="199">
        <v>43269</v>
      </c>
      <c r="C7494" s="200">
        <v>12.024150391415045</v>
      </c>
      <c r="D7494" s="200">
        <v>6.6613784374430756</v>
      </c>
      <c r="E7494" s="200"/>
      <c r="F7494" s="200"/>
    </row>
    <row r="7495" spans="2:6" x14ac:dyDescent="0.2">
      <c r="B7495" s="199">
        <v>43270</v>
      </c>
      <c r="C7495" s="200">
        <v>11.94493253752162</v>
      </c>
      <c r="D7495" s="200">
        <v>6.6166286650883128</v>
      </c>
      <c r="E7495" s="200"/>
      <c r="F7495" s="200"/>
    </row>
    <row r="7496" spans="2:6" x14ac:dyDescent="0.2">
      <c r="B7496" s="199">
        <v>43271</v>
      </c>
      <c r="C7496" s="200">
        <v>11.929006572369103</v>
      </c>
      <c r="D7496" s="200">
        <v>6.6365050081952157</v>
      </c>
      <c r="E7496" s="200"/>
      <c r="F7496" s="200"/>
    </row>
    <row r="7497" spans="2:6" x14ac:dyDescent="0.2">
      <c r="B7497" s="199">
        <v>43272</v>
      </c>
      <c r="C7497" s="200">
        <v>11.926925030293345</v>
      </c>
      <c r="D7497" s="200">
        <v>6.6001895829539121</v>
      </c>
      <c r="E7497" s="200"/>
      <c r="F7497" s="200"/>
    </row>
    <row r="7498" spans="2:6" x14ac:dyDescent="0.2">
      <c r="B7498" s="199">
        <v>43273</v>
      </c>
      <c r="C7498" s="200">
        <v>12.173992232579042</v>
      </c>
      <c r="D7498" s="200">
        <v>6.6284764159533651</v>
      </c>
      <c r="E7498" s="200"/>
      <c r="F7498" s="200"/>
    </row>
    <row r="7499" spans="2:6" x14ac:dyDescent="0.2">
      <c r="B7499" s="199">
        <v>43276</v>
      </c>
      <c r="C7499" s="200">
        <v>11.953875829677223</v>
      </c>
      <c r="D7499" s="200">
        <v>6.5366479694044672</v>
      </c>
      <c r="E7499" s="200"/>
      <c r="F7499" s="200"/>
    </row>
    <row r="7500" spans="2:6" x14ac:dyDescent="0.2">
      <c r="B7500" s="199">
        <v>43277</v>
      </c>
      <c r="C7500" s="200">
        <v>11.864542982259428</v>
      </c>
      <c r="D7500" s="200">
        <v>6.5454973593152301</v>
      </c>
      <c r="E7500" s="200"/>
      <c r="F7500" s="200"/>
    </row>
    <row r="7501" spans="2:6" x14ac:dyDescent="0.2">
      <c r="B7501" s="199">
        <v>43278</v>
      </c>
      <c r="C7501" s="200">
        <v>11.827477189351182</v>
      </c>
      <c r="D7501" s="200">
        <v>6.5084361682753462</v>
      </c>
      <c r="E7501" s="200"/>
      <c r="F7501" s="200"/>
    </row>
    <row r="7502" spans="2:6" x14ac:dyDescent="0.2">
      <c r="B7502" s="199">
        <v>43279</v>
      </c>
      <c r="C7502" s="200">
        <v>11.782605613658856</v>
      </c>
      <c r="D7502" s="200">
        <v>6.5204002913858909</v>
      </c>
      <c r="E7502" s="200"/>
      <c r="F7502" s="200"/>
    </row>
    <row r="7503" spans="2:6" x14ac:dyDescent="0.2">
      <c r="B7503" s="199">
        <v>43280</v>
      </c>
      <c r="C7503" s="200">
        <v>11.849953006852648</v>
      </c>
      <c r="D7503" s="200">
        <v>6.5511968676015169</v>
      </c>
      <c r="E7503" s="200"/>
      <c r="F7503" s="200"/>
    </row>
    <row r="7504" spans="2:6" x14ac:dyDescent="0.2">
      <c r="B7504" s="199">
        <v>43283</v>
      </c>
      <c r="C7504" s="200">
        <v>11.917859981269528</v>
      </c>
      <c r="D7504" s="200">
        <v>6.5287297395738344</v>
      </c>
      <c r="E7504" s="200"/>
      <c r="F7504" s="200"/>
    </row>
    <row r="7505" spans="2:6" x14ac:dyDescent="0.2">
      <c r="B7505" s="199">
        <v>43284</v>
      </c>
      <c r="C7505" s="200">
        <v>12.053851561698698</v>
      </c>
      <c r="D7505" s="200">
        <v>6.5287213622290894</v>
      </c>
      <c r="E7505" s="200"/>
      <c r="F7505" s="200"/>
    </row>
    <row r="7506" spans="2:6" x14ac:dyDescent="0.2">
      <c r="B7506" s="199">
        <v>43285</v>
      </c>
      <c r="C7506" s="200">
        <v>12.208915604977427</v>
      </c>
      <c r="D7506" s="200">
        <v>6.5291629939901528</v>
      </c>
      <c r="E7506" s="200"/>
      <c r="F7506" s="200"/>
    </row>
    <row r="7507" spans="2:6" x14ac:dyDescent="0.2">
      <c r="B7507" s="199">
        <v>43286</v>
      </c>
      <c r="C7507" s="200">
        <v>12.377307855569745</v>
      </c>
      <c r="D7507" s="200">
        <v>6.5740810417045958</v>
      </c>
      <c r="E7507" s="200"/>
      <c r="F7507" s="200"/>
    </row>
    <row r="7508" spans="2:6" x14ac:dyDescent="0.2">
      <c r="B7508" s="199">
        <v>43287</v>
      </c>
      <c r="C7508" s="200">
        <v>12.467910810592254</v>
      </c>
      <c r="D7508" s="200">
        <v>6.6293995629211313</v>
      </c>
      <c r="E7508" s="200"/>
      <c r="F7508" s="200"/>
    </row>
    <row r="7509" spans="2:6" x14ac:dyDescent="0.2">
      <c r="B7509" s="199">
        <v>43290</v>
      </c>
      <c r="C7509" s="200">
        <v>12.218682840871351</v>
      </c>
      <c r="D7509" s="200">
        <v>6.6854653068657681</v>
      </c>
      <c r="E7509" s="200"/>
      <c r="F7509" s="200"/>
    </row>
    <row r="7510" spans="2:6" x14ac:dyDescent="0.2">
      <c r="B7510" s="199">
        <v>43291</v>
      </c>
      <c r="C7510" s="200">
        <v>12.20412038585259</v>
      </c>
      <c r="D7510" s="200">
        <v>6.7003884538335345</v>
      </c>
      <c r="E7510" s="200"/>
      <c r="F7510" s="200"/>
    </row>
    <row r="7511" spans="2:6" x14ac:dyDescent="0.2">
      <c r="B7511" s="199">
        <v>43292</v>
      </c>
      <c r="C7511" s="200">
        <v>12.016823296592294</v>
      </c>
      <c r="D7511" s="200">
        <v>6.6421398652340082</v>
      </c>
      <c r="E7511" s="200"/>
      <c r="F7511" s="200"/>
    </row>
    <row r="7512" spans="2:6" x14ac:dyDescent="0.2">
      <c r="B7512" s="199">
        <v>43293</v>
      </c>
      <c r="C7512" s="200">
        <v>12.217069979343101</v>
      </c>
      <c r="D7512" s="200">
        <v>6.6851123656892986</v>
      </c>
      <c r="E7512" s="200"/>
      <c r="F7512" s="200"/>
    </row>
    <row r="7513" spans="2:6" x14ac:dyDescent="0.2">
      <c r="B7513" s="199">
        <v>43294</v>
      </c>
      <c r="C7513" s="200">
        <v>12.282193224814121</v>
      </c>
      <c r="D7513" s="200">
        <v>6.6968601347659691</v>
      </c>
      <c r="E7513" s="200"/>
      <c r="F7513" s="200"/>
    </row>
    <row r="7514" spans="2:6" x14ac:dyDescent="0.2">
      <c r="B7514" s="199">
        <v>43297</v>
      </c>
      <c r="C7514" s="200">
        <v>12.319639299447743</v>
      </c>
      <c r="D7514" s="200">
        <v>6.6913757057002252</v>
      </c>
      <c r="E7514" s="200"/>
      <c r="F7514" s="200"/>
    </row>
    <row r="7515" spans="2:6" x14ac:dyDescent="0.2">
      <c r="B7515" s="199">
        <v>43298</v>
      </c>
      <c r="C7515" s="200">
        <v>12.242340367155403</v>
      </c>
      <c r="D7515" s="200">
        <v>6.7082555090147409</v>
      </c>
      <c r="E7515" s="200"/>
      <c r="F7515" s="200"/>
    </row>
    <row r="7516" spans="2:6" x14ac:dyDescent="0.2">
      <c r="B7516" s="199">
        <v>43299</v>
      </c>
      <c r="C7516" s="200">
        <v>12.335337595935725</v>
      </c>
      <c r="D7516" s="200">
        <v>6.7210875978874416</v>
      </c>
      <c r="E7516" s="200"/>
      <c r="F7516" s="200"/>
    </row>
    <row r="7517" spans="2:6" x14ac:dyDescent="0.2">
      <c r="B7517" s="199">
        <v>43300</v>
      </c>
      <c r="C7517" s="200">
        <v>12.331609000334483</v>
      </c>
      <c r="D7517" s="200">
        <v>6.6982666181023394</v>
      </c>
      <c r="E7517" s="200"/>
      <c r="F7517" s="200"/>
    </row>
    <row r="7518" spans="2:6" x14ac:dyDescent="0.2">
      <c r="B7518" s="199">
        <v>43301</v>
      </c>
      <c r="C7518" s="200">
        <v>12.538257092129156</v>
      </c>
      <c r="D7518" s="200">
        <v>6.7120351484246852</v>
      </c>
      <c r="E7518" s="200"/>
      <c r="F7518" s="200"/>
    </row>
    <row r="7519" spans="2:6" x14ac:dyDescent="0.2">
      <c r="B7519" s="199">
        <v>43304</v>
      </c>
      <c r="C7519" s="200">
        <v>12.433129209889728</v>
      </c>
      <c r="D7519" s="200">
        <v>6.7130883263522039</v>
      </c>
      <c r="E7519" s="200"/>
      <c r="F7519" s="200"/>
    </row>
    <row r="7520" spans="2:6" x14ac:dyDescent="0.2">
      <c r="B7520" s="199">
        <v>43305</v>
      </c>
      <c r="C7520" s="200">
        <v>12.360378647181189</v>
      </c>
      <c r="D7520" s="200">
        <v>6.749824257876516</v>
      </c>
      <c r="E7520" s="200"/>
      <c r="F7520" s="200"/>
    </row>
    <row r="7521" spans="2:6" x14ac:dyDescent="0.2">
      <c r="B7521" s="199">
        <v>43306</v>
      </c>
      <c r="C7521" s="200">
        <v>12.310075547634941</v>
      </c>
      <c r="D7521" s="200">
        <v>6.7835505372427507</v>
      </c>
      <c r="E7521" s="200"/>
      <c r="F7521" s="200"/>
    </row>
    <row r="7522" spans="2:6" x14ac:dyDescent="0.2">
      <c r="B7522" s="199">
        <v>43307</v>
      </c>
      <c r="C7522" s="200">
        <v>12.35721880626571</v>
      </c>
      <c r="D7522" s="200">
        <v>6.784405572755408</v>
      </c>
      <c r="E7522" s="200"/>
      <c r="F7522" s="200"/>
    </row>
    <row r="7523" spans="2:6" x14ac:dyDescent="0.2">
      <c r="B7523" s="199">
        <v>43308</v>
      </c>
      <c r="C7523" s="200">
        <v>12.718865893149244</v>
      </c>
      <c r="D7523" s="200">
        <v>6.7662057912948361</v>
      </c>
      <c r="E7523" s="200"/>
      <c r="F7523" s="200"/>
    </row>
    <row r="7524" spans="2:6" x14ac:dyDescent="0.2">
      <c r="B7524" s="199">
        <v>43311</v>
      </c>
      <c r="C7524" s="200">
        <v>12.70649839756293</v>
      </c>
      <c r="D7524" s="200">
        <v>6.7421431433254311</v>
      </c>
      <c r="E7524" s="200"/>
      <c r="F7524" s="200"/>
    </row>
    <row r="7525" spans="2:6" x14ac:dyDescent="0.2">
      <c r="B7525" s="199">
        <v>43312</v>
      </c>
      <c r="C7525" s="200">
        <v>12.698347359001863</v>
      </c>
      <c r="D7525" s="200">
        <v>6.7576658167911026</v>
      </c>
      <c r="E7525" s="200"/>
      <c r="F7525" s="200"/>
    </row>
    <row r="7526" spans="2:6" x14ac:dyDescent="0.2">
      <c r="B7526" s="199">
        <v>43313</v>
      </c>
      <c r="C7526" s="200">
        <v>12.671390721959922</v>
      </c>
      <c r="D7526" s="200">
        <v>6.7459754143143211</v>
      </c>
      <c r="E7526" s="200"/>
      <c r="F7526" s="200"/>
    </row>
    <row r="7527" spans="2:6" x14ac:dyDescent="0.2">
      <c r="B7527" s="199">
        <v>43314</v>
      </c>
      <c r="C7527" s="200">
        <v>12.768469307678844</v>
      </c>
      <c r="D7527" s="200">
        <v>6.7411099981788274</v>
      </c>
      <c r="E7527" s="200"/>
      <c r="F7527" s="200"/>
    </row>
    <row r="7528" spans="2:6" x14ac:dyDescent="0.2">
      <c r="B7528" s="199">
        <v>43315</v>
      </c>
      <c r="C7528" s="200">
        <v>12.764300385869269</v>
      </c>
      <c r="D7528" s="200">
        <v>6.7661735567291821</v>
      </c>
      <c r="E7528" s="200"/>
      <c r="F7528" s="200"/>
    </row>
    <row r="7529" spans="2:6" x14ac:dyDescent="0.2">
      <c r="B7529" s="199">
        <v>43318</v>
      </c>
      <c r="C7529" s="200">
        <v>12.696245802098458</v>
      </c>
      <c r="D7529" s="200">
        <v>6.7728894554725807</v>
      </c>
      <c r="E7529" s="200"/>
      <c r="F7529" s="200"/>
    </row>
    <row r="7530" spans="2:6" x14ac:dyDescent="0.2">
      <c r="B7530" s="199">
        <v>43319</v>
      </c>
      <c r="C7530" s="200">
        <v>12.750871270466275</v>
      </c>
      <c r="D7530" s="200">
        <v>6.8027887452194395</v>
      </c>
      <c r="E7530" s="200"/>
      <c r="F7530" s="200"/>
    </row>
    <row r="7531" spans="2:6" x14ac:dyDescent="0.2">
      <c r="B7531" s="199">
        <v>43320</v>
      </c>
      <c r="C7531" s="200">
        <v>12.835421408026519</v>
      </c>
      <c r="D7531" s="200">
        <v>6.8008373702422045</v>
      </c>
      <c r="E7531" s="200"/>
      <c r="F7531" s="200"/>
    </row>
    <row r="7532" spans="2:6" x14ac:dyDescent="0.2">
      <c r="B7532" s="199">
        <v>43321</v>
      </c>
      <c r="C7532" s="200">
        <v>12.726198825630059</v>
      </c>
      <c r="D7532" s="200">
        <v>6.7965013658714151</v>
      </c>
      <c r="E7532" s="200"/>
      <c r="F7532" s="200"/>
    </row>
    <row r="7533" spans="2:6" x14ac:dyDescent="0.2">
      <c r="B7533" s="199">
        <v>43322</v>
      </c>
      <c r="C7533" s="200">
        <v>12.426686937239408</v>
      </c>
      <c r="D7533" s="200">
        <v>6.7228455654707595</v>
      </c>
      <c r="E7533" s="200"/>
      <c r="F7533" s="200"/>
    </row>
    <row r="7534" spans="2:6" x14ac:dyDescent="0.2">
      <c r="B7534" s="199">
        <v>43325</v>
      </c>
      <c r="C7534" s="200">
        <v>12.432681378121027</v>
      </c>
      <c r="D7534" s="200">
        <v>6.6840529958113164</v>
      </c>
      <c r="E7534" s="200"/>
      <c r="F7534" s="200"/>
    </row>
    <row r="7535" spans="2:6" x14ac:dyDescent="0.2">
      <c r="B7535" s="199">
        <v>43326</v>
      </c>
      <c r="C7535" s="200">
        <v>12.458325376049492</v>
      </c>
      <c r="D7535" s="200">
        <v>6.7158053177927419</v>
      </c>
      <c r="E7535" s="200"/>
      <c r="F7535" s="200"/>
    </row>
    <row r="7536" spans="2:6" x14ac:dyDescent="0.2">
      <c r="B7536" s="199">
        <v>43327</v>
      </c>
      <c r="C7536" s="200">
        <v>12.262764664822591</v>
      </c>
      <c r="D7536" s="200">
        <v>6.6494126752868228</v>
      </c>
      <c r="E7536" s="200"/>
      <c r="F7536" s="200"/>
    </row>
    <row r="7537" spans="2:6" x14ac:dyDescent="0.2">
      <c r="B7537" s="199">
        <v>43328</v>
      </c>
      <c r="C7537" s="200">
        <v>12.412786639435447</v>
      </c>
      <c r="D7537" s="200">
        <v>6.6997892915680088</v>
      </c>
      <c r="E7537" s="200"/>
      <c r="F7537" s="200"/>
    </row>
    <row r="7538" spans="2:6" x14ac:dyDescent="0.2">
      <c r="B7538" s="199">
        <v>43329</v>
      </c>
      <c r="C7538" s="200">
        <v>12.465622448630761</v>
      </c>
      <c r="D7538" s="200">
        <v>6.7224636678200573</v>
      </c>
      <c r="E7538" s="200"/>
      <c r="F7538" s="200"/>
    </row>
    <row r="7539" spans="2:6" x14ac:dyDescent="0.2">
      <c r="B7539" s="199">
        <v>43332</v>
      </c>
      <c r="C7539" s="200">
        <v>12.584990880744217</v>
      </c>
      <c r="D7539" s="200">
        <v>6.7453913676925756</v>
      </c>
      <c r="E7539" s="200"/>
      <c r="F7539" s="200"/>
    </row>
    <row r="7540" spans="2:6" x14ac:dyDescent="0.2">
      <c r="B7540" s="199">
        <v>43333</v>
      </c>
      <c r="C7540" s="200">
        <v>12.771314749009958</v>
      </c>
      <c r="D7540" s="200">
        <v>6.7664429065743814</v>
      </c>
      <c r="E7540" s="200"/>
      <c r="F7540" s="200"/>
    </row>
    <row r="7541" spans="2:6" x14ac:dyDescent="0.2">
      <c r="B7541" s="199">
        <v>43334</v>
      </c>
      <c r="C7541" s="200">
        <v>12.777504334461183</v>
      </c>
      <c r="D7541" s="200">
        <v>6.7799056638135005</v>
      </c>
      <c r="E7541" s="200"/>
      <c r="F7541" s="200"/>
    </row>
    <row r="7542" spans="2:6" x14ac:dyDescent="0.2">
      <c r="B7542" s="199">
        <v>43335</v>
      </c>
      <c r="C7542" s="200">
        <v>12.748243490385862</v>
      </c>
      <c r="D7542" s="200">
        <v>6.7592879256965821</v>
      </c>
      <c r="E7542" s="200"/>
      <c r="F7542" s="200"/>
    </row>
    <row r="7543" spans="2:6" x14ac:dyDescent="0.2">
      <c r="B7543" s="199">
        <v>43336</v>
      </c>
      <c r="C7543" s="200">
        <v>12.833750169917616</v>
      </c>
      <c r="D7543" s="200">
        <v>6.7984057548715962</v>
      </c>
      <c r="E7543" s="200"/>
      <c r="F7543" s="200"/>
    </row>
    <row r="7544" spans="2:6" x14ac:dyDescent="0.2">
      <c r="B7544" s="199">
        <v>43339</v>
      </c>
      <c r="C7544" s="200">
        <v>12.987421514772263</v>
      </c>
      <c r="D7544" s="200">
        <v>6.8566548898196924</v>
      </c>
      <c r="E7544" s="200"/>
      <c r="F7544" s="200"/>
    </row>
    <row r="7545" spans="2:6" x14ac:dyDescent="0.2">
      <c r="B7545" s="199">
        <v>43340</v>
      </c>
      <c r="C7545" s="200">
        <v>13.030214050242293</v>
      </c>
      <c r="D7545" s="200">
        <v>6.864929338918218</v>
      </c>
      <c r="E7545" s="200"/>
      <c r="F7545" s="200"/>
    </row>
    <row r="7546" spans="2:6" x14ac:dyDescent="0.2">
      <c r="B7546" s="199">
        <v>43341</v>
      </c>
      <c r="C7546" s="200">
        <v>13.045988236285119</v>
      </c>
      <c r="D7546" s="200">
        <v>6.8914915315971461</v>
      </c>
      <c r="E7546" s="200"/>
      <c r="F7546" s="200"/>
    </row>
    <row r="7547" spans="2:6" x14ac:dyDescent="0.2">
      <c r="B7547" s="199">
        <v>43342</v>
      </c>
      <c r="C7547" s="200">
        <v>12.889001101649541</v>
      </c>
      <c r="D7547" s="200">
        <v>6.863435986159157</v>
      </c>
      <c r="E7547" s="200"/>
      <c r="F7547" s="200"/>
    </row>
    <row r="7548" spans="2:6" x14ac:dyDescent="0.2">
      <c r="B7548" s="199">
        <v>43343</v>
      </c>
      <c r="C7548" s="200">
        <v>12.693179363712019</v>
      </c>
      <c r="D7548" s="200">
        <v>6.8449490074667505</v>
      </c>
      <c r="E7548" s="200"/>
      <c r="F7548" s="200"/>
    </row>
    <row r="7549" spans="2:6" x14ac:dyDescent="0.2">
      <c r="B7549" s="199">
        <v>43346</v>
      </c>
      <c r="C7549" s="200">
        <v>12.726639151838389</v>
      </c>
      <c r="D7549" s="200">
        <v>6.8385295938808834</v>
      </c>
      <c r="E7549" s="200"/>
      <c r="F7549" s="200"/>
    </row>
    <row r="7550" spans="2:6" x14ac:dyDescent="0.2">
      <c r="B7550" s="199">
        <v>43347</v>
      </c>
      <c r="C7550" s="200">
        <v>12.452457695742998</v>
      </c>
      <c r="D7550" s="200">
        <v>6.8056361318521095</v>
      </c>
      <c r="E7550" s="200"/>
      <c r="F7550" s="200"/>
    </row>
    <row r="7551" spans="2:6" x14ac:dyDescent="0.2">
      <c r="B7551" s="199">
        <v>43348</v>
      </c>
      <c r="C7551" s="200">
        <v>12.277078602398012</v>
      </c>
      <c r="D7551" s="200">
        <v>6.7741726461482301</v>
      </c>
      <c r="E7551" s="200"/>
      <c r="F7551" s="200"/>
    </row>
    <row r="7552" spans="2:6" x14ac:dyDescent="0.2">
      <c r="B7552" s="199">
        <v>43349</v>
      </c>
      <c r="C7552" s="200">
        <v>12.275675062608952</v>
      </c>
      <c r="D7552" s="200">
        <v>6.7488175195774787</v>
      </c>
      <c r="E7552" s="200"/>
      <c r="F7552" s="200"/>
    </row>
    <row r="7553" spans="2:6" x14ac:dyDescent="0.2">
      <c r="B7553" s="199">
        <v>43350</v>
      </c>
      <c r="C7553" s="200">
        <v>12.16517236519395</v>
      </c>
      <c r="D7553" s="200">
        <v>6.7289936259333336</v>
      </c>
      <c r="E7553" s="200"/>
      <c r="F7553" s="200"/>
    </row>
    <row r="7554" spans="2:6" x14ac:dyDescent="0.2">
      <c r="B7554" s="199">
        <v>43353</v>
      </c>
      <c r="C7554" s="200">
        <v>12.224116032627576</v>
      </c>
      <c r="D7554" s="200">
        <v>6.7449865234019182</v>
      </c>
      <c r="E7554" s="200"/>
      <c r="F7554" s="200"/>
    </row>
    <row r="7555" spans="2:6" x14ac:dyDescent="0.2">
      <c r="B7555" s="199">
        <v>43354</v>
      </c>
      <c r="C7555" s="200">
        <v>12.126246861216421</v>
      </c>
      <c r="D7555" s="200">
        <v>6.7612076124567349</v>
      </c>
      <c r="E7555" s="200"/>
      <c r="F7555" s="200"/>
    </row>
    <row r="7556" spans="2:6" x14ac:dyDescent="0.2">
      <c r="B7556" s="199">
        <v>43355</v>
      </c>
      <c r="C7556" s="200">
        <v>12.169151146140834</v>
      </c>
      <c r="D7556" s="200">
        <v>6.7771453287197119</v>
      </c>
      <c r="E7556" s="200"/>
      <c r="F7556" s="200"/>
    </row>
    <row r="7557" spans="2:6" x14ac:dyDescent="0.2">
      <c r="B7557" s="199">
        <v>43356</v>
      </c>
      <c r="C7557" s="200">
        <v>12.308190818031091</v>
      </c>
      <c r="D7557" s="200">
        <v>6.810104352576932</v>
      </c>
      <c r="E7557" s="200"/>
      <c r="F7557" s="200"/>
    </row>
    <row r="7558" spans="2:6" x14ac:dyDescent="0.2">
      <c r="B7558" s="199">
        <v>43357</v>
      </c>
      <c r="C7558" s="200">
        <v>12.285645782584</v>
      </c>
      <c r="D7558" s="200">
        <v>6.8230427973046686</v>
      </c>
      <c r="E7558" s="200"/>
      <c r="F7558" s="200"/>
    </row>
    <row r="7559" spans="2:6" x14ac:dyDescent="0.2">
      <c r="B7559" s="199">
        <v>43360</v>
      </c>
      <c r="C7559" s="200">
        <v>12.231711659721311</v>
      </c>
      <c r="D7559" s="200">
        <v>6.8040834092150675</v>
      </c>
      <c r="E7559" s="200"/>
      <c r="F7559" s="200"/>
    </row>
    <row r="7560" spans="2:6" x14ac:dyDescent="0.2">
      <c r="B7560" s="199">
        <v>43361</v>
      </c>
      <c r="C7560" s="200">
        <v>12.209953874161844</v>
      </c>
      <c r="D7560" s="200">
        <v>6.8413412857402909</v>
      </c>
      <c r="E7560" s="200"/>
      <c r="F7560" s="200"/>
    </row>
    <row r="7561" spans="2:6" x14ac:dyDescent="0.2">
      <c r="B7561" s="199">
        <v>43362</v>
      </c>
      <c r="C7561" s="200">
        <v>12.129483425637895</v>
      </c>
      <c r="D7561" s="200">
        <v>6.8587714441813761</v>
      </c>
      <c r="E7561" s="200"/>
      <c r="F7561" s="200"/>
    </row>
    <row r="7562" spans="2:6" x14ac:dyDescent="0.2">
      <c r="B7562" s="199">
        <v>43363</v>
      </c>
      <c r="C7562" s="200">
        <v>12.524300085646857</v>
      </c>
      <c r="D7562" s="200">
        <v>6.9156008013112249</v>
      </c>
      <c r="E7562" s="200"/>
      <c r="F7562" s="200"/>
    </row>
    <row r="7563" spans="2:6" x14ac:dyDescent="0.2">
      <c r="B7563" s="199">
        <v>43364</v>
      </c>
      <c r="C7563" s="200">
        <v>12.651302506607053</v>
      </c>
      <c r="D7563" s="200">
        <v>6.9293864505554437</v>
      </c>
      <c r="E7563" s="200"/>
      <c r="F7563" s="200"/>
    </row>
    <row r="7564" spans="2:6" x14ac:dyDescent="0.2">
      <c r="B7564" s="199">
        <v>43367</v>
      </c>
      <c r="C7564" s="200">
        <v>12.491876898802603</v>
      </c>
      <c r="D7564" s="200">
        <v>6.9076066290293099</v>
      </c>
      <c r="E7564" s="200"/>
      <c r="F7564" s="200"/>
    </row>
    <row r="7565" spans="2:6" x14ac:dyDescent="0.2">
      <c r="B7565" s="199">
        <v>43368</v>
      </c>
      <c r="C7565" s="200">
        <v>12.589686025730803</v>
      </c>
      <c r="D7565" s="200">
        <v>6.9119455472591405</v>
      </c>
      <c r="E7565" s="200"/>
      <c r="F7565" s="200"/>
    </row>
    <row r="7566" spans="2:6" x14ac:dyDescent="0.2">
      <c r="B7566" s="199">
        <v>43369</v>
      </c>
      <c r="C7566" s="200">
        <v>12.694324378643918</v>
      </c>
      <c r="D7566" s="200">
        <v>6.9015907849207698</v>
      </c>
      <c r="E7566" s="200"/>
      <c r="F7566" s="200"/>
    </row>
    <row r="7567" spans="2:6" x14ac:dyDescent="0.2">
      <c r="B7567" s="199">
        <v>43370</v>
      </c>
      <c r="C7567" s="200">
        <v>12.648557973365341</v>
      </c>
      <c r="D7567" s="200">
        <v>6.9008714259697594</v>
      </c>
      <c r="E7567" s="200"/>
      <c r="F7567" s="200"/>
    </row>
    <row r="7568" spans="2:6" x14ac:dyDescent="0.2">
      <c r="B7568" s="199">
        <v>43371</v>
      </c>
      <c r="C7568" s="200">
        <v>12.504016725724378</v>
      </c>
      <c r="D7568" s="200">
        <v>6.8862542342014113</v>
      </c>
      <c r="E7568" s="200"/>
      <c r="F7568" s="200"/>
    </row>
    <row r="7569" spans="2:6" x14ac:dyDescent="0.2">
      <c r="B7569" s="199">
        <v>43374</v>
      </c>
      <c r="C7569" s="200">
        <v>12.718871730807312</v>
      </c>
      <c r="D7569" s="200">
        <v>6.8995993443817056</v>
      </c>
      <c r="E7569" s="200"/>
      <c r="F7569" s="200"/>
    </row>
    <row r="7570" spans="2:6" x14ac:dyDescent="0.2">
      <c r="B7570" s="199">
        <v>43375</v>
      </c>
      <c r="C7570" s="200">
        <v>12.609586602074444</v>
      </c>
      <c r="D7570" s="200">
        <v>6.8853338189764965</v>
      </c>
      <c r="E7570" s="200"/>
      <c r="F7570" s="200"/>
    </row>
    <row r="7571" spans="2:6" x14ac:dyDescent="0.2">
      <c r="B7571" s="199">
        <v>43376</v>
      </c>
      <c r="C7571" s="200">
        <v>12.587015714141632</v>
      </c>
      <c r="D7571" s="200">
        <v>6.8853653250773883</v>
      </c>
      <c r="E7571" s="200"/>
      <c r="F7571" s="200"/>
    </row>
    <row r="7572" spans="2:6" x14ac:dyDescent="0.2">
      <c r="B7572" s="199">
        <v>43377</v>
      </c>
      <c r="C7572" s="200">
        <v>12.302026251114439</v>
      </c>
      <c r="D7572" s="200">
        <v>6.8293574940812123</v>
      </c>
      <c r="E7572" s="200"/>
      <c r="F7572" s="200"/>
    </row>
    <row r="7573" spans="2:6" x14ac:dyDescent="0.2">
      <c r="B7573" s="199">
        <v>43378</v>
      </c>
      <c r="C7573" s="200">
        <v>12.168556538969357</v>
      </c>
      <c r="D7573" s="200">
        <v>6.7852493170642756</v>
      </c>
      <c r="E7573" s="200"/>
      <c r="F7573" s="200"/>
    </row>
    <row r="7574" spans="2:6" x14ac:dyDescent="0.2">
      <c r="B7574" s="199">
        <v>43381</v>
      </c>
      <c r="C7574" s="200">
        <v>12.128118247601835</v>
      </c>
      <c r="D7574" s="200">
        <v>6.760636313968301</v>
      </c>
      <c r="E7574" s="200"/>
      <c r="F7574" s="200"/>
    </row>
    <row r="7575" spans="2:6" x14ac:dyDescent="0.2">
      <c r="B7575" s="199">
        <v>43382</v>
      </c>
      <c r="C7575" s="200">
        <v>12.163325997343101</v>
      </c>
      <c r="D7575" s="200">
        <v>6.745882352941166</v>
      </c>
      <c r="E7575" s="200"/>
      <c r="F7575" s="200"/>
    </row>
    <row r="7576" spans="2:6" x14ac:dyDescent="0.2">
      <c r="B7576" s="199">
        <v>43383</v>
      </c>
      <c r="C7576" s="200">
        <v>12.168098699786826</v>
      </c>
      <c r="D7576" s="200">
        <v>6.5903057730832169</v>
      </c>
      <c r="E7576" s="200"/>
      <c r="F7576" s="200"/>
    </row>
    <row r="7577" spans="2:6" x14ac:dyDescent="0.2">
      <c r="B7577" s="199">
        <v>43384</v>
      </c>
      <c r="C7577" s="200">
        <v>11.944489709459825</v>
      </c>
      <c r="D7577" s="200">
        <v>6.4516064469131207</v>
      </c>
      <c r="E7577" s="200"/>
      <c r="F7577" s="200"/>
    </row>
    <row r="7578" spans="2:6" x14ac:dyDescent="0.2">
      <c r="B7578" s="199">
        <v>43385</v>
      </c>
      <c r="C7578" s="200">
        <v>11.920908072730615</v>
      </c>
      <c r="D7578" s="200">
        <v>6.5103687852850021</v>
      </c>
      <c r="E7578" s="200"/>
      <c r="F7578" s="200"/>
    </row>
    <row r="7579" spans="2:6" x14ac:dyDescent="0.2">
      <c r="B7579" s="199">
        <v>43388</v>
      </c>
      <c r="C7579" s="200">
        <v>12.037918924936957</v>
      </c>
      <c r="D7579" s="200">
        <v>6.4842147149881528</v>
      </c>
      <c r="E7579" s="200"/>
      <c r="F7579" s="200"/>
    </row>
    <row r="7580" spans="2:6" x14ac:dyDescent="0.2">
      <c r="B7580" s="199">
        <v>43389</v>
      </c>
      <c r="C7580" s="200">
        <v>12.163426905432509</v>
      </c>
      <c r="D7580" s="200">
        <v>6.5982269167728917</v>
      </c>
      <c r="E7580" s="200"/>
      <c r="F7580" s="200"/>
    </row>
    <row r="7581" spans="2:6" x14ac:dyDescent="0.2">
      <c r="B7581" s="199">
        <v>43390</v>
      </c>
      <c r="C7581" s="200">
        <v>11.577794716252356</v>
      </c>
      <c r="D7581" s="200">
        <v>6.592987798215252</v>
      </c>
      <c r="E7581" s="200"/>
      <c r="F7581" s="200"/>
    </row>
    <row r="7582" spans="2:6" x14ac:dyDescent="0.2">
      <c r="B7582" s="199">
        <v>43391</v>
      </c>
      <c r="C7582" s="200">
        <v>11.632657860698533</v>
      </c>
      <c r="D7582" s="200">
        <v>6.5146669094882439</v>
      </c>
      <c r="E7582" s="200"/>
      <c r="F7582" s="200"/>
    </row>
    <row r="7583" spans="2:6" x14ac:dyDescent="0.2">
      <c r="B7583" s="199">
        <v>43392</v>
      </c>
      <c r="C7583" s="200">
        <v>11.863560587802196</v>
      </c>
      <c r="D7583" s="200">
        <v>6.5081121835731111</v>
      </c>
      <c r="E7583" s="200"/>
      <c r="F7583" s="200"/>
    </row>
    <row r="7584" spans="2:6" x14ac:dyDescent="0.2">
      <c r="B7584" s="199">
        <v>43395</v>
      </c>
      <c r="C7584" s="200">
        <v>11.688856160939295</v>
      </c>
      <c r="D7584" s="200">
        <v>6.4801187397559561</v>
      </c>
      <c r="E7584" s="200"/>
      <c r="F7584" s="200"/>
    </row>
    <row r="7585" spans="2:6" x14ac:dyDescent="0.2">
      <c r="B7585" s="199">
        <v>43396</v>
      </c>
      <c r="C7585" s="200">
        <v>11.652064737960105</v>
      </c>
      <c r="D7585" s="200">
        <v>6.4186197413950019</v>
      </c>
      <c r="E7585" s="200"/>
      <c r="F7585" s="200"/>
    </row>
    <row r="7586" spans="2:6" x14ac:dyDescent="0.2">
      <c r="B7586" s="199">
        <v>43397</v>
      </c>
      <c r="C7586" s="200">
        <v>11.605882191056606</v>
      </c>
      <c r="D7586" s="200">
        <v>6.2759836095428803</v>
      </c>
      <c r="E7586" s="200"/>
      <c r="F7586" s="200"/>
    </row>
    <row r="7587" spans="2:6" x14ac:dyDescent="0.2">
      <c r="B7587" s="199">
        <v>43398</v>
      </c>
      <c r="C7587" s="200">
        <v>11.626708453179129</v>
      </c>
      <c r="D7587" s="200">
        <v>6.3317694409032885</v>
      </c>
      <c r="E7587" s="200"/>
      <c r="F7587" s="200"/>
    </row>
    <row r="7588" spans="2:6" x14ac:dyDescent="0.2">
      <c r="B7588" s="199">
        <v>43399</v>
      </c>
      <c r="C7588" s="200">
        <v>11.515124955070947</v>
      </c>
      <c r="D7588" s="200">
        <v>6.2548479329812334</v>
      </c>
      <c r="E7588" s="200"/>
      <c r="F7588" s="200"/>
    </row>
    <row r="7589" spans="2:6" x14ac:dyDescent="0.2">
      <c r="B7589" s="199">
        <v>43402</v>
      </c>
      <c r="C7589" s="200">
        <v>11.348957686152557</v>
      </c>
      <c r="D7589" s="200">
        <v>6.2354052085230292</v>
      </c>
      <c r="E7589" s="200"/>
      <c r="F7589" s="200"/>
    </row>
    <row r="7590" spans="2:6" x14ac:dyDescent="0.2">
      <c r="B7590" s="199">
        <v>43403</v>
      </c>
      <c r="C7590" s="200">
        <v>11.409013010471989</v>
      </c>
      <c r="D7590" s="200">
        <v>6.3036512474958943</v>
      </c>
      <c r="E7590" s="200"/>
      <c r="F7590" s="200"/>
    </row>
    <row r="7591" spans="2:6" x14ac:dyDescent="0.2">
      <c r="B7591" s="199">
        <v>43404</v>
      </c>
      <c r="C7591" s="200">
        <v>11.420534045638876</v>
      </c>
      <c r="D7591" s="200">
        <v>6.3822190857767183</v>
      </c>
      <c r="E7591" s="200"/>
      <c r="F7591" s="200"/>
    </row>
    <row r="7592" spans="2:6" x14ac:dyDescent="0.2">
      <c r="B7592" s="199">
        <v>43405</v>
      </c>
      <c r="C7592" s="200">
        <v>11.56343574531472</v>
      </c>
      <c r="D7592" s="200">
        <v>6.4423950100163827</v>
      </c>
      <c r="E7592" s="200"/>
      <c r="F7592" s="200"/>
    </row>
    <row r="7593" spans="2:6" x14ac:dyDescent="0.2">
      <c r="B7593" s="199">
        <v>43406</v>
      </c>
      <c r="C7593" s="200">
        <v>11.564459837329554</v>
      </c>
      <c r="D7593" s="200">
        <v>6.4294055727554102</v>
      </c>
      <c r="E7593" s="200"/>
      <c r="F7593" s="200"/>
    </row>
    <row r="7594" spans="2:6" x14ac:dyDescent="0.2">
      <c r="B7594" s="199">
        <v>43409</v>
      </c>
      <c r="C7594" s="200">
        <v>11.648384511525689</v>
      </c>
      <c r="D7594" s="200">
        <v>6.4420865051903036</v>
      </c>
      <c r="E7594" s="200"/>
      <c r="F7594" s="200"/>
    </row>
    <row r="7595" spans="2:6" x14ac:dyDescent="0.2">
      <c r="B7595" s="199">
        <v>43410</v>
      </c>
      <c r="C7595" s="200">
        <v>11.590238101393515</v>
      </c>
      <c r="D7595" s="200">
        <v>6.4739551994172198</v>
      </c>
      <c r="E7595" s="200"/>
      <c r="F7595" s="200"/>
    </row>
    <row r="7596" spans="2:6" x14ac:dyDescent="0.2">
      <c r="B7596" s="199">
        <v>43411</v>
      </c>
      <c r="C7596" s="200">
        <v>11.661555102071519</v>
      </c>
      <c r="D7596" s="200">
        <v>6.5807158987433896</v>
      </c>
      <c r="E7596" s="200"/>
      <c r="F7596" s="200"/>
    </row>
    <row r="7597" spans="2:6" x14ac:dyDescent="0.2">
      <c r="B7597" s="199">
        <v>43412</v>
      </c>
      <c r="C7597" s="200">
        <v>11.650018221832742</v>
      </c>
      <c r="D7597" s="200">
        <v>6.5774527408486518</v>
      </c>
      <c r="E7597" s="200"/>
      <c r="F7597" s="200"/>
    </row>
    <row r="7598" spans="2:6" x14ac:dyDescent="0.2">
      <c r="B7598" s="199">
        <v>43413</v>
      </c>
      <c r="C7598" s="200">
        <v>12.001029095721817</v>
      </c>
      <c r="D7598" s="200">
        <v>6.5172057912948365</v>
      </c>
      <c r="E7598" s="200"/>
      <c r="F7598" s="200"/>
    </row>
    <row r="7599" spans="2:6" x14ac:dyDescent="0.2">
      <c r="B7599" s="199">
        <v>43416</v>
      </c>
      <c r="C7599" s="200">
        <v>11.976051424763916</v>
      </c>
      <c r="D7599" s="200">
        <v>6.4088005827717991</v>
      </c>
      <c r="E7599" s="200"/>
      <c r="F7599" s="200"/>
    </row>
    <row r="7600" spans="2:6" x14ac:dyDescent="0.2">
      <c r="B7600" s="199">
        <v>43417</v>
      </c>
      <c r="C7600" s="200">
        <v>12.112394098628137</v>
      </c>
      <c r="D7600" s="200">
        <v>6.4028493899107541</v>
      </c>
      <c r="E7600" s="200"/>
      <c r="F7600" s="200"/>
    </row>
    <row r="7601" spans="2:6" x14ac:dyDescent="0.2">
      <c r="B7601" s="199">
        <v>43418</v>
      </c>
      <c r="C7601" s="200">
        <v>11.895927065968108</v>
      </c>
      <c r="D7601" s="200">
        <v>6.3680997996721818</v>
      </c>
      <c r="E7601" s="200"/>
      <c r="F7601" s="200"/>
    </row>
    <row r="7602" spans="2:6" x14ac:dyDescent="0.2">
      <c r="B7602" s="199">
        <v>43419</v>
      </c>
      <c r="C7602" s="200">
        <v>11.908142782444729</v>
      </c>
      <c r="D7602" s="200">
        <v>6.4055110180294941</v>
      </c>
      <c r="E7602" s="200"/>
      <c r="F7602" s="200"/>
    </row>
    <row r="7603" spans="2:6" x14ac:dyDescent="0.2">
      <c r="B7603" s="199">
        <v>43420</v>
      </c>
      <c r="C7603" s="200">
        <v>11.991807263881393</v>
      </c>
      <c r="D7603" s="200">
        <v>6.4230795847750777</v>
      </c>
      <c r="E7603" s="200"/>
      <c r="F7603" s="200"/>
    </row>
    <row r="7604" spans="2:6" x14ac:dyDescent="0.2">
      <c r="B7604" s="199">
        <v>43423</v>
      </c>
      <c r="C7604" s="200">
        <v>11.96801463751069</v>
      </c>
      <c r="D7604" s="200">
        <v>6.3533553086869334</v>
      </c>
      <c r="E7604" s="200"/>
      <c r="F7604" s="200"/>
    </row>
    <row r="7605" spans="2:6" x14ac:dyDescent="0.2">
      <c r="B7605" s="199">
        <v>43424</v>
      </c>
      <c r="C7605" s="200">
        <v>11.931942914375799</v>
      </c>
      <c r="D7605" s="200">
        <v>6.2503150610089149</v>
      </c>
      <c r="E7605" s="200"/>
      <c r="F7605" s="200"/>
    </row>
    <row r="7606" spans="2:6" x14ac:dyDescent="0.2">
      <c r="B7606" s="199">
        <v>43425</v>
      </c>
      <c r="C7606" s="200">
        <v>12.033857582826011</v>
      </c>
      <c r="D7606" s="200">
        <v>6.2754332544163089</v>
      </c>
      <c r="E7606" s="200"/>
      <c r="F7606" s="200"/>
    </row>
    <row r="7607" spans="2:6" x14ac:dyDescent="0.2">
      <c r="B7607" s="199">
        <v>43426</v>
      </c>
      <c r="C7607" s="200">
        <v>12.020749538616593</v>
      </c>
      <c r="D7607" s="200">
        <v>6.2738319067565014</v>
      </c>
      <c r="E7607" s="200"/>
      <c r="F7607" s="200"/>
    </row>
    <row r="7608" spans="2:6" x14ac:dyDescent="0.2">
      <c r="B7608" s="199">
        <v>43427</v>
      </c>
      <c r="C7608" s="200">
        <v>12.051776691232158</v>
      </c>
      <c r="D7608" s="200">
        <v>6.2458215261336631</v>
      </c>
      <c r="E7608" s="200"/>
      <c r="F7608" s="200"/>
    </row>
    <row r="7609" spans="2:6" x14ac:dyDescent="0.2">
      <c r="B7609" s="199">
        <v>43430</v>
      </c>
      <c r="C7609" s="200">
        <v>12.046878062164456</v>
      </c>
      <c r="D7609" s="200">
        <v>6.3225399745037238</v>
      </c>
      <c r="E7609" s="200"/>
      <c r="F7609" s="200"/>
    </row>
    <row r="7610" spans="2:6" x14ac:dyDescent="0.2">
      <c r="B7610" s="199">
        <v>43431</v>
      </c>
      <c r="C7610" s="200">
        <v>12.096979345531881</v>
      </c>
      <c r="D7610" s="200">
        <v>6.325532143507548</v>
      </c>
      <c r="E7610" s="200"/>
      <c r="F7610" s="200"/>
    </row>
    <row r="7611" spans="2:6" x14ac:dyDescent="0.2">
      <c r="B7611" s="199">
        <v>43432</v>
      </c>
      <c r="C7611" s="200">
        <v>11.978946903164161</v>
      </c>
      <c r="D7611" s="200">
        <v>6.4198430158440978</v>
      </c>
      <c r="E7611" s="200"/>
      <c r="F7611" s="200"/>
    </row>
    <row r="7612" spans="2:6" x14ac:dyDescent="0.2">
      <c r="B7612" s="199">
        <v>43433</v>
      </c>
      <c r="C7612" s="200">
        <v>12.031599243106003</v>
      </c>
      <c r="D7612" s="200">
        <v>6.4371129120378692</v>
      </c>
      <c r="E7612" s="200"/>
      <c r="F7612" s="200"/>
    </row>
    <row r="7613" spans="2:6" x14ac:dyDescent="0.2">
      <c r="B7613" s="199">
        <v>43434</v>
      </c>
      <c r="C7613" s="200">
        <v>12.065213312195519</v>
      </c>
      <c r="D7613" s="200">
        <v>6.4583973775268522</v>
      </c>
      <c r="E7613" s="200"/>
      <c r="F7613" s="200"/>
    </row>
    <row r="7614" spans="2:6" x14ac:dyDescent="0.2">
      <c r="B7614" s="199">
        <v>43437</v>
      </c>
      <c r="C7614" s="200">
        <v>11.988450610494008</v>
      </c>
      <c r="D7614" s="200">
        <v>6.5383615006373965</v>
      </c>
      <c r="E7614" s="200"/>
      <c r="F7614" s="200"/>
    </row>
    <row r="7615" spans="2:6" x14ac:dyDescent="0.2">
      <c r="B7615" s="199">
        <v>43438</v>
      </c>
      <c r="C7615" s="200">
        <v>11.998031041329851</v>
      </c>
      <c r="D7615" s="200">
        <v>6.3814937169914305</v>
      </c>
      <c r="E7615" s="200"/>
      <c r="F7615" s="200"/>
    </row>
    <row r="7616" spans="2:6" x14ac:dyDescent="0.2">
      <c r="B7616" s="199">
        <v>43439</v>
      </c>
      <c r="C7616" s="200">
        <v>11.833222278838305</v>
      </c>
      <c r="D7616" s="200">
        <v>6.355386268439255</v>
      </c>
      <c r="E7616" s="200"/>
      <c r="F7616" s="200"/>
    </row>
    <row r="7617" spans="2:6" x14ac:dyDescent="0.2">
      <c r="B7617" s="199">
        <v>43440</v>
      </c>
      <c r="C7617" s="200">
        <v>11.65858706992103</v>
      </c>
      <c r="D7617" s="200">
        <v>6.3005450737570481</v>
      </c>
      <c r="E7617" s="200"/>
      <c r="F7617" s="200"/>
    </row>
    <row r="7618" spans="2:6" x14ac:dyDescent="0.2">
      <c r="B7618" s="199">
        <v>43441</v>
      </c>
      <c r="C7618" s="200">
        <v>11.734832721908212</v>
      </c>
      <c r="D7618" s="200">
        <v>6.2201715534510926</v>
      </c>
      <c r="E7618" s="200"/>
      <c r="F7618" s="200"/>
    </row>
    <row r="7619" spans="2:6" x14ac:dyDescent="0.2">
      <c r="B7619" s="199">
        <v>43444</v>
      </c>
      <c r="C7619" s="200">
        <v>11.546594101797144</v>
      </c>
      <c r="D7619" s="200">
        <v>6.1809661263886264</v>
      </c>
      <c r="E7619" s="200"/>
      <c r="F7619" s="200"/>
    </row>
    <row r="7620" spans="2:6" x14ac:dyDescent="0.2">
      <c r="B7620" s="199">
        <v>43445</v>
      </c>
      <c r="C7620" s="200">
        <v>11.475688239037149</v>
      </c>
      <c r="D7620" s="200">
        <v>6.1869231469677564</v>
      </c>
      <c r="E7620" s="200"/>
      <c r="F7620" s="200"/>
    </row>
    <row r="7621" spans="2:6" x14ac:dyDescent="0.2">
      <c r="B7621" s="199">
        <v>43446</v>
      </c>
      <c r="C7621" s="200">
        <v>11.776897218022416</v>
      </c>
      <c r="D7621" s="200">
        <v>6.2541680932434796</v>
      </c>
      <c r="E7621" s="200"/>
      <c r="F7621" s="200"/>
    </row>
    <row r="7622" spans="2:6" x14ac:dyDescent="0.2">
      <c r="B7622" s="199">
        <v>43447</v>
      </c>
      <c r="C7622" s="200">
        <v>11.791024350539757</v>
      </c>
      <c r="D7622" s="200">
        <v>6.2503809870697395</v>
      </c>
      <c r="E7622" s="200"/>
      <c r="F7622" s="200"/>
    </row>
    <row r="7623" spans="2:6" x14ac:dyDescent="0.2">
      <c r="B7623" s="199">
        <v>43448</v>
      </c>
      <c r="C7623" s="200">
        <v>11.689104678382632</v>
      </c>
      <c r="D7623" s="200">
        <v>6.1500063740666437</v>
      </c>
      <c r="E7623" s="200"/>
      <c r="F7623" s="200"/>
    </row>
    <row r="7624" spans="2:6" x14ac:dyDescent="0.2">
      <c r="B7624" s="199">
        <v>43451</v>
      </c>
      <c r="C7624" s="200">
        <v>11.585084283273257</v>
      </c>
      <c r="D7624" s="200">
        <v>6.0609522855581757</v>
      </c>
      <c r="E7624" s="200"/>
      <c r="F7624" s="200"/>
    </row>
    <row r="7625" spans="2:6" x14ac:dyDescent="0.2">
      <c r="B7625" s="199">
        <v>43452</v>
      </c>
      <c r="C7625" s="200">
        <v>11.495251899115326</v>
      </c>
      <c r="D7625" s="200">
        <v>6.0421966854853286</v>
      </c>
      <c r="E7625" s="200"/>
      <c r="F7625" s="200"/>
    </row>
    <row r="7626" spans="2:6" x14ac:dyDescent="0.2">
      <c r="B7626" s="199">
        <v>43453</v>
      </c>
      <c r="C7626" s="200">
        <v>11.585000054206889</v>
      </c>
      <c r="D7626" s="200">
        <v>5.993614095793105</v>
      </c>
      <c r="E7626" s="200"/>
      <c r="F7626" s="200"/>
    </row>
    <row r="7627" spans="2:6" x14ac:dyDescent="0.2">
      <c r="B7627" s="199">
        <v>43454</v>
      </c>
      <c r="C7627" s="200">
        <v>11.515895525935527</v>
      </c>
      <c r="D7627" s="200">
        <v>5.8990859588417299</v>
      </c>
      <c r="E7627" s="200"/>
      <c r="F7627" s="200"/>
    </row>
    <row r="7628" spans="2:6" x14ac:dyDescent="0.2">
      <c r="B7628" s="199">
        <v>43455</v>
      </c>
      <c r="C7628" s="200">
        <v>11.437019592014479</v>
      </c>
      <c r="D7628" s="200">
        <v>5.8108956474230453</v>
      </c>
      <c r="E7628" s="200"/>
      <c r="F7628" s="200"/>
    </row>
    <row r="7629" spans="2:6" x14ac:dyDescent="0.2">
      <c r="B7629" s="199">
        <v>43458</v>
      </c>
      <c r="C7629" s="200">
        <v>11.348780888508299</v>
      </c>
      <c r="D7629" s="200">
        <v>5.7098972864687569</v>
      </c>
      <c r="E7629" s="200"/>
      <c r="F7629" s="200"/>
    </row>
    <row r="7630" spans="2:6" x14ac:dyDescent="0.2">
      <c r="B7630" s="199">
        <v>43459</v>
      </c>
      <c r="C7630" s="200">
        <v>11.348780888508299</v>
      </c>
      <c r="D7630" s="200">
        <v>5.6856066290293112</v>
      </c>
      <c r="E7630" s="200"/>
      <c r="F7630" s="200"/>
    </row>
    <row r="7631" spans="2:6" x14ac:dyDescent="0.2">
      <c r="B7631" s="199">
        <v>43460</v>
      </c>
      <c r="C7631" s="200">
        <v>11.348780888508299</v>
      </c>
      <c r="D7631" s="200">
        <v>5.8620868694226811</v>
      </c>
      <c r="E7631" s="200"/>
      <c r="F7631" s="200"/>
    </row>
    <row r="7632" spans="2:6" x14ac:dyDescent="0.2">
      <c r="B7632" s="199">
        <v>43461</v>
      </c>
      <c r="C7632" s="200">
        <v>11.127286798303135</v>
      </c>
      <c r="D7632" s="200">
        <v>5.8998750682935608</v>
      </c>
      <c r="E7632" s="200"/>
      <c r="F7632" s="200"/>
    </row>
    <row r="7633" spans="2:6" x14ac:dyDescent="0.2">
      <c r="B7633" s="199">
        <v>43462</v>
      </c>
      <c r="C7633" s="200">
        <v>11.20417459267747</v>
      </c>
      <c r="D7633" s="200">
        <v>5.9278404662174351</v>
      </c>
      <c r="E7633" s="200"/>
      <c r="F7633" s="200"/>
    </row>
    <row r="7634" spans="2:6" x14ac:dyDescent="0.2">
      <c r="B7634" s="199">
        <v>43465</v>
      </c>
      <c r="C7634" s="200">
        <v>11.37022177262995</v>
      </c>
      <c r="D7634" s="200">
        <v>5.970000546348559</v>
      </c>
      <c r="E7634" s="200"/>
      <c r="F7634" s="200"/>
    </row>
    <row r="7635" spans="2:6" x14ac:dyDescent="0.2">
      <c r="B7635" s="199">
        <v>43466</v>
      </c>
      <c r="C7635" s="200">
        <v>11.37022177262995</v>
      </c>
      <c r="D7635" s="200">
        <v>5.970095610999806</v>
      </c>
      <c r="E7635" s="200"/>
      <c r="F7635" s="200"/>
    </row>
    <row r="7636" spans="2:6" x14ac:dyDescent="0.2">
      <c r="B7636" s="199">
        <v>43467</v>
      </c>
      <c r="C7636" s="200">
        <v>11.168065341740732</v>
      </c>
      <c r="D7636" s="200">
        <v>5.9612973957384687</v>
      </c>
      <c r="E7636" s="200"/>
      <c r="F7636" s="200"/>
    </row>
    <row r="7637" spans="2:6" x14ac:dyDescent="0.2">
      <c r="B7637" s="199">
        <v>43468</v>
      </c>
      <c r="C7637" s="200">
        <v>11.240322205367203</v>
      </c>
      <c r="D7637" s="200">
        <v>5.8736264796940327</v>
      </c>
      <c r="E7637" s="200"/>
      <c r="F7637" s="200"/>
    </row>
    <row r="7638" spans="2:6" x14ac:dyDescent="0.2">
      <c r="B7638" s="199">
        <v>43469</v>
      </c>
      <c r="C7638" s="200">
        <v>11.411082043280457</v>
      </c>
      <c r="D7638" s="200">
        <v>6.0352926607175261</v>
      </c>
      <c r="E7638" s="200"/>
      <c r="F7638" s="200"/>
    </row>
    <row r="7639" spans="2:6" x14ac:dyDescent="0.2">
      <c r="B7639" s="199">
        <v>43472</v>
      </c>
      <c r="C7639" s="200">
        <v>11.263066555139659</v>
      </c>
      <c r="D7639" s="200">
        <v>6.0846636313968192</v>
      </c>
      <c r="E7639" s="200"/>
      <c r="F7639" s="200"/>
    </row>
    <row r="7640" spans="2:6" x14ac:dyDescent="0.2">
      <c r="B7640" s="199">
        <v>43473</v>
      </c>
      <c r="C7640" s="200">
        <v>11.337079719892548</v>
      </c>
      <c r="D7640" s="200">
        <v>6.1355813148788814</v>
      </c>
      <c r="E7640" s="200"/>
      <c r="F7640" s="200"/>
    </row>
    <row r="7641" spans="2:6" x14ac:dyDescent="0.2">
      <c r="B7641" s="199">
        <v>43474</v>
      </c>
      <c r="C7641" s="200">
        <v>11.459951580796169</v>
      </c>
      <c r="D7641" s="200">
        <v>6.1852511382261754</v>
      </c>
      <c r="E7641" s="200"/>
      <c r="F7641" s="200"/>
    </row>
    <row r="7642" spans="2:6" x14ac:dyDescent="0.2">
      <c r="B7642" s="199">
        <v>43475</v>
      </c>
      <c r="C7642" s="200">
        <v>11.470267556548205</v>
      </c>
      <c r="D7642" s="200">
        <v>6.2075754871607955</v>
      </c>
      <c r="E7642" s="200"/>
      <c r="F7642" s="200"/>
    </row>
    <row r="7643" spans="2:6" x14ac:dyDescent="0.2">
      <c r="B7643" s="199">
        <v>43476</v>
      </c>
      <c r="C7643" s="200">
        <v>11.506651177413996</v>
      </c>
      <c r="D7643" s="200">
        <v>6.2059369877982027</v>
      </c>
      <c r="E7643" s="200"/>
      <c r="F7643" s="200"/>
    </row>
    <row r="7644" spans="2:6" x14ac:dyDescent="0.2">
      <c r="B7644" s="199">
        <v>43479</v>
      </c>
      <c r="C7644" s="200">
        <v>11.43579952147889</v>
      </c>
      <c r="D7644" s="200">
        <v>6.1778712438535663</v>
      </c>
      <c r="E7644" s="200"/>
      <c r="F7644" s="200"/>
    </row>
    <row r="7645" spans="2:6" x14ac:dyDescent="0.2">
      <c r="B7645" s="199">
        <v>43480</v>
      </c>
      <c r="C7645" s="200">
        <v>11.446553321585801</v>
      </c>
      <c r="D7645" s="200">
        <v>6.2270732107084195</v>
      </c>
      <c r="E7645" s="200"/>
      <c r="F7645" s="200"/>
    </row>
    <row r="7646" spans="2:6" x14ac:dyDescent="0.2">
      <c r="B7646" s="199">
        <v>43481</v>
      </c>
      <c r="C7646" s="200">
        <v>11.31123307183411</v>
      </c>
      <c r="D7646" s="200">
        <v>6.2363350937898261</v>
      </c>
      <c r="E7646" s="200"/>
      <c r="F7646" s="200"/>
    </row>
    <row r="7647" spans="2:6" x14ac:dyDescent="0.2">
      <c r="B7647" s="199">
        <v>43482</v>
      </c>
      <c r="C7647" s="200">
        <v>11.377369567954986</v>
      </c>
      <c r="D7647" s="200">
        <v>6.2657814605718327</v>
      </c>
      <c r="E7647" s="200"/>
      <c r="F7647" s="200"/>
    </row>
    <row r="7648" spans="2:6" x14ac:dyDescent="0.2">
      <c r="B7648" s="199">
        <v>43483</v>
      </c>
      <c r="C7648" s="200">
        <v>11.430894220801971</v>
      </c>
      <c r="D7648" s="200">
        <v>6.3456479694044683</v>
      </c>
      <c r="E7648" s="200"/>
      <c r="F7648" s="200"/>
    </row>
    <row r="7649" spans="2:6" x14ac:dyDescent="0.2">
      <c r="B7649" s="199">
        <v>43486</v>
      </c>
      <c r="C7649" s="200">
        <v>11.5492210479264</v>
      </c>
      <c r="D7649" s="200">
        <v>6.3459455472591397</v>
      </c>
      <c r="E7649" s="200"/>
      <c r="F7649" s="200"/>
    </row>
    <row r="7650" spans="2:6" x14ac:dyDescent="0.2">
      <c r="B7650" s="199">
        <v>43487</v>
      </c>
      <c r="C7650" s="200">
        <v>11.526379959820295</v>
      </c>
      <c r="D7650" s="200">
        <v>6.2765224913494695</v>
      </c>
      <c r="E7650" s="200"/>
      <c r="F7650" s="200"/>
    </row>
    <row r="7651" spans="2:6" x14ac:dyDescent="0.2">
      <c r="B7651" s="199">
        <v>43488</v>
      </c>
      <c r="C7651" s="200">
        <v>11.526805274907888</v>
      </c>
      <c r="D7651" s="200">
        <v>6.2808961937716132</v>
      </c>
      <c r="E7651" s="200"/>
      <c r="F7651" s="200"/>
    </row>
    <row r="7652" spans="2:6" x14ac:dyDescent="0.2">
      <c r="B7652" s="199">
        <v>43489</v>
      </c>
      <c r="C7652" s="200">
        <v>11.453587699554145</v>
      </c>
      <c r="D7652" s="200">
        <v>6.2907951192860914</v>
      </c>
      <c r="E7652" s="200"/>
      <c r="F7652" s="200"/>
    </row>
    <row r="7653" spans="2:6" x14ac:dyDescent="0.2">
      <c r="B7653" s="199">
        <v>43490</v>
      </c>
      <c r="C7653" s="200">
        <v>11.497612814827042</v>
      </c>
      <c r="D7653" s="200">
        <v>6.350023675104703</v>
      </c>
      <c r="E7653" s="200"/>
      <c r="F7653" s="200"/>
    </row>
    <row r="7654" spans="2:6" x14ac:dyDescent="0.2">
      <c r="B7654" s="199">
        <v>43493</v>
      </c>
      <c r="C7654" s="200">
        <v>11.436403302113039</v>
      </c>
      <c r="D7654" s="200">
        <v>6.3098020397013164</v>
      </c>
      <c r="E7654" s="200"/>
      <c r="F7654" s="200"/>
    </row>
    <row r="7655" spans="2:6" x14ac:dyDescent="0.2">
      <c r="B7655" s="199">
        <v>43494</v>
      </c>
      <c r="C7655" s="200">
        <v>11.532702143504704</v>
      </c>
      <c r="D7655" s="200">
        <v>6.3112303769805003</v>
      </c>
      <c r="E7655" s="200"/>
      <c r="F7655" s="200"/>
    </row>
    <row r="7656" spans="2:6" x14ac:dyDescent="0.2">
      <c r="B7656" s="199">
        <v>43495</v>
      </c>
      <c r="C7656" s="200">
        <v>11.639740607833696</v>
      </c>
      <c r="D7656" s="200">
        <v>6.3797574212347348</v>
      </c>
      <c r="E7656" s="200"/>
      <c r="F7656" s="200"/>
    </row>
    <row r="7657" spans="2:6" x14ac:dyDescent="0.2">
      <c r="B7657" s="199">
        <v>43496</v>
      </c>
      <c r="C7657" s="200">
        <v>11.73602693995808</v>
      </c>
      <c r="D7657" s="200">
        <v>6.436946639956278</v>
      </c>
      <c r="E7657" s="200"/>
      <c r="F7657" s="200"/>
    </row>
    <row r="7658" spans="2:6" x14ac:dyDescent="0.2">
      <c r="B7658" s="199">
        <v>43497</v>
      </c>
      <c r="C7658" s="200">
        <v>11.864725617561739</v>
      </c>
      <c r="D7658" s="200">
        <v>6.4408304498269757</v>
      </c>
      <c r="E7658" s="200"/>
      <c r="F7658" s="200"/>
    </row>
    <row r="7659" spans="2:6" x14ac:dyDescent="0.2">
      <c r="B7659" s="199">
        <v>43500</v>
      </c>
      <c r="C7659" s="200">
        <v>11.856782232837555</v>
      </c>
      <c r="D7659" s="200">
        <v>6.4669712256419452</v>
      </c>
      <c r="E7659" s="200"/>
      <c r="F7659" s="200"/>
    </row>
    <row r="7660" spans="2:6" x14ac:dyDescent="0.2">
      <c r="B7660" s="199">
        <v>43501</v>
      </c>
      <c r="C7660" s="200">
        <v>11.949981277796695</v>
      </c>
      <c r="D7660" s="200">
        <v>6.5101586232015878</v>
      </c>
      <c r="E7660" s="200"/>
      <c r="F7660" s="200"/>
    </row>
    <row r="7661" spans="2:6" x14ac:dyDescent="0.2">
      <c r="B7661" s="199">
        <v>43502</v>
      </c>
      <c r="C7661" s="200">
        <v>11.898890928362823</v>
      </c>
      <c r="D7661" s="200">
        <v>6.4970814059369735</v>
      </c>
      <c r="E7661" s="200"/>
      <c r="F7661" s="200"/>
    </row>
    <row r="7662" spans="2:6" x14ac:dyDescent="0.2">
      <c r="B7662" s="199">
        <v>43503</v>
      </c>
      <c r="C7662" s="200">
        <v>11.795541863930922</v>
      </c>
      <c r="D7662" s="200">
        <v>6.4336601711892047</v>
      </c>
      <c r="E7662" s="200"/>
      <c r="F7662" s="200"/>
    </row>
    <row r="7663" spans="2:6" x14ac:dyDescent="0.2">
      <c r="B7663" s="199">
        <v>43504</v>
      </c>
      <c r="C7663" s="200">
        <v>11.779452444352582</v>
      </c>
      <c r="D7663" s="200">
        <v>6.4146224731378485</v>
      </c>
      <c r="E7663" s="200"/>
      <c r="F7663" s="200"/>
    </row>
    <row r="7664" spans="2:6" x14ac:dyDescent="0.2">
      <c r="B7664" s="199">
        <v>43507</v>
      </c>
      <c r="C7664" s="200">
        <v>11.789064565332207</v>
      </c>
      <c r="D7664" s="200">
        <v>6.4180684756874742</v>
      </c>
      <c r="E7664" s="200"/>
      <c r="F7664" s="200"/>
    </row>
    <row r="7665" spans="2:6" x14ac:dyDescent="0.2">
      <c r="B7665" s="199">
        <v>43508</v>
      </c>
      <c r="C7665" s="200">
        <v>11.840316701289597</v>
      </c>
      <c r="D7665" s="200">
        <v>6.4930651975960512</v>
      </c>
      <c r="E7665" s="200"/>
      <c r="F7665" s="200"/>
    </row>
    <row r="7666" spans="2:6" x14ac:dyDescent="0.2">
      <c r="B7666" s="199">
        <v>43509</v>
      </c>
      <c r="C7666" s="200">
        <v>11.854357936838264</v>
      </c>
      <c r="D7666" s="200">
        <v>6.5183822618830662</v>
      </c>
      <c r="E7666" s="200"/>
      <c r="F7666" s="200"/>
    </row>
    <row r="7667" spans="2:6" x14ac:dyDescent="0.2">
      <c r="B7667" s="199">
        <v>43510</v>
      </c>
      <c r="C7667" s="200">
        <v>11.900140187188734</v>
      </c>
      <c r="D7667" s="200">
        <v>6.5046485157530354</v>
      </c>
      <c r="E7667" s="200"/>
      <c r="F7667" s="200"/>
    </row>
    <row r="7668" spans="2:6" x14ac:dyDescent="0.2">
      <c r="B7668" s="199">
        <v>43511</v>
      </c>
      <c r="C7668" s="200">
        <v>11.953102756959174</v>
      </c>
      <c r="D7668" s="200">
        <v>6.5653968311782771</v>
      </c>
      <c r="E7668" s="200"/>
      <c r="F7668" s="200"/>
    </row>
    <row r="7669" spans="2:6" x14ac:dyDescent="0.2">
      <c r="B7669" s="199">
        <v>43514</v>
      </c>
      <c r="C7669" s="200">
        <v>12.033562364118145</v>
      </c>
      <c r="D7669" s="200">
        <v>6.5846221089054664</v>
      </c>
      <c r="E7669" s="200"/>
      <c r="F7669" s="200"/>
    </row>
    <row r="7670" spans="2:6" x14ac:dyDescent="0.2">
      <c r="B7670" s="199">
        <v>43515</v>
      </c>
      <c r="C7670" s="200">
        <v>12.16084832847007</v>
      </c>
      <c r="D7670" s="200">
        <v>6.5954172281915717</v>
      </c>
      <c r="E7670" s="200"/>
      <c r="F7670" s="200"/>
    </row>
    <row r="7671" spans="2:6" x14ac:dyDescent="0.2">
      <c r="B7671" s="199">
        <v>43516</v>
      </c>
      <c r="C7671" s="200">
        <v>12.270035050966985</v>
      </c>
      <c r="D7671" s="200">
        <v>6.6208637770897676</v>
      </c>
      <c r="E7671" s="200"/>
      <c r="F7671" s="200"/>
    </row>
    <row r="7672" spans="2:6" x14ac:dyDescent="0.2">
      <c r="B7672" s="199">
        <v>43517</v>
      </c>
      <c r="C7672" s="200">
        <v>12.398329262261852</v>
      </c>
      <c r="D7672" s="200">
        <v>6.6025998907302705</v>
      </c>
      <c r="E7672" s="200"/>
      <c r="F7672" s="200"/>
    </row>
    <row r="7673" spans="2:6" x14ac:dyDescent="0.2">
      <c r="B7673" s="199">
        <v>43518</v>
      </c>
      <c r="C7673" s="200">
        <v>12.358328795249207</v>
      </c>
      <c r="D7673" s="200">
        <v>6.6333203423784219</v>
      </c>
      <c r="E7673" s="200"/>
      <c r="F7673" s="200"/>
    </row>
    <row r="7674" spans="2:6" x14ac:dyDescent="0.2">
      <c r="B7674" s="199">
        <v>43521</v>
      </c>
      <c r="C7674" s="200">
        <v>12.340357981871632</v>
      </c>
      <c r="D7674" s="200">
        <v>6.649353669641215</v>
      </c>
      <c r="E7674" s="200"/>
      <c r="F7674" s="200"/>
    </row>
    <row r="7675" spans="2:6" x14ac:dyDescent="0.2">
      <c r="B7675" s="199">
        <v>43522</v>
      </c>
      <c r="C7675" s="200">
        <v>12.424752170566425</v>
      </c>
      <c r="D7675" s="200">
        <v>6.6498260790384096</v>
      </c>
      <c r="E7675" s="200"/>
      <c r="F7675" s="200"/>
    </row>
    <row r="7676" spans="2:6" x14ac:dyDescent="0.2">
      <c r="B7676" s="199">
        <v>43523</v>
      </c>
      <c r="C7676" s="200">
        <v>12.188858245817173</v>
      </c>
      <c r="D7676" s="200">
        <v>6.6520107448552013</v>
      </c>
      <c r="E7676" s="200"/>
      <c r="F7676" s="200"/>
    </row>
    <row r="7677" spans="2:6" x14ac:dyDescent="0.2">
      <c r="B7677" s="199">
        <v>43524</v>
      </c>
      <c r="C7677" s="200">
        <v>12.18626048797824</v>
      </c>
      <c r="D7677" s="200">
        <v>6.6342757239118395</v>
      </c>
      <c r="E7677" s="200"/>
      <c r="F7677" s="200"/>
    </row>
    <row r="7678" spans="2:6" x14ac:dyDescent="0.2">
      <c r="B7678" s="199">
        <v>43525</v>
      </c>
      <c r="C7678" s="200">
        <v>12.08550834743412</v>
      </c>
      <c r="D7678" s="200">
        <v>6.6681435075578053</v>
      </c>
      <c r="E7678" s="200"/>
      <c r="F7678" s="200"/>
    </row>
    <row r="7679" spans="2:6" x14ac:dyDescent="0.2">
      <c r="B7679" s="199">
        <v>43528</v>
      </c>
      <c r="C7679" s="200">
        <v>12.20406451112539</v>
      </c>
      <c r="D7679" s="200">
        <v>6.6504966308504656</v>
      </c>
      <c r="E7679" s="200"/>
      <c r="F7679" s="200"/>
    </row>
    <row r="7680" spans="2:6" x14ac:dyDescent="0.2">
      <c r="B7680" s="199">
        <v>43529</v>
      </c>
      <c r="C7680" s="200">
        <v>12.204664122003779</v>
      </c>
      <c r="D7680" s="200">
        <v>6.6414316153705899</v>
      </c>
      <c r="E7680" s="200"/>
      <c r="F7680" s="200"/>
    </row>
    <row r="7681" spans="2:6" x14ac:dyDescent="0.2">
      <c r="B7681" s="199">
        <v>43530</v>
      </c>
      <c r="C7681" s="200">
        <v>12.295035238605996</v>
      </c>
      <c r="D7681" s="200">
        <v>6.6137128027681493</v>
      </c>
      <c r="E7681" s="200"/>
      <c r="F7681" s="200"/>
    </row>
    <row r="7682" spans="2:6" x14ac:dyDescent="0.2">
      <c r="B7682" s="199">
        <v>43531</v>
      </c>
      <c r="C7682" s="200">
        <v>12.324373640138464</v>
      </c>
      <c r="D7682" s="200">
        <v>6.5628808960116389</v>
      </c>
      <c r="E7682" s="200"/>
      <c r="F7682" s="200"/>
    </row>
    <row r="7683" spans="2:6" x14ac:dyDescent="0.2">
      <c r="B7683" s="199">
        <v>43532</v>
      </c>
      <c r="C7683" s="200">
        <v>12.320885222469043</v>
      </c>
      <c r="D7683" s="200">
        <v>6.5305867783645803</v>
      </c>
      <c r="E7683" s="200"/>
      <c r="F7683" s="200"/>
    </row>
    <row r="7684" spans="2:6" x14ac:dyDescent="0.2">
      <c r="B7684" s="199">
        <v>43535</v>
      </c>
      <c r="C7684" s="200">
        <v>12.326707035462167</v>
      </c>
      <c r="D7684" s="200">
        <v>6.6056077217264457</v>
      </c>
      <c r="E7684" s="200"/>
      <c r="F7684" s="200"/>
    </row>
    <row r="7685" spans="2:6" x14ac:dyDescent="0.2">
      <c r="B7685" s="199">
        <v>43536</v>
      </c>
      <c r="C7685" s="200">
        <v>12.321022824409145</v>
      </c>
      <c r="D7685" s="200">
        <v>6.6336951374977078</v>
      </c>
      <c r="E7685" s="200"/>
      <c r="F7685" s="200"/>
    </row>
    <row r="7686" spans="2:6" x14ac:dyDescent="0.2">
      <c r="B7686" s="199">
        <v>43537</v>
      </c>
      <c r="C7686" s="200">
        <v>12.397241789959457</v>
      </c>
      <c r="D7686" s="200">
        <v>6.6731968676015132</v>
      </c>
      <c r="E7686" s="200"/>
      <c r="F7686" s="200"/>
    </row>
    <row r="7687" spans="2:6" x14ac:dyDescent="0.2">
      <c r="B7687" s="199">
        <v>43538</v>
      </c>
      <c r="C7687" s="200">
        <v>12.531464559994925</v>
      </c>
      <c r="D7687" s="200">
        <v>6.6772451283918981</v>
      </c>
      <c r="E7687" s="200"/>
      <c r="F7687" s="200"/>
    </row>
    <row r="7688" spans="2:6" x14ac:dyDescent="0.2">
      <c r="B7688" s="199">
        <v>43539</v>
      </c>
      <c r="C7688" s="200">
        <v>12.616880338851095</v>
      </c>
      <c r="D7688" s="200">
        <v>6.717168821708233</v>
      </c>
      <c r="E7688" s="200"/>
      <c r="F7688" s="200"/>
    </row>
    <row r="7689" spans="2:6" x14ac:dyDescent="0.2">
      <c r="B7689" s="199">
        <v>43542</v>
      </c>
      <c r="C7689" s="200">
        <v>12.640425281729611</v>
      </c>
      <c r="D7689" s="200">
        <v>6.7466412311054285</v>
      </c>
      <c r="E7689" s="200"/>
      <c r="F7689" s="200"/>
    </row>
    <row r="7690" spans="2:6" x14ac:dyDescent="0.2">
      <c r="B7690" s="199">
        <v>43543</v>
      </c>
      <c r="C7690" s="200">
        <v>12.605293421543188</v>
      </c>
      <c r="D7690" s="200">
        <v>6.755084684028394</v>
      </c>
      <c r="E7690" s="200"/>
      <c r="F7690" s="200"/>
    </row>
    <row r="7691" spans="2:6" x14ac:dyDescent="0.2">
      <c r="B7691" s="199">
        <v>43544</v>
      </c>
      <c r="C7691" s="200">
        <v>12.642733658518749</v>
      </c>
      <c r="D7691" s="200">
        <v>6.7285689309779482</v>
      </c>
      <c r="E7691" s="200"/>
      <c r="F7691" s="200"/>
    </row>
    <row r="7692" spans="2:6" x14ac:dyDescent="0.2">
      <c r="B7692" s="199">
        <v>43545</v>
      </c>
      <c r="C7692" s="200">
        <v>12.71963229425806</v>
      </c>
      <c r="D7692" s="200">
        <v>6.7799750500819371</v>
      </c>
      <c r="E7692" s="200"/>
      <c r="F7692" s="200"/>
    </row>
    <row r="7693" spans="2:6" x14ac:dyDescent="0.2">
      <c r="B7693" s="199">
        <v>43546</v>
      </c>
      <c r="C7693" s="200">
        <v>12.34507397563701</v>
      </c>
      <c r="D7693" s="200">
        <v>6.6750285922418353</v>
      </c>
      <c r="E7693" s="200"/>
      <c r="F7693" s="200"/>
    </row>
    <row r="7694" spans="2:6" x14ac:dyDescent="0.2">
      <c r="B7694" s="199">
        <v>43549</v>
      </c>
      <c r="C7694" s="200">
        <v>12.262805528429036</v>
      </c>
      <c r="D7694" s="200">
        <v>6.6506842105263004</v>
      </c>
      <c r="E7694" s="200"/>
      <c r="F7694" s="200"/>
    </row>
    <row r="7695" spans="2:6" x14ac:dyDescent="0.2">
      <c r="B7695" s="199">
        <v>43550</v>
      </c>
      <c r="C7695" s="200">
        <v>12.344344268378883</v>
      </c>
      <c r="D7695" s="200">
        <v>6.7003851757421087</v>
      </c>
      <c r="E7695" s="200"/>
      <c r="F7695" s="200"/>
    </row>
    <row r="7696" spans="2:6" x14ac:dyDescent="0.2">
      <c r="B7696" s="199">
        <v>43551</v>
      </c>
      <c r="C7696" s="200">
        <v>12.26901929846367</v>
      </c>
      <c r="D7696" s="200">
        <v>6.6798224367146091</v>
      </c>
      <c r="E7696" s="200"/>
      <c r="F7696" s="200"/>
    </row>
    <row r="7697" spans="2:6" x14ac:dyDescent="0.2">
      <c r="B7697" s="199">
        <v>43552</v>
      </c>
      <c r="C7697" s="200">
        <v>12.353487708811</v>
      </c>
      <c r="D7697" s="200">
        <v>6.685073210708417</v>
      </c>
      <c r="E7697" s="200"/>
      <c r="F7697" s="200"/>
    </row>
    <row r="7698" spans="2:6" x14ac:dyDescent="0.2">
      <c r="B7698" s="199">
        <v>43553</v>
      </c>
      <c r="C7698" s="200">
        <v>12.441334455275673</v>
      </c>
      <c r="D7698" s="200">
        <v>6.7265543616827372</v>
      </c>
      <c r="E7698" s="200"/>
      <c r="F7698" s="200"/>
    </row>
    <row r="7699" spans="2:6" x14ac:dyDescent="0.2">
      <c r="B7699" s="199">
        <v>43556</v>
      </c>
      <c r="C7699" s="200">
        <v>12.361394399684491</v>
      </c>
      <c r="D7699" s="200">
        <v>6.8035953378255165</v>
      </c>
      <c r="E7699" s="200"/>
      <c r="F7699" s="200"/>
    </row>
    <row r="7700" spans="2:6" x14ac:dyDescent="0.2">
      <c r="B7700" s="199">
        <v>43557</v>
      </c>
      <c r="C7700" s="200">
        <v>12.38038430136999</v>
      </c>
      <c r="D7700" s="200">
        <v>6.8035723911855603</v>
      </c>
      <c r="E7700" s="200"/>
      <c r="F7700" s="200"/>
    </row>
    <row r="7701" spans="2:6" x14ac:dyDescent="0.2">
      <c r="B7701" s="199">
        <v>43558</v>
      </c>
      <c r="C7701" s="200">
        <v>12.508579272477752</v>
      </c>
      <c r="D7701" s="200">
        <v>6.8397470406118943</v>
      </c>
      <c r="E7701" s="200"/>
      <c r="F7701" s="200"/>
    </row>
    <row r="7702" spans="2:6" x14ac:dyDescent="0.2">
      <c r="B7702" s="199">
        <v>43559</v>
      </c>
      <c r="C7702" s="200">
        <v>12.386600573258079</v>
      </c>
      <c r="D7702" s="200">
        <v>6.8409103988344393</v>
      </c>
      <c r="E7702" s="200"/>
      <c r="F7702" s="200"/>
    </row>
    <row r="7703" spans="2:6" x14ac:dyDescent="0.2">
      <c r="B7703" s="199">
        <v>43560</v>
      </c>
      <c r="C7703" s="200">
        <v>12.291671079658238</v>
      </c>
      <c r="D7703" s="200">
        <v>6.8643569477326363</v>
      </c>
      <c r="E7703" s="200"/>
      <c r="F7703" s="200"/>
    </row>
    <row r="7704" spans="2:6" x14ac:dyDescent="0.2">
      <c r="B7704" s="199">
        <v>43563</v>
      </c>
      <c r="C7704" s="200">
        <v>12.465057029749598</v>
      </c>
      <c r="D7704" s="200">
        <v>6.8743795301402111</v>
      </c>
      <c r="E7704" s="200"/>
      <c r="F7704" s="200"/>
    </row>
    <row r="7705" spans="2:6" x14ac:dyDescent="0.2">
      <c r="B7705" s="199">
        <v>43564</v>
      </c>
      <c r="C7705" s="200">
        <v>12.468376155335138</v>
      </c>
      <c r="D7705" s="200">
        <v>6.8449910763066661</v>
      </c>
      <c r="E7705" s="200"/>
      <c r="F7705" s="200"/>
    </row>
    <row r="7706" spans="2:6" x14ac:dyDescent="0.2">
      <c r="B7706" s="199">
        <v>43565</v>
      </c>
      <c r="C7706" s="200">
        <v>12.558738932425833</v>
      </c>
      <c r="D7706" s="200">
        <v>6.8609850664723924</v>
      </c>
      <c r="E7706" s="200"/>
      <c r="F7706" s="200"/>
    </row>
    <row r="7707" spans="2:6" x14ac:dyDescent="0.2">
      <c r="B7707" s="199">
        <v>43566</v>
      </c>
      <c r="C7707" s="200">
        <v>12.564132094526755</v>
      </c>
      <c r="D7707" s="200">
        <v>6.860507193589493</v>
      </c>
      <c r="E7707" s="200"/>
      <c r="F7707" s="200"/>
    </row>
    <row r="7708" spans="2:6" x14ac:dyDescent="0.2">
      <c r="B7708" s="199">
        <v>43567</v>
      </c>
      <c r="C7708" s="200">
        <v>12.65730862280479</v>
      </c>
      <c r="D7708" s="200">
        <v>6.8988160626479518</v>
      </c>
      <c r="E7708" s="200"/>
      <c r="F7708" s="200"/>
    </row>
    <row r="7709" spans="2:6" x14ac:dyDescent="0.2">
      <c r="B7709" s="199">
        <v>43570</v>
      </c>
      <c r="C7709" s="200">
        <v>12.772127017432144</v>
      </c>
      <c r="D7709" s="200">
        <v>6.9060386086322891</v>
      </c>
      <c r="E7709" s="200"/>
      <c r="F7709" s="200"/>
    </row>
    <row r="7710" spans="2:6" x14ac:dyDescent="0.2">
      <c r="B7710" s="199">
        <v>43571</v>
      </c>
      <c r="C7710" s="200">
        <v>12.691504789798504</v>
      </c>
      <c r="D7710" s="200">
        <v>6.9124175924239486</v>
      </c>
      <c r="E7710" s="200"/>
      <c r="F7710" s="200"/>
    </row>
    <row r="7711" spans="2:6" x14ac:dyDescent="0.2">
      <c r="B7711" s="199">
        <v>43572</v>
      </c>
      <c r="C7711" s="200">
        <v>12.690414815642649</v>
      </c>
      <c r="D7711" s="200">
        <v>6.9060759424512659</v>
      </c>
      <c r="E7711" s="200"/>
      <c r="F7711" s="200"/>
    </row>
    <row r="7712" spans="2:6" x14ac:dyDescent="0.2">
      <c r="B7712" s="199">
        <v>43573</v>
      </c>
      <c r="C7712" s="200">
        <v>12.761281482698495</v>
      </c>
      <c r="D7712" s="200">
        <v>6.9041351302130582</v>
      </c>
      <c r="E7712" s="200"/>
      <c r="F7712" s="200"/>
    </row>
    <row r="7713" spans="2:6" x14ac:dyDescent="0.2">
      <c r="B7713" s="199">
        <v>43574</v>
      </c>
      <c r="C7713" s="200">
        <v>12.761281482698495</v>
      </c>
      <c r="D7713" s="200">
        <v>6.9046146421416683</v>
      </c>
      <c r="E7713" s="200"/>
      <c r="F7713" s="200"/>
    </row>
    <row r="7714" spans="2:6" x14ac:dyDescent="0.2">
      <c r="B7714" s="199">
        <v>43577</v>
      </c>
      <c r="C7714" s="200">
        <v>12.761281482698495</v>
      </c>
      <c r="D7714" s="200">
        <v>6.9086343106902035</v>
      </c>
      <c r="E7714" s="200"/>
      <c r="F7714" s="200"/>
    </row>
    <row r="7715" spans="2:6" x14ac:dyDescent="0.2">
      <c r="B7715" s="199">
        <v>43578</v>
      </c>
      <c r="C7715" s="200">
        <v>12.8661866999803</v>
      </c>
      <c r="D7715" s="200">
        <v>6.9507548716080683</v>
      </c>
      <c r="E7715" s="200"/>
      <c r="F7715" s="200"/>
    </row>
    <row r="7716" spans="2:6" x14ac:dyDescent="0.2">
      <c r="B7716" s="199">
        <v>43579</v>
      </c>
      <c r="C7716" s="200">
        <v>12.806685953177043</v>
      </c>
      <c r="D7716" s="200">
        <v>6.9331864869786743</v>
      </c>
      <c r="E7716" s="200"/>
      <c r="F7716" s="200"/>
    </row>
    <row r="7717" spans="2:6" x14ac:dyDescent="0.2">
      <c r="B7717" s="199">
        <v>43580</v>
      </c>
      <c r="C7717" s="200">
        <v>12.846153525403464</v>
      </c>
      <c r="D7717" s="200">
        <v>6.9229845201238209</v>
      </c>
      <c r="E7717" s="200"/>
      <c r="F7717" s="200"/>
    </row>
    <row r="7718" spans="2:6" x14ac:dyDescent="0.2">
      <c r="B7718" s="199">
        <v>43581</v>
      </c>
      <c r="C7718" s="200">
        <v>12.89416242533016</v>
      </c>
      <c r="D7718" s="200">
        <v>6.9508291750136406</v>
      </c>
      <c r="E7718" s="200"/>
      <c r="F7718" s="200"/>
    </row>
    <row r="7719" spans="2:6" x14ac:dyDescent="0.2">
      <c r="B7719" s="199">
        <v>43584</v>
      </c>
      <c r="C7719" s="200">
        <v>12.925782517214898</v>
      </c>
      <c r="D7719" s="200">
        <v>6.9578956474230376</v>
      </c>
      <c r="E7719" s="200"/>
      <c r="F7719" s="200"/>
    </row>
    <row r="7720" spans="2:6" x14ac:dyDescent="0.2">
      <c r="B7720" s="199">
        <v>43585</v>
      </c>
      <c r="C7720" s="200">
        <v>13.050687551027449</v>
      </c>
      <c r="D7720" s="200">
        <v>6.9685168457475681</v>
      </c>
      <c r="E7720" s="200"/>
      <c r="F7720" s="200"/>
    </row>
    <row r="7721" spans="2:6" x14ac:dyDescent="0.2">
      <c r="B7721" s="199">
        <v>43586</v>
      </c>
      <c r="C7721" s="200">
        <v>13.050687551027449</v>
      </c>
      <c r="D7721" s="200">
        <v>6.9409151338553814</v>
      </c>
      <c r="E7721" s="200"/>
      <c r="F7721" s="200"/>
    </row>
    <row r="7722" spans="2:6" x14ac:dyDescent="0.2">
      <c r="B7722" s="199">
        <v>43587</v>
      </c>
      <c r="C7722" s="200">
        <v>12.958400014677604</v>
      </c>
      <c r="D7722" s="200">
        <v>6.9143004917136954</v>
      </c>
      <c r="E7722" s="200"/>
      <c r="F7722" s="200"/>
    </row>
    <row r="7723" spans="2:6" x14ac:dyDescent="0.2">
      <c r="B7723" s="199">
        <v>43588</v>
      </c>
      <c r="C7723" s="200">
        <v>13.094927825697601</v>
      </c>
      <c r="D7723" s="200">
        <v>6.9683123292660527</v>
      </c>
      <c r="E7723" s="200"/>
      <c r="F7723" s="200"/>
    </row>
    <row r="7724" spans="2:6" x14ac:dyDescent="0.2">
      <c r="B7724" s="199">
        <v>43591</v>
      </c>
      <c r="C7724" s="200">
        <v>13.099497878011356</v>
      </c>
      <c r="D7724" s="200">
        <v>6.9341979602986514</v>
      </c>
      <c r="E7724" s="200"/>
      <c r="F7724" s="200"/>
    </row>
    <row r="7725" spans="2:6" x14ac:dyDescent="0.2">
      <c r="B7725" s="199">
        <v>43592</v>
      </c>
      <c r="C7725" s="200">
        <v>12.951314765688975</v>
      </c>
      <c r="D7725" s="200">
        <v>6.835108905481678</v>
      </c>
      <c r="E7725" s="200"/>
      <c r="F7725" s="200"/>
    </row>
    <row r="7726" spans="2:6" x14ac:dyDescent="0.2">
      <c r="B7726" s="199">
        <v>43593</v>
      </c>
      <c r="C7726" s="200">
        <v>12.997239621686461</v>
      </c>
      <c r="D7726" s="200">
        <v>6.824047168093224</v>
      </c>
      <c r="E7726" s="200"/>
      <c r="F7726" s="200"/>
    </row>
    <row r="7727" spans="2:6" x14ac:dyDescent="0.2">
      <c r="B7727" s="199">
        <v>43594</v>
      </c>
      <c r="C7727" s="200">
        <v>12.924403995960402</v>
      </c>
      <c r="D7727" s="200">
        <v>6.7874270624658344</v>
      </c>
      <c r="E7727" s="200"/>
      <c r="F7727" s="200"/>
    </row>
    <row r="7728" spans="2:6" x14ac:dyDescent="0.2">
      <c r="B7728" s="199">
        <v>43595</v>
      </c>
      <c r="C7728" s="200">
        <v>13.015713307608783</v>
      </c>
      <c r="D7728" s="200">
        <v>6.8116452376616081</v>
      </c>
      <c r="E7728" s="200"/>
      <c r="F7728" s="200"/>
    </row>
    <row r="7729" spans="2:6" x14ac:dyDescent="0.2">
      <c r="B7729" s="199">
        <v>43598</v>
      </c>
      <c r="C7729" s="200">
        <v>12.987303093708654</v>
      </c>
      <c r="D7729" s="200">
        <v>6.6850468038608444</v>
      </c>
      <c r="E7729" s="200"/>
      <c r="F7729" s="200"/>
    </row>
    <row r="7730" spans="2:6" x14ac:dyDescent="0.2">
      <c r="B7730" s="199">
        <v>43599</v>
      </c>
      <c r="C7730" s="200">
        <v>13.006755838283595</v>
      </c>
      <c r="D7730" s="200">
        <v>6.7256956838462756</v>
      </c>
      <c r="E7730" s="200"/>
      <c r="F7730" s="200"/>
    </row>
    <row r="7731" spans="2:6" x14ac:dyDescent="0.2">
      <c r="B7731" s="199">
        <v>43600</v>
      </c>
      <c r="C7731" s="200">
        <v>13.024423093441793</v>
      </c>
      <c r="D7731" s="200">
        <v>6.7641881260243863</v>
      </c>
      <c r="E7731" s="200"/>
      <c r="F7731" s="200"/>
    </row>
    <row r="7732" spans="2:6" x14ac:dyDescent="0.2">
      <c r="B7732" s="199">
        <v>43601</v>
      </c>
      <c r="C7732" s="200">
        <v>13.194682560663761</v>
      </c>
      <c r="D7732" s="200">
        <v>6.8180336914951551</v>
      </c>
      <c r="E7732" s="200"/>
      <c r="F7732" s="200"/>
    </row>
    <row r="7733" spans="2:6" x14ac:dyDescent="0.2">
      <c r="B7733" s="199">
        <v>43602</v>
      </c>
      <c r="C7733" s="200">
        <v>13.186744179646492</v>
      </c>
      <c r="D7733" s="200">
        <v>6.7884592970314879</v>
      </c>
      <c r="E7733" s="200"/>
      <c r="F7733" s="200"/>
    </row>
    <row r="7734" spans="2:6" x14ac:dyDescent="0.2">
      <c r="B7734" s="199">
        <v>43605</v>
      </c>
      <c r="C7734" s="200">
        <v>13.069187923386643</v>
      </c>
      <c r="D7734" s="200">
        <v>6.7521105445273903</v>
      </c>
      <c r="E7734" s="200"/>
      <c r="F7734" s="200"/>
    </row>
    <row r="7735" spans="2:6" x14ac:dyDescent="0.2">
      <c r="B7735" s="199">
        <v>43606</v>
      </c>
      <c r="C7735" s="200">
        <v>13.182019012418435</v>
      </c>
      <c r="D7735" s="200">
        <v>6.79519504643961</v>
      </c>
      <c r="E7735" s="200"/>
      <c r="F7735" s="200"/>
    </row>
    <row r="7736" spans="2:6" x14ac:dyDescent="0.2">
      <c r="B7736" s="199">
        <v>43607</v>
      </c>
      <c r="C7736" s="200">
        <v>13.145159205444768</v>
      </c>
      <c r="D7736" s="200">
        <v>6.7765680203969954</v>
      </c>
      <c r="E7736" s="200"/>
      <c r="F7736" s="200"/>
    </row>
    <row r="7737" spans="2:6" x14ac:dyDescent="0.2">
      <c r="B7737" s="199">
        <v>43608</v>
      </c>
      <c r="C7737" s="200">
        <v>13.133802458654856</v>
      </c>
      <c r="D7737" s="200">
        <v>6.6998894554725732</v>
      </c>
      <c r="E7737" s="200"/>
      <c r="F7737" s="200"/>
    </row>
    <row r="7738" spans="2:6" x14ac:dyDescent="0.2">
      <c r="B7738" s="199">
        <v>43609</v>
      </c>
      <c r="C7738" s="200">
        <v>13.346704350139465</v>
      </c>
      <c r="D7738" s="200">
        <v>6.7250681114550908</v>
      </c>
      <c r="E7738" s="200"/>
      <c r="F7738" s="200"/>
    </row>
    <row r="7739" spans="2:6" x14ac:dyDescent="0.2">
      <c r="B7739" s="199">
        <v>43612</v>
      </c>
      <c r="C7739" s="200">
        <v>13.359734002940581</v>
      </c>
      <c r="D7739" s="200">
        <v>6.7301730103806054</v>
      </c>
      <c r="E7739" s="200"/>
      <c r="F7739" s="200"/>
    </row>
    <row r="7740" spans="2:6" x14ac:dyDescent="0.2">
      <c r="B7740" s="199">
        <v>43613</v>
      </c>
      <c r="C7740" s="200">
        <v>13.384262174227477</v>
      </c>
      <c r="D7740" s="200">
        <v>6.6921771990529786</v>
      </c>
      <c r="E7740" s="200"/>
      <c r="F7740" s="200"/>
    </row>
    <row r="7741" spans="2:6" x14ac:dyDescent="0.2">
      <c r="B7741" s="199">
        <v>43614</v>
      </c>
      <c r="C7741" s="200">
        <v>13.188250295427265</v>
      </c>
      <c r="D7741" s="200">
        <v>6.6295851393188681</v>
      </c>
      <c r="E7741" s="200"/>
      <c r="F7741" s="200"/>
    </row>
    <row r="7742" spans="2:6" x14ac:dyDescent="0.2">
      <c r="B7742" s="199">
        <v>43615</v>
      </c>
      <c r="C7742" s="200">
        <v>13.271905603401256</v>
      </c>
      <c r="D7742" s="200">
        <v>6.6361045346931178</v>
      </c>
      <c r="E7742" s="200"/>
      <c r="F7742" s="200"/>
    </row>
    <row r="7743" spans="2:6" x14ac:dyDescent="0.2">
      <c r="B7743" s="199">
        <v>43616</v>
      </c>
      <c r="C7743" s="200">
        <v>13.221416532748078</v>
      </c>
      <c r="D7743" s="200">
        <v>6.5721619012930086</v>
      </c>
      <c r="E7743" s="200"/>
      <c r="F7743" s="200"/>
    </row>
    <row r="7744" spans="2:6" x14ac:dyDescent="0.2">
      <c r="B7744" s="199">
        <v>43619</v>
      </c>
      <c r="C7744" s="200">
        <v>13.575648125986739</v>
      </c>
      <c r="D7744" s="200">
        <v>6.5685605536332021</v>
      </c>
      <c r="E7744" s="200"/>
      <c r="F7744" s="200"/>
    </row>
    <row r="7745" spans="2:6" x14ac:dyDescent="0.2">
      <c r="B7745" s="199">
        <v>43620</v>
      </c>
      <c r="C7745" s="200">
        <v>13.398081578769675</v>
      </c>
      <c r="D7745" s="200">
        <v>6.6736219267892745</v>
      </c>
      <c r="E7745" s="200"/>
      <c r="F7745" s="200"/>
    </row>
    <row r="7746" spans="2:6" x14ac:dyDescent="0.2">
      <c r="B7746" s="199">
        <v>43621</v>
      </c>
      <c r="C7746" s="200">
        <v>13.363800348758442</v>
      </c>
      <c r="D7746" s="200">
        <v>6.7325760335093623</v>
      </c>
      <c r="E7746" s="200"/>
      <c r="F7746" s="200"/>
    </row>
    <row r="7747" spans="2:6" x14ac:dyDescent="0.2">
      <c r="B7747" s="199">
        <v>43622</v>
      </c>
      <c r="C7747" s="200">
        <v>13.410308136611278</v>
      </c>
      <c r="D7747" s="200">
        <v>6.7608870879621037</v>
      </c>
      <c r="E7747" s="200"/>
      <c r="F7747" s="200"/>
    </row>
    <row r="7748" spans="2:6" x14ac:dyDescent="0.2">
      <c r="B7748" s="199">
        <v>43623</v>
      </c>
      <c r="C7748" s="200">
        <v>13.594046756305367</v>
      </c>
      <c r="D7748" s="200">
        <v>6.8342948461118036</v>
      </c>
      <c r="E7748" s="200"/>
      <c r="F7748" s="200"/>
    </row>
    <row r="7749" spans="2:6" x14ac:dyDescent="0.2">
      <c r="B7749" s="199">
        <v>43626</v>
      </c>
      <c r="C7749" s="200">
        <v>13.629104394839246</v>
      </c>
      <c r="D7749" s="200">
        <v>6.8621934073939013</v>
      </c>
      <c r="E7749" s="200"/>
      <c r="F7749" s="200"/>
    </row>
    <row r="7750" spans="2:6" x14ac:dyDescent="0.2">
      <c r="B7750" s="199">
        <v>43627</v>
      </c>
      <c r="C7750" s="200">
        <v>13.603413695646262</v>
      </c>
      <c r="D7750" s="200">
        <v>6.876314150427957</v>
      </c>
      <c r="E7750" s="200"/>
      <c r="F7750" s="200"/>
    </row>
    <row r="7751" spans="2:6" x14ac:dyDescent="0.2">
      <c r="B7751" s="199">
        <v>43628</v>
      </c>
      <c r="C7751" s="200">
        <v>13.568737172788911</v>
      </c>
      <c r="D7751" s="200">
        <v>6.859302677107979</v>
      </c>
      <c r="E7751" s="200"/>
      <c r="F7751" s="200"/>
    </row>
    <row r="7752" spans="2:6" x14ac:dyDescent="0.2">
      <c r="B7752" s="199">
        <v>43629</v>
      </c>
      <c r="C7752" s="200">
        <v>13.59215118533654</v>
      </c>
      <c r="D7752" s="200">
        <v>6.8691746494263182</v>
      </c>
      <c r="E7752" s="200"/>
      <c r="F7752" s="200"/>
    </row>
    <row r="7753" spans="2:6" x14ac:dyDescent="0.2">
      <c r="B7753" s="199">
        <v>43630</v>
      </c>
      <c r="C7753" s="200">
        <v>13.485356234743975</v>
      </c>
      <c r="D7753" s="200">
        <v>6.8504647605171938</v>
      </c>
      <c r="E7753" s="200"/>
      <c r="F7753" s="200"/>
    </row>
    <row r="7754" spans="2:6" x14ac:dyDescent="0.2">
      <c r="B7754" s="199">
        <v>43633</v>
      </c>
      <c r="C7754" s="200">
        <v>13.565403870033787</v>
      </c>
      <c r="D7754" s="200">
        <v>6.8504123110544359</v>
      </c>
      <c r="E7754" s="200"/>
      <c r="F7754" s="200"/>
    </row>
    <row r="7755" spans="2:6" x14ac:dyDescent="0.2">
      <c r="B7755" s="199">
        <v>43634</v>
      </c>
      <c r="C7755" s="200">
        <v>13.769328277365553</v>
      </c>
      <c r="D7755" s="200">
        <v>6.9153451101802776</v>
      </c>
      <c r="E7755" s="200"/>
      <c r="F7755" s="200"/>
    </row>
    <row r="7756" spans="2:6" x14ac:dyDescent="0.2">
      <c r="B7756" s="199">
        <v>43635</v>
      </c>
      <c r="C7756" s="200">
        <v>13.823748593749942</v>
      </c>
      <c r="D7756" s="200">
        <v>6.9498989255144608</v>
      </c>
      <c r="E7756" s="200"/>
      <c r="F7756" s="200"/>
    </row>
    <row r="7757" spans="2:6" x14ac:dyDescent="0.2">
      <c r="B7757" s="199">
        <v>43636</v>
      </c>
      <c r="C7757" s="200">
        <v>14.027311900232828</v>
      </c>
      <c r="D7757" s="200">
        <v>7.0204157712620479</v>
      </c>
      <c r="E7757" s="200"/>
      <c r="F7757" s="200"/>
    </row>
    <row r="7758" spans="2:6" x14ac:dyDescent="0.2">
      <c r="B7758" s="199">
        <v>43637</v>
      </c>
      <c r="C7758" s="200">
        <v>14.073130010482842</v>
      </c>
      <c r="D7758" s="200">
        <v>7.0039703150609913</v>
      </c>
      <c r="E7758" s="200"/>
      <c r="F7758" s="200"/>
    </row>
    <row r="7759" spans="2:6" x14ac:dyDescent="0.2">
      <c r="B7759" s="199">
        <v>43640</v>
      </c>
      <c r="C7759" s="200">
        <v>14.208269292834515</v>
      </c>
      <c r="D7759" s="200">
        <v>7.004336368603151</v>
      </c>
      <c r="E7759" s="200"/>
      <c r="F7759" s="200"/>
    </row>
    <row r="7760" spans="2:6" x14ac:dyDescent="0.2">
      <c r="B7760" s="199">
        <v>43641</v>
      </c>
      <c r="C7760" s="200">
        <v>14.19091393540722</v>
      </c>
      <c r="D7760" s="200">
        <v>6.9580016390456931</v>
      </c>
      <c r="E7760" s="200"/>
      <c r="F7760" s="200"/>
    </row>
    <row r="7761" spans="2:6" x14ac:dyDescent="0.2">
      <c r="B7761" s="199">
        <v>43642</v>
      </c>
      <c r="C7761" s="200">
        <v>14.106363797846978</v>
      </c>
      <c r="D7761" s="200">
        <v>6.9417519577490259</v>
      </c>
      <c r="E7761" s="200"/>
      <c r="F7761" s="200"/>
    </row>
    <row r="7762" spans="2:6" x14ac:dyDescent="0.2">
      <c r="B7762" s="199">
        <v>43643</v>
      </c>
      <c r="C7762" s="200">
        <v>14.085296523841485</v>
      </c>
      <c r="D7762" s="200">
        <v>6.9695842287379168</v>
      </c>
      <c r="E7762" s="200"/>
      <c r="F7762" s="200"/>
    </row>
    <row r="7763" spans="2:6" x14ac:dyDescent="0.2">
      <c r="B7763" s="199">
        <v>43644</v>
      </c>
      <c r="C7763" s="200">
        <v>14.038933843489126</v>
      </c>
      <c r="D7763" s="200">
        <v>7.0082307412128753</v>
      </c>
      <c r="E7763" s="200"/>
      <c r="F7763" s="200"/>
    </row>
    <row r="7764" spans="2:6" x14ac:dyDescent="0.2">
      <c r="B7764" s="199">
        <v>43647</v>
      </c>
      <c r="C7764" s="200">
        <v>13.90988323849926</v>
      </c>
      <c r="D7764" s="200">
        <v>7.0530109269713881</v>
      </c>
      <c r="E7764" s="200"/>
      <c r="F7764" s="200"/>
    </row>
    <row r="7765" spans="2:6" x14ac:dyDescent="0.2">
      <c r="B7765" s="199">
        <v>43648</v>
      </c>
      <c r="C7765" s="200">
        <v>14.04969681705871</v>
      </c>
      <c r="D7765" s="200">
        <v>7.0734977235476029</v>
      </c>
      <c r="E7765" s="200"/>
      <c r="F7765" s="200"/>
    </row>
    <row r="7766" spans="2:6" x14ac:dyDescent="0.2">
      <c r="B7766" s="199">
        <v>43649</v>
      </c>
      <c r="C7766" s="200">
        <v>14.155879647505596</v>
      </c>
      <c r="D7766" s="200">
        <v>7.1222831906756303</v>
      </c>
      <c r="E7766" s="200"/>
      <c r="F7766" s="200"/>
    </row>
    <row r="7767" spans="2:6" x14ac:dyDescent="0.2">
      <c r="B7767" s="199">
        <v>43650</v>
      </c>
      <c r="C7767" s="200">
        <v>14.163366026998405</v>
      </c>
      <c r="D7767" s="200">
        <v>7.1284190493534663</v>
      </c>
      <c r="E7767" s="200"/>
      <c r="F7767" s="200"/>
    </row>
    <row r="7768" spans="2:6" x14ac:dyDescent="0.2">
      <c r="B7768" s="199">
        <v>43651</v>
      </c>
      <c r="C7768" s="200">
        <v>13.947796325778082</v>
      </c>
      <c r="D7768" s="200">
        <v>7.0979839737752473</v>
      </c>
      <c r="E7768" s="200"/>
      <c r="F7768" s="200"/>
    </row>
    <row r="7769" spans="2:6" x14ac:dyDescent="0.2">
      <c r="B7769" s="199">
        <v>43654</v>
      </c>
      <c r="C7769" s="200">
        <v>13.998638991719767</v>
      </c>
      <c r="D7769" s="200">
        <v>7.0629038426515898</v>
      </c>
      <c r="E7769" s="200"/>
      <c r="F7769" s="200"/>
    </row>
    <row r="7770" spans="2:6" x14ac:dyDescent="0.2">
      <c r="B7770" s="199">
        <v>43655</v>
      </c>
      <c r="C7770" s="200">
        <v>13.968835245444401</v>
      </c>
      <c r="D7770" s="200">
        <v>7.0611965033691275</v>
      </c>
      <c r="E7770" s="200"/>
      <c r="F7770" s="200"/>
    </row>
    <row r="7771" spans="2:6" x14ac:dyDescent="0.2">
      <c r="B7771" s="199">
        <v>43656</v>
      </c>
      <c r="C7771" s="200">
        <v>14.027410306468777</v>
      </c>
      <c r="D7771" s="200">
        <v>7.0854030231287339</v>
      </c>
      <c r="E7771" s="200"/>
      <c r="F7771" s="200"/>
    </row>
    <row r="7772" spans="2:6" x14ac:dyDescent="0.2">
      <c r="B7772" s="199">
        <v>43657</v>
      </c>
      <c r="C7772" s="200">
        <v>14.140669212441621</v>
      </c>
      <c r="D7772" s="200">
        <v>7.0990162083408999</v>
      </c>
      <c r="E7772" s="200"/>
      <c r="F7772" s="200"/>
    </row>
    <row r="7773" spans="2:6" x14ac:dyDescent="0.2">
      <c r="B7773" s="199">
        <v>43658</v>
      </c>
      <c r="C7773" s="200">
        <v>14.176953593120306</v>
      </c>
      <c r="D7773" s="200">
        <v>7.1229338918229619</v>
      </c>
      <c r="E7773" s="200"/>
      <c r="F7773" s="200"/>
    </row>
    <row r="7774" spans="2:6" x14ac:dyDescent="0.2">
      <c r="B7774" s="199">
        <v>43661</v>
      </c>
      <c r="C7774" s="200">
        <v>14.169365471586936</v>
      </c>
      <c r="D7774" s="200">
        <v>7.1283849936259118</v>
      </c>
      <c r="E7774" s="200"/>
      <c r="F7774" s="200"/>
    </row>
    <row r="7775" spans="2:6" x14ac:dyDescent="0.2">
      <c r="B7775" s="199">
        <v>43662</v>
      </c>
      <c r="C7775" s="200">
        <v>14.077991111748689</v>
      </c>
      <c r="D7775" s="200">
        <v>7.108398834456362</v>
      </c>
      <c r="E7775" s="200"/>
      <c r="F7775" s="200"/>
    </row>
    <row r="7776" spans="2:6" x14ac:dyDescent="0.2">
      <c r="B7776" s="199">
        <v>43663</v>
      </c>
      <c r="C7776" s="200">
        <v>14.059538274605172</v>
      </c>
      <c r="D7776" s="200">
        <v>7.0757903842651402</v>
      </c>
      <c r="E7776" s="200"/>
      <c r="F7776" s="200"/>
    </row>
    <row r="7777" spans="2:6" x14ac:dyDescent="0.2">
      <c r="B7777" s="199">
        <v>43664</v>
      </c>
      <c r="C7777" s="200">
        <v>14.102973786413504</v>
      </c>
      <c r="D7777" s="200">
        <v>7.0776973228919839</v>
      </c>
      <c r="E7777" s="200"/>
      <c r="F7777" s="200"/>
    </row>
    <row r="7778" spans="2:6" x14ac:dyDescent="0.2">
      <c r="B7778" s="199">
        <v>43665</v>
      </c>
      <c r="C7778" s="200">
        <v>14.02729105145402</v>
      </c>
      <c r="D7778" s="200">
        <v>7.0656825714805835</v>
      </c>
      <c r="E7778" s="200"/>
      <c r="F7778" s="200"/>
    </row>
    <row r="7779" spans="2:6" x14ac:dyDescent="0.2">
      <c r="B7779" s="199">
        <v>43668</v>
      </c>
      <c r="C7779" s="200">
        <v>14.032159658280243</v>
      </c>
      <c r="D7779" s="200">
        <v>7.0758515753050242</v>
      </c>
      <c r="E7779" s="200"/>
      <c r="F7779" s="200"/>
    </row>
    <row r="7780" spans="2:6" x14ac:dyDescent="0.2">
      <c r="B7780" s="199">
        <v>43669</v>
      </c>
      <c r="C7780" s="200">
        <v>13.970551516915515</v>
      </c>
      <c r="D7780" s="200">
        <v>7.1143052267346363</v>
      </c>
      <c r="E7780" s="200"/>
      <c r="F7780" s="200"/>
    </row>
    <row r="7781" spans="2:6" x14ac:dyDescent="0.2">
      <c r="B7781" s="199">
        <v>43670</v>
      </c>
      <c r="C7781" s="200">
        <v>13.926056053192806</v>
      </c>
      <c r="D7781" s="200">
        <v>7.1409326170096312</v>
      </c>
      <c r="E7781" s="200"/>
      <c r="F7781" s="200"/>
    </row>
    <row r="7782" spans="2:6" x14ac:dyDescent="0.2">
      <c r="B7782" s="199">
        <v>43671</v>
      </c>
      <c r="C7782" s="200">
        <v>14.259564794251808</v>
      </c>
      <c r="D7782" s="200">
        <v>7.1062769987251659</v>
      </c>
      <c r="E7782" s="200"/>
      <c r="F7782" s="200"/>
    </row>
    <row r="7783" spans="2:6" x14ac:dyDescent="0.2">
      <c r="B7783" s="199">
        <v>43672</v>
      </c>
      <c r="C7783" s="200">
        <v>14.465608271461175</v>
      </c>
      <c r="D7783" s="200">
        <v>7.134773447459458</v>
      </c>
      <c r="E7783" s="200"/>
      <c r="F7783" s="200"/>
    </row>
    <row r="7784" spans="2:6" x14ac:dyDescent="0.2">
      <c r="B7784" s="199">
        <v>43675</v>
      </c>
      <c r="C7784" s="200">
        <v>14.551854665664882</v>
      </c>
      <c r="D7784" s="200">
        <v>7.1245354215989583</v>
      </c>
      <c r="E7784" s="200"/>
      <c r="F7784" s="200"/>
    </row>
    <row r="7785" spans="2:6" x14ac:dyDescent="0.2">
      <c r="B7785" s="199">
        <v>43676</v>
      </c>
      <c r="C7785" s="200">
        <v>14.471325840560286</v>
      </c>
      <c r="D7785" s="200">
        <v>7.095800036423217</v>
      </c>
      <c r="E7785" s="200"/>
      <c r="F7785" s="200"/>
    </row>
    <row r="7786" spans="2:6" x14ac:dyDescent="0.2">
      <c r="B7786" s="199">
        <v>43677</v>
      </c>
      <c r="C7786" s="200">
        <v>14.473412386342952</v>
      </c>
      <c r="D7786" s="200">
        <v>7.0450679293388978</v>
      </c>
      <c r="E7786" s="200"/>
      <c r="F7786" s="200"/>
    </row>
    <row r="7787" spans="2:6" x14ac:dyDescent="0.2">
      <c r="B7787" s="199">
        <v>43678</v>
      </c>
      <c r="C7787" s="200">
        <v>14.531248566646527</v>
      </c>
      <c r="D7787" s="200">
        <v>6.9992562374794911</v>
      </c>
      <c r="E7787" s="200"/>
      <c r="F7787" s="200"/>
    </row>
    <row r="7788" spans="2:6" x14ac:dyDescent="0.2">
      <c r="B7788" s="199">
        <v>43679</v>
      </c>
      <c r="C7788" s="200">
        <v>14.204449796557684</v>
      </c>
      <c r="D7788" s="200">
        <v>6.9249706792933683</v>
      </c>
      <c r="E7788" s="200"/>
      <c r="F7788" s="200"/>
    </row>
    <row r="7789" spans="2:6" x14ac:dyDescent="0.2">
      <c r="B7789" s="199">
        <v>43682</v>
      </c>
      <c r="C7789" s="200">
        <v>14.175912822082426</v>
      </c>
      <c r="D7789" s="200">
        <v>6.7557963940994155</v>
      </c>
      <c r="E7789" s="200"/>
      <c r="F7789" s="200"/>
    </row>
    <row r="7790" spans="2:6" x14ac:dyDescent="0.2">
      <c r="B7790" s="199">
        <v>43683</v>
      </c>
      <c r="C7790" s="200">
        <v>14.107459609660889</v>
      </c>
      <c r="D7790" s="200">
        <v>6.7943695137497526</v>
      </c>
      <c r="E7790" s="200"/>
      <c r="F7790" s="200"/>
    </row>
    <row r="7791" spans="2:6" x14ac:dyDescent="0.2">
      <c r="B7791" s="199">
        <v>43684</v>
      </c>
      <c r="C7791" s="200">
        <v>14.181244271798089</v>
      </c>
      <c r="D7791" s="200">
        <v>6.8101221999635557</v>
      </c>
      <c r="E7791" s="200"/>
      <c r="F7791" s="200"/>
    </row>
    <row r="7792" spans="2:6" x14ac:dyDescent="0.2">
      <c r="B7792" s="199">
        <v>43685</v>
      </c>
      <c r="C7792" s="200">
        <v>14.488052398818862</v>
      </c>
      <c r="D7792" s="200">
        <v>6.919364050264047</v>
      </c>
      <c r="E7792" s="200"/>
      <c r="F7792" s="200"/>
    </row>
    <row r="7793" spans="2:6" x14ac:dyDescent="0.2">
      <c r="B7793" s="199">
        <v>43686</v>
      </c>
      <c r="C7793" s="200">
        <v>14.443734566691559</v>
      </c>
      <c r="D7793" s="200">
        <v>6.882906756510633</v>
      </c>
      <c r="E7793" s="200"/>
      <c r="F7793" s="200"/>
    </row>
    <row r="7794" spans="2:6" x14ac:dyDescent="0.2">
      <c r="B7794" s="199">
        <v>43689</v>
      </c>
      <c r="C7794" s="200">
        <v>14.467342889857639</v>
      </c>
      <c r="D7794" s="200">
        <v>6.8266017118921658</v>
      </c>
      <c r="E7794" s="200"/>
      <c r="F7794" s="200"/>
    </row>
    <row r="7795" spans="2:6" x14ac:dyDescent="0.2">
      <c r="B7795" s="199">
        <v>43690</v>
      </c>
      <c r="C7795" s="200">
        <v>14.44088995931159</v>
      </c>
      <c r="D7795" s="200">
        <v>6.8812365689309569</v>
      </c>
      <c r="E7795" s="200"/>
      <c r="F7795" s="200"/>
    </row>
    <row r="7796" spans="2:6" x14ac:dyDescent="0.2">
      <c r="B7796" s="199">
        <v>43691</v>
      </c>
      <c r="C7796" s="200">
        <v>14.568172587858909</v>
      </c>
      <c r="D7796" s="200">
        <v>6.7278146057184269</v>
      </c>
      <c r="E7796" s="200"/>
      <c r="F7796" s="200"/>
    </row>
    <row r="7797" spans="2:6" x14ac:dyDescent="0.2">
      <c r="B7797" s="199">
        <v>43692</v>
      </c>
      <c r="C7797" s="200">
        <v>14.503287018466249</v>
      </c>
      <c r="D7797" s="200">
        <v>6.7191615370606232</v>
      </c>
      <c r="E7797" s="200"/>
      <c r="F7797" s="200"/>
    </row>
    <row r="7798" spans="2:6" x14ac:dyDescent="0.2">
      <c r="B7798" s="199">
        <v>43693</v>
      </c>
      <c r="C7798" s="200">
        <v>14.740739597918864</v>
      </c>
      <c r="D7798" s="200">
        <v>6.8027610635585285</v>
      </c>
      <c r="E7798" s="200"/>
      <c r="F7798" s="200"/>
    </row>
    <row r="7799" spans="2:6" x14ac:dyDescent="0.2">
      <c r="B7799" s="199">
        <v>43696</v>
      </c>
      <c r="C7799" s="200">
        <v>14.823048908733293</v>
      </c>
      <c r="D7799" s="200">
        <v>6.8784704061190824</v>
      </c>
      <c r="E7799" s="200"/>
      <c r="F7799" s="200"/>
    </row>
    <row r="7800" spans="2:6" x14ac:dyDescent="0.2">
      <c r="B7800" s="199">
        <v>43697</v>
      </c>
      <c r="C7800" s="200">
        <v>14.71925201253269</v>
      </c>
      <c r="D7800" s="200">
        <v>6.8393238025860281</v>
      </c>
      <c r="E7800" s="200"/>
      <c r="F7800" s="200"/>
    </row>
    <row r="7801" spans="2:6" x14ac:dyDescent="0.2">
      <c r="B7801" s="199">
        <v>43698</v>
      </c>
      <c r="C7801" s="200">
        <v>14.846125171064303</v>
      </c>
      <c r="D7801" s="200">
        <v>6.8911276634492591</v>
      </c>
      <c r="E7801" s="200"/>
      <c r="F7801" s="200"/>
    </row>
    <row r="7802" spans="2:6" x14ac:dyDescent="0.2">
      <c r="B7802" s="199">
        <v>43699</v>
      </c>
      <c r="C7802" s="200">
        <v>14.648906564946936</v>
      </c>
      <c r="D7802" s="200">
        <v>6.8793740666545045</v>
      </c>
      <c r="E7802" s="200"/>
      <c r="F7802" s="200"/>
    </row>
    <row r="7803" spans="2:6" x14ac:dyDescent="0.2">
      <c r="B7803" s="199">
        <v>43700</v>
      </c>
      <c r="C7803" s="200">
        <v>14.572723459296165</v>
      </c>
      <c r="D7803" s="200">
        <v>6.7599890730285708</v>
      </c>
      <c r="E7803" s="200"/>
      <c r="F7803" s="200"/>
    </row>
    <row r="7804" spans="2:6" x14ac:dyDescent="0.2">
      <c r="B7804" s="199">
        <v>43703</v>
      </c>
      <c r="C7804" s="200">
        <v>14.689605049073924</v>
      </c>
      <c r="D7804" s="200">
        <v>6.7948076853032013</v>
      </c>
      <c r="E7804" s="200"/>
      <c r="F7804" s="200"/>
    </row>
    <row r="7805" spans="2:6" x14ac:dyDescent="0.2">
      <c r="B7805" s="199">
        <v>43704</v>
      </c>
      <c r="C7805" s="200">
        <v>14.838102560980664</v>
      </c>
      <c r="D7805" s="200">
        <v>6.7938971043525545</v>
      </c>
      <c r="E7805" s="200"/>
      <c r="F7805" s="200"/>
    </row>
    <row r="7806" spans="2:6" x14ac:dyDescent="0.2">
      <c r="B7806" s="199">
        <v>43705</v>
      </c>
      <c r="C7806" s="200">
        <v>14.803006560693785</v>
      </c>
      <c r="D7806" s="200">
        <v>6.8170706610817478</v>
      </c>
      <c r="E7806" s="200"/>
      <c r="F7806" s="200"/>
    </row>
    <row r="7807" spans="2:6" x14ac:dyDescent="0.2">
      <c r="B7807" s="199">
        <v>43706</v>
      </c>
      <c r="C7807" s="200">
        <v>14.933296417095736</v>
      </c>
      <c r="D7807" s="200">
        <v>6.8864531050810198</v>
      </c>
      <c r="E7807" s="200"/>
      <c r="F7807" s="200"/>
    </row>
    <row r="7808" spans="2:6" x14ac:dyDescent="0.2">
      <c r="B7808" s="199">
        <v>43707</v>
      </c>
      <c r="C7808" s="200">
        <v>14.849123225456262</v>
      </c>
      <c r="D7808" s="200">
        <v>6.904839373520284</v>
      </c>
      <c r="E7808" s="200"/>
      <c r="F7808" s="200"/>
    </row>
    <row r="7809" spans="2:6" x14ac:dyDescent="0.2">
      <c r="B7809" s="199">
        <v>43710</v>
      </c>
      <c r="C7809" s="200">
        <v>14.848409363270026</v>
      </c>
      <c r="D7809" s="200">
        <v>6.8988047714441594</v>
      </c>
      <c r="E7809" s="200"/>
      <c r="F7809" s="200"/>
    </row>
    <row r="7810" spans="2:6" x14ac:dyDescent="0.2">
      <c r="B7810" s="199">
        <v>43711</v>
      </c>
      <c r="C7810" s="200">
        <v>14.883034181155944</v>
      </c>
      <c r="D7810" s="200">
        <v>6.8681699144053692</v>
      </c>
      <c r="E7810" s="200"/>
      <c r="F7810" s="200"/>
    </row>
    <row r="7811" spans="2:6" x14ac:dyDescent="0.2">
      <c r="B7811" s="199">
        <v>43712</v>
      </c>
      <c r="C7811" s="200">
        <v>14.999251945816596</v>
      </c>
      <c r="D7811" s="200">
        <v>6.9424986341285528</v>
      </c>
      <c r="E7811" s="200"/>
      <c r="F7811" s="200"/>
    </row>
    <row r="7812" spans="2:6" x14ac:dyDescent="0.2">
      <c r="B7812" s="199">
        <v>43713</v>
      </c>
      <c r="C7812" s="200">
        <v>14.983023256395851</v>
      </c>
      <c r="D7812" s="200">
        <v>7.023628118739734</v>
      </c>
      <c r="E7812" s="200"/>
      <c r="F7812" s="200"/>
    </row>
    <row r="7813" spans="2:6" x14ac:dyDescent="0.2">
      <c r="B7813" s="199">
        <v>43714</v>
      </c>
      <c r="C7813" s="200">
        <v>14.960235541163483</v>
      </c>
      <c r="D7813" s="200">
        <v>7.0388661446002327</v>
      </c>
      <c r="E7813" s="200"/>
      <c r="F7813" s="200"/>
    </row>
    <row r="7814" spans="2:6" x14ac:dyDescent="0.2">
      <c r="B7814" s="199">
        <v>43717</v>
      </c>
      <c r="C7814" s="200">
        <v>14.678540185187263</v>
      </c>
      <c r="D7814" s="200">
        <v>7.0377483154252189</v>
      </c>
      <c r="E7814" s="200"/>
      <c r="F7814" s="200"/>
    </row>
    <row r="7815" spans="2:6" x14ac:dyDescent="0.2">
      <c r="B7815" s="199">
        <v>43718</v>
      </c>
      <c r="C7815" s="200">
        <v>14.561740322622413</v>
      </c>
      <c r="D7815" s="200">
        <v>7.0413489346202658</v>
      </c>
      <c r="E7815" s="200"/>
      <c r="F7815" s="200"/>
    </row>
    <row r="7816" spans="2:6" x14ac:dyDescent="0.2">
      <c r="B7816" s="199">
        <v>43719</v>
      </c>
      <c r="C7816" s="200">
        <v>14.655676580400051</v>
      </c>
      <c r="D7816" s="200">
        <v>7.0900748497541208</v>
      </c>
      <c r="E7816" s="200"/>
      <c r="F7816" s="200"/>
    </row>
    <row r="7817" spans="2:6" x14ac:dyDescent="0.2">
      <c r="B7817" s="199">
        <v>43720</v>
      </c>
      <c r="C7817" s="200">
        <v>14.843393981041027</v>
      </c>
      <c r="D7817" s="200">
        <v>7.11479184119466</v>
      </c>
      <c r="E7817" s="200"/>
      <c r="F7817" s="200"/>
    </row>
    <row r="7818" spans="2:6" x14ac:dyDescent="0.2">
      <c r="B7818" s="199">
        <v>43721</v>
      </c>
      <c r="C7818" s="200">
        <v>14.607901186795957</v>
      </c>
      <c r="D7818" s="200">
        <v>7.1290087415771044</v>
      </c>
      <c r="E7818" s="200"/>
      <c r="F7818" s="200"/>
    </row>
    <row r="7819" spans="2:6" x14ac:dyDescent="0.2">
      <c r="B7819" s="199">
        <v>43724</v>
      </c>
      <c r="C7819" s="200">
        <v>14.518924436520125</v>
      </c>
      <c r="D7819" s="200">
        <v>7.0970741212893609</v>
      </c>
      <c r="E7819" s="200"/>
      <c r="F7819" s="200"/>
    </row>
    <row r="7820" spans="2:6" x14ac:dyDescent="0.2">
      <c r="B7820" s="199">
        <v>43725</v>
      </c>
      <c r="C7820" s="200">
        <v>14.783635543331757</v>
      </c>
      <c r="D7820" s="200">
        <v>7.1162199963576542</v>
      </c>
      <c r="E7820" s="200"/>
      <c r="F7820" s="200"/>
    </row>
    <row r="7821" spans="2:6" x14ac:dyDescent="0.2">
      <c r="B7821" s="199">
        <v>43726</v>
      </c>
      <c r="C7821" s="200">
        <v>14.715557608928686</v>
      </c>
      <c r="D7821" s="200">
        <v>7.1139985430704566</v>
      </c>
      <c r="E7821" s="200"/>
      <c r="F7821" s="200"/>
    </row>
    <row r="7822" spans="2:6" x14ac:dyDescent="0.2">
      <c r="B7822" s="199">
        <v>43727</v>
      </c>
      <c r="C7822" s="200">
        <v>14.691614037399443</v>
      </c>
      <c r="D7822" s="200">
        <v>7.12615880531777</v>
      </c>
      <c r="E7822" s="200"/>
      <c r="F7822" s="200"/>
    </row>
    <row r="7823" spans="2:6" x14ac:dyDescent="0.2">
      <c r="B7823" s="199">
        <v>43728</v>
      </c>
      <c r="C7823" s="200">
        <v>14.688545097159549</v>
      </c>
      <c r="D7823" s="200">
        <v>7.1033624112183338</v>
      </c>
      <c r="E7823" s="200"/>
      <c r="F7823" s="200"/>
    </row>
    <row r="7824" spans="2:6" x14ac:dyDescent="0.2">
      <c r="B7824" s="199">
        <v>43731</v>
      </c>
      <c r="C7824" s="200">
        <v>14.672791759895528</v>
      </c>
      <c r="D7824" s="200">
        <v>7.0912624294299533</v>
      </c>
      <c r="E7824" s="200"/>
      <c r="F7824" s="200"/>
    </row>
    <row r="7825" spans="2:6" x14ac:dyDescent="0.2">
      <c r="B7825" s="199">
        <v>43732</v>
      </c>
      <c r="C7825" s="200">
        <v>14.781936784834839</v>
      </c>
      <c r="D7825" s="200">
        <v>7.0539247860134537</v>
      </c>
      <c r="E7825" s="200"/>
      <c r="F7825" s="200"/>
    </row>
    <row r="7826" spans="2:6" x14ac:dyDescent="0.2">
      <c r="B7826" s="199">
        <v>43733</v>
      </c>
      <c r="C7826" s="200">
        <v>14.305412092792148</v>
      </c>
      <c r="D7826" s="200">
        <v>7.0619741395009781</v>
      </c>
      <c r="E7826" s="200"/>
      <c r="F7826" s="200"/>
    </row>
    <row r="7827" spans="2:6" x14ac:dyDescent="0.2">
      <c r="B7827" s="199">
        <v>43734</v>
      </c>
      <c r="C7827" s="200">
        <v>14.478947320139742</v>
      </c>
      <c r="D7827" s="200">
        <v>7.0588495720269293</v>
      </c>
      <c r="E7827" s="200"/>
      <c r="F7827" s="200"/>
    </row>
    <row r="7828" spans="2:6" x14ac:dyDescent="0.2">
      <c r="B7828" s="199">
        <v>43735</v>
      </c>
      <c r="C7828" s="200">
        <v>14.593579743660166</v>
      </c>
      <c r="D7828" s="200">
        <v>7.0404212347477459</v>
      </c>
      <c r="E7828" s="200"/>
      <c r="F7828" s="200"/>
    </row>
    <row r="7829" spans="2:6" x14ac:dyDescent="0.2">
      <c r="B7829" s="199">
        <v>43738</v>
      </c>
      <c r="C7829" s="200">
        <v>14.618493200379351</v>
      </c>
      <c r="D7829" s="200">
        <v>7.0553075942451038</v>
      </c>
      <c r="E7829" s="200"/>
      <c r="F7829" s="200"/>
    </row>
    <row r="7830" spans="2:6" x14ac:dyDescent="0.2">
      <c r="B7830" s="199">
        <v>43739</v>
      </c>
      <c r="C7830" s="200">
        <v>14.411378929890629</v>
      </c>
      <c r="D7830" s="200">
        <v>6.9857780003642089</v>
      </c>
      <c r="E7830" s="200"/>
      <c r="F7830" s="200"/>
    </row>
    <row r="7831" spans="2:6" x14ac:dyDescent="0.2">
      <c r="B7831" s="199">
        <v>43740</v>
      </c>
      <c r="C7831" s="200">
        <v>14.081422820739766</v>
      </c>
      <c r="D7831" s="200">
        <v>6.8660295028227791</v>
      </c>
      <c r="E7831" s="200"/>
      <c r="F7831" s="200"/>
    </row>
    <row r="7832" spans="2:6" x14ac:dyDescent="0.2">
      <c r="B7832" s="199">
        <v>43741</v>
      </c>
      <c r="C7832" s="200">
        <v>14.168209615290063</v>
      </c>
      <c r="D7832" s="200">
        <v>6.8994969950828402</v>
      </c>
      <c r="E7832" s="200"/>
      <c r="F7832" s="200"/>
    </row>
    <row r="7833" spans="2:6" x14ac:dyDescent="0.2">
      <c r="B7833" s="199">
        <v>43742</v>
      </c>
      <c r="C7833" s="200">
        <v>14.249677469391978</v>
      </c>
      <c r="D7833" s="200">
        <v>6.9722289200509682</v>
      </c>
      <c r="E7833" s="200"/>
      <c r="F7833" s="200"/>
    </row>
    <row r="7834" spans="2:6" x14ac:dyDescent="0.2">
      <c r="B7834" s="199">
        <v>43745</v>
      </c>
      <c r="C7834" s="200">
        <v>14.361346864468832</v>
      </c>
      <c r="D7834" s="200">
        <v>6.9658222545984101</v>
      </c>
      <c r="E7834" s="200"/>
      <c r="F7834" s="200"/>
    </row>
    <row r="7835" spans="2:6" x14ac:dyDescent="0.2">
      <c r="B7835" s="199">
        <v>43746</v>
      </c>
      <c r="C7835" s="200">
        <v>14.191290047376834</v>
      </c>
      <c r="D7835" s="200">
        <v>6.8763554908031086</v>
      </c>
      <c r="E7835" s="200"/>
      <c r="F7835" s="200"/>
    </row>
    <row r="7836" spans="2:6" x14ac:dyDescent="0.2">
      <c r="B7836" s="199">
        <v>43747</v>
      </c>
      <c r="C7836" s="200">
        <v>14.37375605761275</v>
      </c>
      <c r="D7836" s="200">
        <v>6.9214571116372001</v>
      </c>
      <c r="E7836" s="200"/>
      <c r="F7836" s="200"/>
    </row>
    <row r="7837" spans="2:6" x14ac:dyDescent="0.2">
      <c r="B7837" s="199">
        <v>43748</v>
      </c>
      <c r="C7837" s="200">
        <v>14.36925105348886</v>
      </c>
      <c r="D7837" s="200">
        <v>6.9627745401565955</v>
      </c>
      <c r="E7837" s="200"/>
      <c r="F7837" s="200"/>
    </row>
    <row r="7838" spans="2:6" x14ac:dyDescent="0.2">
      <c r="B7838" s="199">
        <v>43749</v>
      </c>
      <c r="C7838" s="200">
        <v>14.523596230874441</v>
      </c>
      <c r="D7838" s="200">
        <v>7.0577825532689609</v>
      </c>
      <c r="E7838" s="200"/>
      <c r="F7838" s="200"/>
    </row>
    <row r="7839" spans="2:6" x14ac:dyDescent="0.2">
      <c r="B7839" s="199">
        <v>43752</v>
      </c>
      <c r="C7839" s="200">
        <v>14.550892286035305</v>
      </c>
      <c r="D7839" s="200">
        <v>7.0446993261700719</v>
      </c>
      <c r="E7839" s="200"/>
      <c r="F7839" s="200"/>
    </row>
    <row r="7840" spans="2:6" x14ac:dyDescent="0.2">
      <c r="B7840" s="199">
        <v>43753</v>
      </c>
      <c r="C7840" s="200">
        <v>14.684295282088213</v>
      </c>
      <c r="D7840" s="200">
        <v>7.1138069568384381</v>
      </c>
      <c r="E7840" s="200"/>
      <c r="F7840" s="200"/>
    </row>
    <row r="7841" spans="2:6" x14ac:dyDescent="0.2">
      <c r="B7841" s="199">
        <v>43754</v>
      </c>
      <c r="C7841" s="200">
        <v>14.537287206939206</v>
      </c>
      <c r="D7841" s="200">
        <v>7.110014387178996</v>
      </c>
      <c r="E7841" s="200"/>
      <c r="F7841" s="200"/>
    </row>
    <row r="7842" spans="2:6" x14ac:dyDescent="0.2">
      <c r="B7842" s="199">
        <v>43755</v>
      </c>
      <c r="C7842" s="200">
        <v>14.504034238698567</v>
      </c>
      <c r="D7842" s="200">
        <v>7.1317224549262175</v>
      </c>
      <c r="E7842" s="200"/>
      <c r="F7842" s="200"/>
    </row>
    <row r="7843" spans="2:6" x14ac:dyDescent="0.2">
      <c r="B7843" s="199">
        <v>43756</v>
      </c>
      <c r="C7843" s="200">
        <v>13.320338150513232</v>
      </c>
      <c r="D7843" s="200">
        <v>7.1103278091422073</v>
      </c>
      <c r="E7843" s="200"/>
      <c r="F7843" s="200"/>
    </row>
    <row r="7844" spans="2:6" x14ac:dyDescent="0.2">
      <c r="B7844" s="199">
        <v>43759</v>
      </c>
      <c r="C7844" s="200">
        <v>13.342777274164002</v>
      </c>
      <c r="D7844" s="200">
        <v>7.1560091058094804</v>
      </c>
      <c r="E7844" s="200"/>
      <c r="F7844" s="200"/>
    </row>
    <row r="7845" spans="2:6" x14ac:dyDescent="0.2">
      <c r="B7845" s="199">
        <v>43760</v>
      </c>
      <c r="C7845" s="200">
        <v>13.47008325334358</v>
      </c>
      <c r="D7845" s="200">
        <v>7.139786924057522</v>
      </c>
      <c r="E7845" s="200"/>
      <c r="F7845" s="200"/>
    </row>
    <row r="7846" spans="2:6" x14ac:dyDescent="0.2">
      <c r="B7846" s="199">
        <v>43761</v>
      </c>
      <c r="C7846" s="200">
        <v>13.541838912327611</v>
      </c>
      <c r="D7846" s="200">
        <v>7.1530874157712354</v>
      </c>
      <c r="E7846" s="200"/>
      <c r="F7846" s="200"/>
    </row>
    <row r="7847" spans="2:6" x14ac:dyDescent="0.2">
      <c r="B7847" s="199">
        <v>43762</v>
      </c>
      <c r="C7847" s="200">
        <v>13.639033417256679</v>
      </c>
      <c r="D7847" s="200">
        <v>7.1770506283008304</v>
      </c>
      <c r="E7847" s="200"/>
      <c r="F7847" s="200"/>
    </row>
    <row r="7848" spans="2:6" x14ac:dyDescent="0.2">
      <c r="B7848" s="199">
        <v>43763</v>
      </c>
      <c r="C7848" s="200">
        <v>13.587487730493736</v>
      </c>
      <c r="D7848" s="200">
        <v>7.2002280094700168</v>
      </c>
      <c r="E7848" s="200"/>
      <c r="F7848" s="200"/>
    </row>
    <row r="7849" spans="2:6" x14ac:dyDescent="0.2">
      <c r="B7849" s="199">
        <v>43766</v>
      </c>
      <c r="C7849" s="200">
        <v>13.573956873050181</v>
      </c>
      <c r="D7849" s="200">
        <v>7.2282877435803794</v>
      </c>
      <c r="E7849" s="200"/>
      <c r="F7849" s="200"/>
    </row>
    <row r="7850" spans="2:6" x14ac:dyDescent="0.2">
      <c r="B7850" s="199">
        <v>43767</v>
      </c>
      <c r="C7850" s="200">
        <v>13.70291574341331</v>
      </c>
      <c r="D7850" s="200">
        <v>7.2317698051356514</v>
      </c>
      <c r="E7850" s="200"/>
      <c r="F7850" s="200"/>
    </row>
    <row r="7851" spans="2:6" x14ac:dyDescent="0.2">
      <c r="B7851" s="199">
        <v>43768</v>
      </c>
      <c r="C7851" s="200">
        <v>13.798855151858401</v>
      </c>
      <c r="D7851" s="200">
        <v>7.2482655254051824</v>
      </c>
      <c r="E7851" s="200"/>
      <c r="F7851" s="200"/>
    </row>
    <row r="7852" spans="2:6" x14ac:dyDescent="0.2">
      <c r="B7852" s="199">
        <v>43769</v>
      </c>
      <c r="C7852" s="200">
        <v>13.749792971626544</v>
      </c>
      <c r="D7852" s="200">
        <v>7.236772901110883</v>
      </c>
      <c r="E7852" s="200"/>
      <c r="F7852" s="200"/>
    </row>
    <row r="7853" spans="2:6" x14ac:dyDescent="0.2">
      <c r="B7853" s="199">
        <v>43770</v>
      </c>
      <c r="C7853" s="200">
        <v>13.699164631130961</v>
      </c>
      <c r="D7853" s="200">
        <v>7.2972380258604721</v>
      </c>
      <c r="E7853" s="200"/>
      <c r="F7853" s="200"/>
    </row>
    <row r="7854" spans="2:6" x14ac:dyDescent="0.2">
      <c r="B7854" s="199">
        <v>43773</v>
      </c>
      <c r="C7854" s="200">
        <v>13.606854578100005</v>
      </c>
      <c r="D7854" s="200">
        <v>7.3277922054270359</v>
      </c>
      <c r="E7854" s="200"/>
      <c r="F7854" s="200"/>
    </row>
    <row r="7855" spans="2:6" x14ac:dyDescent="0.2">
      <c r="B7855" s="199">
        <v>43774</v>
      </c>
      <c r="C7855" s="200">
        <v>13.49566303703333</v>
      </c>
      <c r="D7855" s="200">
        <v>7.320809506465098</v>
      </c>
      <c r="E7855" s="200"/>
      <c r="F7855" s="200"/>
    </row>
    <row r="7856" spans="2:6" x14ac:dyDescent="0.2">
      <c r="B7856" s="199">
        <v>43775</v>
      </c>
      <c r="C7856" s="200">
        <v>13.691492280531222</v>
      </c>
      <c r="D7856" s="200">
        <v>7.3280324166818156</v>
      </c>
      <c r="E7856" s="200"/>
      <c r="F7856" s="200"/>
    </row>
    <row r="7857" spans="2:6" x14ac:dyDescent="0.2">
      <c r="B7857" s="199">
        <v>43776</v>
      </c>
      <c r="C7857" s="200">
        <v>13.495711406200156</v>
      </c>
      <c r="D7857" s="200">
        <v>7.3477925696594149</v>
      </c>
      <c r="E7857" s="200"/>
      <c r="F7857" s="200"/>
    </row>
    <row r="7858" spans="2:6" x14ac:dyDescent="0.2">
      <c r="B7858" s="199">
        <v>43777</v>
      </c>
      <c r="C7858" s="200">
        <v>13.510262185902786</v>
      </c>
      <c r="D7858" s="200">
        <v>7.3556621744672812</v>
      </c>
      <c r="E7858" s="200"/>
      <c r="F7858" s="200"/>
    </row>
    <row r="7859" spans="2:6" x14ac:dyDescent="0.2">
      <c r="B7859" s="199">
        <v>43780</v>
      </c>
      <c r="C7859" s="200">
        <v>13.562856983215129</v>
      </c>
      <c r="D7859" s="200">
        <v>7.3483094154070008</v>
      </c>
      <c r="E7859" s="200"/>
      <c r="F7859" s="200"/>
    </row>
    <row r="7860" spans="2:6" x14ac:dyDescent="0.2">
      <c r="B7860" s="199">
        <v>43781</v>
      </c>
      <c r="C7860" s="200">
        <v>13.532109204235532</v>
      </c>
      <c r="D7860" s="200">
        <v>7.3608608632307124</v>
      </c>
      <c r="E7860" s="200"/>
      <c r="F7860" s="200"/>
    </row>
    <row r="7861" spans="2:6" x14ac:dyDescent="0.2">
      <c r="B7861" s="199">
        <v>43782</v>
      </c>
      <c r="C7861" s="200">
        <v>13.71807780931046</v>
      </c>
      <c r="D7861" s="200">
        <v>7.3556252048806856</v>
      </c>
      <c r="E7861" s="200"/>
      <c r="F7861" s="200"/>
    </row>
    <row r="7862" spans="2:6" x14ac:dyDescent="0.2">
      <c r="B7862" s="199">
        <v>43783</v>
      </c>
      <c r="C7862" s="200">
        <v>13.690594949091514</v>
      </c>
      <c r="D7862" s="200">
        <v>7.3484033873611079</v>
      </c>
      <c r="E7862" s="200"/>
      <c r="F7862" s="200"/>
    </row>
    <row r="7863" spans="2:6" x14ac:dyDescent="0.2">
      <c r="B7863" s="199">
        <v>43784</v>
      </c>
      <c r="C7863" s="200">
        <v>13.786674461330165</v>
      </c>
      <c r="D7863" s="200">
        <v>7.4060318703332442</v>
      </c>
      <c r="E7863" s="200"/>
      <c r="F7863" s="200"/>
    </row>
    <row r="7864" spans="2:6" x14ac:dyDescent="0.2">
      <c r="B7864" s="199">
        <v>43787</v>
      </c>
      <c r="C7864" s="200">
        <v>13.773796587638737</v>
      </c>
      <c r="D7864" s="200">
        <v>7.4160570023674817</v>
      </c>
      <c r="E7864" s="200"/>
      <c r="F7864" s="200"/>
    </row>
    <row r="7865" spans="2:6" x14ac:dyDescent="0.2">
      <c r="B7865" s="199">
        <v>43788</v>
      </c>
      <c r="C7865" s="200">
        <v>13.721080867409334</v>
      </c>
      <c r="D7865" s="200">
        <v>7.4134988162447346</v>
      </c>
      <c r="E7865" s="200"/>
      <c r="F7865" s="200"/>
    </row>
    <row r="7866" spans="2:6" x14ac:dyDescent="0.2">
      <c r="B7866" s="199">
        <v>43789</v>
      </c>
      <c r="C7866" s="200">
        <v>13.615618570757897</v>
      </c>
      <c r="D7866" s="200">
        <v>7.3821424148606525</v>
      </c>
      <c r="E7866" s="200"/>
      <c r="F7866" s="200"/>
    </row>
    <row r="7867" spans="2:6" x14ac:dyDescent="0.2">
      <c r="B7867" s="199">
        <v>43790</v>
      </c>
      <c r="C7867" s="200">
        <v>13.555638302042157</v>
      </c>
      <c r="D7867" s="200">
        <v>7.3679493716991153</v>
      </c>
      <c r="E7867" s="200"/>
      <c r="F7867" s="200"/>
    </row>
    <row r="7868" spans="2:6" x14ac:dyDescent="0.2">
      <c r="B7868" s="199">
        <v>43791</v>
      </c>
      <c r="C7868" s="200">
        <v>13.584662303990269</v>
      </c>
      <c r="D7868" s="200">
        <v>7.3794758696047786</v>
      </c>
      <c r="E7868" s="200"/>
      <c r="F7868" s="200"/>
    </row>
    <row r="7869" spans="2:6" x14ac:dyDescent="0.2">
      <c r="B7869" s="199">
        <v>43794</v>
      </c>
      <c r="C7869" s="200">
        <v>13.617257284771867</v>
      </c>
      <c r="D7869" s="200">
        <v>7.4344878892733277</v>
      </c>
      <c r="E7869" s="200"/>
      <c r="F7869" s="200"/>
    </row>
    <row r="7870" spans="2:6" x14ac:dyDescent="0.2">
      <c r="B7870" s="199">
        <v>43795</v>
      </c>
      <c r="C7870" s="200">
        <v>13.685768039822902</v>
      </c>
      <c r="D7870" s="200">
        <v>7.4480968858131193</v>
      </c>
      <c r="E7870" s="200"/>
      <c r="F7870" s="200"/>
    </row>
    <row r="7871" spans="2:6" x14ac:dyDescent="0.2">
      <c r="B7871" s="199">
        <v>43796</v>
      </c>
      <c r="C7871" s="200">
        <v>13.620782396291986</v>
      </c>
      <c r="D7871" s="200">
        <v>7.4743299945364843</v>
      </c>
      <c r="E7871" s="200"/>
      <c r="F7871" s="200"/>
    </row>
    <row r="7872" spans="2:6" x14ac:dyDescent="0.2">
      <c r="B7872" s="199">
        <v>43797</v>
      </c>
      <c r="C7872" s="200">
        <v>13.627036195981921</v>
      </c>
      <c r="D7872" s="200">
        <v>7.4720122017847093</v>
      </c>
      <c r="E7872" s="200"/>
      <c r="F7872" s="200"/>
    </row>
    <row r="7873" spans="2:6" x14ac:dyDescent="0.2">
      <c r="B7873" s="199">
        <v>43798</v>
      </c>
      <c r="C7873" s="200">
        <v>13.655214571461755</v>
      </c>
      <c r="D7873" s="200">
        <v>7.442129302494962</v>
      </c>
      <c r="E7873" s="200"/>
      <c r="F7873" s="200"/>
    </row>
    <row r="7874" spans="2:6" x14ac:dyDescent="0.2">
      <c r="B7874" s="199">
        <v>43801</v>
      </c>
      <c r="C7874" s="200">
        <v>13.456428971129508</v>
      </c>
      <c r="D7874" s="200">
        <v>7.3910508104170161</v>
      </c>
      <c r="E7874" s="200"/>
      <c r="F7874" s="200"/>
    </row>
    <row r="7875" spans="2:6" x14ac:dyDescent="0.2">
      <c r="B7875" s="199">
        <v>43802</v>
      </c>
      <c r="C7875" s="200">
        <v>13.391288212684294</v>
      </c>
      <c r="D7875" s="200">
        <v>7.3480360590056151</v>
      </c>
      <c r="E7875" s="200"/>
      <c r="F7875" s="200"/>
    </row>
    <row r="7876" spans="2:6" x14ac:dyDescent="0.2">
      <c r="B7876" s="199">
        <v>43803</v>
      </c>
      <c r="C7876" s="200">
        <v>13.452722892209378</v>
      </c>
      <c r="D7876" s="200">
        <v>7.3887211801128823</v>
      </c>
      <c r="E7876" s="200"/>
      <c r="F7876" s="200"/>
    </row>
    <row r="7877" spans="2:6" x14ac:dyDescent="0.2">
      <c r="B7877" s="199">
        <v>43804</v>
      </c>
      <c r="C7877" s="200">
        <v>13.500248934418982</v>
      </c>
      <c r="D7877" s="200">
        <v>7.4002624294299473</v>
      </c>
      <c r="E7877" s="200"/>
      <c r="F7877" s="200"/>
    </row>
    <row r="7878" spans="2:6" x14ac:dyDescent="0.2">
      <c r="B7878" s="199">
        <v>43805</v>
      </c>
      <c r="C7878" s="200">
        <v>13.659542777941393</v>
      </c>
      <c r="D7878" s="200">
        <v>7.4583742487706859</v>
      </c>
      <c r="E7878" s="200"/>
      <c r="F7878" s="200"/>
    </row>
    <row r="7879" spans="2:6" x14ac:dyDescent="0.2">
      <c r="B7879" s="199">
        <v>43808</v>
      </c>
      <c r="C7879" s="200">
        <v>13.577635431582298</v>
      </c>
      <c r="D7879" s="200">
        <v>7.4463868147878047</v>
      </c>
      <c r="E7879" s="200"/>
      <c r="F7879" s="200"/>
    </row>
    <row r="7880" spans="2:6" x14ac:dyDescent="0.2">
      <c r="B7880" s="199">
        <v>43809</v>
      </c>
      <c r="C7880" s="200">
        <v>13.555616619312206</v>
      </c>
      <c r="D7880" s="200">
        <v>7.4371852121653319</v>
      </c>
      <c r="E7880" s="200"/>
      <c r="F7880" s="200"/>
    </row>
    <row r="7881" spans="2:6" x14ac:dyDescent="0.2">
      <c r="B7881" s="199">
        <v>43810</v>
      </c>
      <c r="C7881" s="200">
        <v>13.66109726288899</v>
      </c>
      <c r="D7881" s="200">
        <v>7.4546485157530196</v>
      </c>
      <c r="E7881" s="200"/>
      <c r="F7881" s="200"/>
    </row>
    <row r="7882" spans="2:6" x14ac:dyDescent="0.2">
      <c r="B7882" s="199">
        <v>43811</v>
      </c>
      <c r="C7882" s="200">
        <v>13.521071860736892</v>
      </c>
      <c r="D7882" s="200">
        <v>7.5019613913676624</v>
      </c>
      <c r="E7882" s="200"/>
      <c r="F7882" s="200"/>
    </row>
    <row r="7883" spans="2:6" x14ac:dyDescent="0.2">
      <c r="B7883" s="199">
        <v>43812</v>
      </c>
      <c r="C7883" s="200">
        <v>13.532062502971016</v>
      </c>
      <c r="D7883" s="200">
        <v>7.5365190311418377</v>
      </c>
      <c r="E7883" s="200"/>
      <c r="F7883" s="200"/>
    </row>
    <row r="7884" spans="2:6" x14ac:dyDescent="0.2">
      <c r="B7884" s="199">
        <v>43815</v>
      </c>
      <c r="C7884" s="200">
        <v>13.661057233233686</v>
      </c>
      <c r="D7884" s="200">
        <v>7.5942706246585017</v>
      </c>
      <c r="E7884" s="200"/>
      <c r="F7884" s="200"/>
    </row>
    <row r="7885" spans="2:6" x14ac:dyDescent="0.2">
      <c r="B7885" s="199">
        <v>43816</v>
      </c>
      <c r="C7885" s="200">
        <v>13.520384684987524</v>
      </c>
      <c r="D7885" s="200">
        <v>7.591905117464913</v>
      </c>
      <c r="E7885" s="200"/>
      <c r="F7885" s="200"/>
    </row>
    <row r="7886" spans="2:6" x14ac:dyDescent="0.2">
      <c r="B7886" s="199">
        <v>43817</v>
      </c>
      <c r="C7886" s="200">
        <v>13.65254092406798</v>
      </c>
      <c r="D7886" s="200">
        <v>7.5815088326351914</v>
      </c>
      <c r="E7886" s="200"/>
      <c r="F7886" s="200"/>
    </row>
    <row r="7887" spans="2:6" x14ac:dyDescent="0.2">
      <c r="B7887" s="199">
        <v>43818</v>
      </c>
      <c r="C7887" s="200">
        <v>13.653754322994349</v>
      </c>
      <c r="D7887" s="200">
        <v>7.6058344563831417</v>
      </c>
      <c r="E7887" s="200"/>
      <c r="F7887" s="200"/>
    </row>
    <row r="7888" spans="2:6" x14ac:dyDescent="0.2">
      <c r="B7888" s="199">
        <v>43819</v>
      </c>
      <c r="C7888" s="200">
        <v>13.746620621443785</v>
      </c>
      <c r="D7888" s="200">
        <v>7.6360433436532196</v>
      </c>
      <c r="E7888" s="200"/>
      <c r="F7888" s="200"/>
    </row>
    <row r="7889" spans="2:6" x14ac:dyDescent="0.2">
      <c r="B7889" s="199">
        <v>43822</v>
      </c>
      <c r="C7889" s="200">
        <v>13.751863672337322</v>
      </c>
      <c r="D7889" s="200">
        <v>7.6389113094153762</v>
      </c>
      <c r="E7889" s="200"/>
      <c r="F7889" s="200"/>
    </row>
    <row r="7890" spans="2:6" x14ac:dyDescent="0.2">
      <c r="B7890" s="199">
        <v>43823</v>
      </c>
      <c r="C7890" s="200">
        <v>13.67456474004498</v>
      </c>
      <c r="D7890" s="200">
        <v>7.6432578765251922</v>
      </c>
      <c r="E7890" s="200"/>
      <c r="F7890" s="200"/>
    </row>
    <row r="7891" spans="2:6" x14ac:dyDescent="0.2">
      <c r="B7891" s="199">
        <v>43824</v>
      </c>
      <c r="C7891" s="200">
        <v>13.67456474004498</v>
      </c>
      <c r="D7891" s="200">
        <v>7.6412429429976001</v>
      </c>
      <c r="E7891" s="200"/>
      <c r="F7891" s="200"/>
    </row>
    <row r="7892" spans="2:6" x14ac:dyDescent="0.2">
      <c r="B7892" s="199">
        <v>43825</v>
      </c>
      <c r="C7892" s="200">
        <v>13.67456474004498</v>
      </c>
      <c r="D7892" s="200">
        <v>7.6709184119467899</v>
      </c>
      <c r="E7892" s="200"/>
      <c r="F7892" s="200"/>
    </row>
    <row r="7893" spans="2:6" x14ac:dyDescent="0.2">
      <c r="B7893" s="199">
        <v>43826</v>
      </c>
      <c r="C7893" s="200">
        <v>13.822646110326799</v>
      </c>
      <c r="D7893" s="200">
        <v>7.6872983063194003</v>
      </c>
      <c r="E7893" s="200"/>
      <c r="F7893" s="200"/>
    </row>
    <row r="7894" spans="2:6" x14ac:dyDescent="0.2">
      <c r="B7894" s="199">
        <v>43829</v>
      </c>
      <c r="C7894" s="200">
        <v>13.763022772704176</v>
      </c>
      <c r="D7894" s="200">
        <v>7.6508118739755639</v>
      </c>
      <c r="E7894" s="200"/>
      <c r="F7894" s="200"/>
    </row>
    <row r="7895" spans="2:6" x14ac:dyDescent="0.2">
      <c r="B7895" s="199">
        <v>43830</v>
      </c>
      <c r="C7895" s="200">
        <v>13.766491175545948</v>
      </c>
      <c r="D7895" s="200">
        <v>7.6680939719540744</v>
      </c>
      <c r="E7895" s="200"/>
      <c r="F7895" s="200"/>
    </row>
    <row r="7896" spans="2:6" x14ac:dyDescent="0.2">
      <c r="B7896" s="199">
        <v>43831</v>
      </c>
      <c r="C7896" s="200">
        <v>13.766491175545948</v>
      </c>
      <c r="D7896" s="200">
        <v>7.6681265707521078</v>
      </c>
      <c r="E7896" s="200"/>
      <c r="F7896" s="200"/>
    </row>
    <row r="7897" spans="2:6" x14ac:dyDescent="0.2">
      <c r="B7897" s="199">
        <v>43832</v>
      </c>
      <c r="C7897" s="200">
        <v>13.708983571996319</v>
      </c>
      <c r="D7897" s="200">
        <v>7.7255305044618154</v>
      </c>
      <c r="E7897" s="200"/>
      <c r="F7897" s="200"/>
    </row>
    <row r="7898" spans="2:6" x14ac:dyDescent="0.2">
      <c r="B7898" s="199">
        <v>43833</v>
      </c>
      <c r="C7898" s="200">
        <v>13.830055766313608</v>
      </c>
      <c r="D7898" s="200">
        <v>7.6843625933345159</v>
      </c>
      <c r="E7898" s="200"/>
      <c r="F7898" s="200"/>
    </row>
    <row r="7899" spans="2:6" x14ac:dyDescent="0.2">
      <c r="B7899" s="199">
        <v>43836</v>
      </c>
      <c r="C7899" s="200">
        <v>13.884528621620584</v>
      </c>
      <c r="D7899" s="200">
        <v>7.6892997632489202</v>
      </c>
      <c r="E7899" s="200"/>
      <c r="F7899" s="200"/>
    </row>
    <row r="7900" spans="2:6" x14ac:dyDescent="0.2">
      <c r="B7900" s="199">
        <v>43837</v>
      </c>
      <c r="C7900" s="200">
        <v>13.69063497874682</v>
      </c>
      <c r="D7900" s="200">
        <v>7.6830646512474647</v>
      </c>
      <c r="E7900" s="200"/>
      <c r="F7900" s="200"/>
    </row>
    <row r="7901" spans="2:6" x14ac:dyDescent="0.2">
      <c r="B7901" s="199">
        <v>43838</v>
      </c>
      <c r="C7901" s="200">
        <v>13.383253093333376</v>
      </c>
      <c r="D7901" s="200">
        <v>7.6978685121106949</v>
      </c>
      <c r="E7901" s="200"/>
      <c r="F7901" s="200"/>
    </row>
    <row r="7902" spans="2:6" x14ac:dyDescent="0.2">
      <c r="B7902" s="199">
        <v>43839</v>
      </c>
      <c r="C7902" s="200">
        <v>13.393396441196918</v>
      </c>
      <c r="D7902" s="200">
        <v>7.741500819522825</v>
      </c>
      <c r="E7902" s="200"/>
      <c r="F7902" s="200"/>
    </row>
    <row r="7903" spans="2:6" x14ac:dyDescent="0.2">
      <c r="B7903" s="199">
        <v>43840</v>
      </c>
      <c r="C7903" s="200">
        <v>13.395448794982347</v>
      </c>
      <c r="D7903" s="200">
        <v>7.7342584228737623</v>
      </c>
      <c r="E7903" s="200"/>
      <c r="F7903" s="200"/>
    </row>
    <row r="7904" spans="2:6" x14ac:dyDescent="0.2">
      <c r="B7904" s="199">
        <v>43843</v>
      </c>
      <c r="C7904" s="200">
        <v>13.35429247167283</v>
      </c>
      <c r="D7904" s="200">
        <v>7.7688493899107316</v>
      </c>
      <c r="E7904" s="200"/>
      <c r="F7904" s="200"/>
    </row>
    <row r="7905" spans="2:6" x14ac:dyDescent="0.2">
      <c r="B7905" s="199">
        <v>43844</v>
      </c>
      <c r="C7905" s="200">
        <v>13.184696829567971</v>
      </c>
      <c r="D7905" s="200">
        <v>7.7701755600072531</v>
      </c>
      <c r="E7905" s="200"/>
      <c r="F7905" s="200"/>
    </row>
    <row r="7906" spans="2:6" x14ac:dyDescent="0.2">
      <c r="B7906" s="199">
        <v>43845</v>
      </c>
      <c r="C7906" s="200">
        <v>13.409189808116246</v>
      </c>
      <c r="D7906" s="200">
        <v>7.7818987433982567</v>
      </c>
      <c r="E7906" s="200"/>
      <c r="F7906" s="200"/>
    </row>
    <row r="7907" spans="2:6" x14ac:dyDescent="0.2">
      <c r="B7907" s="199">
        <v>43846</v>
      </c>
      <c r="C7907" s="200">
        <v>13.577359393750939</v>
      </c>
      <c r="D7907" s="200">
        <v>7.8282077945729043</v>
      </c>
      <c r="E7907" s="200"/>
      <c r="F7907" s="200"/>
    </row>
    <row r="7908" spans="2:6" x14ac:dyDescent="0.2">
      <c r="B7908" s="199">
        <v>43847</v>
      </c>
      <c r="C7908" s="200">
        <v>13.560507742819539</v>
      </c>
      <c r="D7908" s="200">
        <v>7.8586940448005498</v>
      </c>
      <c r="E7908" s="200"/>
      <c r="F7908" s="200"/>
    </row>
    <row r="7909" spans="2:6" x14ac:dyDescent="0.2">
      <c r="B7909" s="199">
        <v>43850</v>
      </c>
      <c r="C7909" s="200">
        <v>13.463686848006631</v>
      </c>
      <c r="D7909" s="200">
        <v>7.8574496448733964</v>
      </c>
      <c r="E7909" s="200"/>
      <c r="F7909" s="200"/>
    </row>
    <row r="7910" spans="2:6" x14ac:dyDescent="0.2">
      <c r="B7910" s="199"/>
    </row>
    <row r="7911" spans="2:6" x14ac:dyDescent="0.2">
      <c r="B7911" s="199"/>
      <c r="C7911" s="207"/>
      <c r="D7911" s="207"/>
    </row>
    <row r="7912" spans="2:6" x14ac:dyDescent="0.2">
      <c r="B7912" s="199"/>
    </row>
    <row r="7913" spans="2:6" x14ac:dyDescent="0.2">
      <c r="B7913" s="199"/>
    </row>
    <row r="7914" spans="2:6" x14ac:dyDescent="0.2">
      <c r="B7914" s="199"/>
    </row>
    <row r="7915" spans="2:6" x14ac:dyDescent="0.2">
      <c r="B7915" s="199"/>
    </row>
    <row r="7916" spans="2:6" x14ac:dyDescent="0.2">
      <c r="B7916" s="199"/>
    </row>
    <row r="7917" spans="2:6" x14ac:dyDescent="0.2">
      <c r="B7917" s="199"/>
    </row>
    <row r="7918" spans="2:6" x14ac:dyDescent="0.2">
      <c r="B7918" s="199"/>
    </row>
    <row r="7919" spans="2:6" x14ac:dyDescent="0.2">
      <c r="B7919" s="199"/>
    </row>
    <row r="7920" spans="2:6" x14ac:dyDescent="0.2">
      <c r="B7920" s="199"/>
    </row>
    <row r="7921" spans="2:2" x14ac:dyDescent="0.2">
      <c r="B7921" s="199"/>
    </row>
    <row r="7922" spans="2:2" x14ac:dyDescent="0.2">
      <c r="B7922" s="199"/>
    </row>
    <row r="7923" spans="2:2" x14ac:dyDescent="0.2">
      <c r="B7923" s="199"/>
    </row>
    <row r="7924" spans="2:2" x14ac:dyDescent="0.2">
      <c r="B7924" s="199"/>
    </row>
    <row r="7925" spans="2:2" x14ac:dyDescent="0.2">
      <c r="B7925" s="199"/>
    </row>
    <row r="7926" spans="2:2" x14ac:dyDescent="0.2">
      <c r="B7926" s="199"/>
    </row>
    <row r="7927" spans="2:2" x14ac:dyDescent="0.2">
      <c r="B7927" s="199"/>
    </row>
    <row r="7928" spans="2:2" x14ac:dyDescent="0.2">
      <c r="B7928" s="199"/>
    </row>
    <row r="7929" spans="2:2" x14ac:dyDescent="0.2">
      <c r="B7929" s="199"/>
    </row>
    <row r="7930" spans="2:2" x14ac:dyDescent="0.2">
      <c r="B7930" s="199"/>
    </row>
    <row r="7931" spans="2:2" x14ac:dyDescent="0.2">
      <c r="B7931" s="199"/>
    </row>
    <row r="7932" spans="2:2" x14ac:dyDescent="0.2">
      <c r="B7932" s="199"/>
    </row>
    <row r="7933" spans="2:2" x14ac:dyDescent="0.2">
      <c r="B7933" s="199"/>
    </row>
    <row r="7934" spans="2:2" x14ac:dyDescent="0.2">
      <c r="B7934" s="199"/>
    </row>
    <row r="7935" spans="2:2" x14ac:dyDescent="0.2">
      <c r="B7935" s="199"/>
    </row>
    <row r="7936" spans="2:2" x14ac:dyDescent="0.2">
      <c r="B7936" s="199"/>
    </row>
    <row r="7937" spans="2:2" x14ac:dyDescent="0.2">
      <c r="B7937" s="199"/>
    </row>
    <row r="7938" spans="2:2" x14ac:dyDescent="0.2">
      <c r="B7938" s="199"/>
    </row>
    <row r="7939" spans="2:2" x14ac:dyDescent="0.2">
      <c r="B7939" s="199"/>
    </row>
    <row r="7940" spans="2:2" x14ac:dyDescent="0.2">
      <c r="B7940" s="199"/>
    </row>
    <row r="7941" spans="2:2" x14ac:dyDescent="0.2">
      <c r="B7941" s="199"/>
    </row>
    <row r="7942" spans="2:2" x14ac:dyDescent="0.2">
      <c r="B7942" s="199"/>
    </row>
    <row r="7943" spans="2:2" x14ac:dyDescent="0.2">
      <c r="B7943" s="199"/>
    </row>
    <row r="7944" spans="2:2" x14ac:dyDescent="0.2">
      <c r="B7944" s="199"/>
    </row>
    <row r="7945" spans="2:2" x14ac:dyDescent="0.2">
      <c r="B7945" s="199"/>
    </row>
    <row r="7946" spans="2:2" x14ac:dyDescent="0.2">
      <c r="B7946" s="199"/>
    </row>
    <row r="7947" spans="2:2" x14ac:dyDescent="0.2">
      <c r="B7947" s="199"/>
    </row>
    <row r="7948" spans="2:2" x14ac:dyDescent="0.2">
      <c r="B7948" s="199"/>
    </row>
    <row r="7949" spans="2:2" x14ac:dyDescent="0.2">
      <c r="B7949" s="199"/>
    </row>
    <row r="7950" spans="2:2" x14ac:dyDescent="0.2">
      <c r="B7950" s="199"/>
    </row>
    <row r="7951" spans="2:2" x14ac:dyDescent="0.2">
      <c r="B7951" s="199"/>
    </row>
    <row r="7952" spans="2:2" x14ac:dyDescent="0.2">
      <c r="B7952" s="199"/>
    </row>
    <row r="7953" spans="2:2" x14ac:dyDescent="0.2">
      <c r="B7953" s="199"/>
    </row>
    <row r="7954" spans="2:2" x14ac:dyDescent="0.2">
      <c r="B7954" s="199"/>
    </row>
    <row r="7955" spans="2:2" x14ac:dyDescent="0.2">
      <c r="B7955" s="199"/>
    </row>
    <row r="7956" spans="2:2" x14ac:dyDescent="0.2">
      <c r="B7956" s="199"/>
    </row>
    <row r="7957" spans="2:2" x14ac:dyDescent="0.2">
      <c r="B7957" s="199"/>
    </row>
    <row r="7958" spans="2:2" x14ac:dyDescent="0.2">
      <c r="B7958" s="199"/>
    </row>
    <row r="7959" spans="2:2" x14ac:dyDescent="0.2">
      <c r="B7959" s="199"/>
    </row>
    <row r="7960" spans="2:2" x14ac:dyDescent="0.2">
      <c r="B7960" s="199"/>
    </row>
    <row r="7961" spans="2:2" x14ac:dyDescent="0.2">
      <c r="B7961" s="199"/>
    </row>
    <row r="7962" spans="2:2" x14ac:dyDescent="0.2">
      <c r="B7962" s="199"/>
    </row>
    <row r="7963" spans="2:2" x14ac:dyDescent="0.2">
      <c r="B7963" s="199"/>
    </row>
    <row r="7964" spans="2:2" x14ac:dyDescent="0.2">
      <c r="B7964" s="199"/>
    </row>
    <row r="7965" spans="2:2" x14ac:dyDescent="0.2">
      <c r="B7965" s="199"/>
    </row>
    <row r="7966" spans="2:2" x14ac:dyDescent="0.2">
      <c r="B7966" s="199"/>
    </row>
    <row r="7967" spans="2:2" x14ac:dyDescent="0.2">
      <c r="B7967" s="199"/>
    </row>
    <row r="7968" spans="2:2" x14ac:dyDescent="0.2">
      <c r="B7968" s="199"/>
    </row>
    <row r="7969" spans="2:2" x14ac:dyDescent="0.2">
      <c r="B7969" s="199"/>
    </row>
    <row r="7970" spans="2:2" x14ac:dyDescent="0.2">
      <c r="B7970" s="199"/>
    </row>
    <row r="7971" spans="2:2" x14ac:dyDescent="0.2">
      <c r="B7971" s="199"/>
    </row>
    <row r="7972" spans="2:2" x14ac:dyDescent="0.2">
      <c r="B7972" s="199"/>
    </row>
    <row r="7973" spans="2:2" x14ac:dyDescent="0.2">
      <c r="B7973" s="199"/>
    </row>
    <row r="7974" spans="2:2" x14ac:dyDescent="0.2">
      <c r="B7974" s="199"/>
    </row>
    <row r="7975" spans="2:2" x14ac:dyDescent="0.2">
      <c r="B7975" s="199"/>
    </row>
    <row r="7976" spans="2:2" x14ac:dyDescent="0.2">
      <c r="B7976" s="199"/>
    </row>
    <row r="7977" spans="2:2" x14ac:dyDescent="0.2">
      <c r="B7977" s="199"/>
    </row>
    <row r="7978" spans="2:2" x14ac:dyDescent="0.2">
      <c r="B7978" s="199"/>
    </row>
    <row r="7979" spans="2:2" x14ac:dyDescent="0.2">
      <c r="B7979" s="199"/>
    </row>
    <row r="7980" spans="2:2" x14ac:dyDescent="0.2">
      <c r="B7980" s="199"/>
    </row>
    <row r="7981" spans="2:2" x14ac:dyDescent="0.2">
      <c r="B7981" s="199"/>
    </row>
    <row r="7982" spans="2:2" x14ac:dyDescent="0.2">
      <c r="B7982" s="199"/>
    </row>
    <row r="7983" spans="2:2" x14ac:dyDescent="0.2">
      <c r="B7983" s="199"/>
    </row>
    <row r="7984" spans="2:2" x14ac:dyDescent="0.2">
      <c r="B7984" s="199"/>
    </row>
    <row r="7985" spans="2:2" x14ac:dyDescent="0.2">
      <c r="B7985" s="199"/>
    </row>
    <row r="7986" spans="2:2" x14ac:dyDescent="0.2">
      <c r="B7986" s="199"/>
    </row>
    <row r="7987" spans="2:2" x14ac:dyDescent="0.2">
      <c r="B7987" s="199"/>
    </row>
    <row r="7988" spans="2:2" x14ac:dyDescent="0.2">
      <c r="B7988" s="199"/>
    </row>
    <row r="7989" spans="2:2" x14ac:dyDescent="0.2">
      <c r="B7989" s="199"/>
    </row>
    <row r="7990" spans="2:2" x14ac:dyDescent="0.2">
      <c r="B7990" s="199"/>
    </row>
    <row r="7991" spans="2:2" x14ac:dyDescent="0.2">
      <c r="B7991" s="199"/>
    </row>
    <row r="7992" spans="2:2" x14ac:dyDescent="0.2">
      <c r="B7992" s="199"/>
    </row>
    <row r="7993" spans="2:2" x14ac:dyDescent="0.2">
      <c r="B7993" s="199"/>
    </row>
    <row r="7994" spans="2:2" x14ac:dyDescent="0.2">
      <c r="B7994" s="199"/>
    </row>
    <row r="7995" spans="2:2" x14ac:dyDescent="0.2">
      <c r="B7995" s="199"/>
    </row>
    <row r="7996" spans="2:2" x14ac:dyDescent="0.2">
      <c r="B7996" s="199"/>
    </row>
    <row r="7997" spans="2:2" x14ac:dyDescent="0.2">
      <c r="B7997" s="199"/>
    </row>
    <row r="7998" spans="2:2" x14ac:dyDescent="0.2">
      <c r="B7998" s="199"/>
    </row>
    <row r="7999" spans="2:2" x14ac:dyDescent="0.2">
      <c r="B7999" s="199"/>
    </row>
    <row r="8000" spans="2:2" x14ac:dyDescent="0.2">
      <c r="B8000" s="199"/>
    </row>
    <row r="8001" spans="2:2" x14ac:dyDescent="0.2">
      <c r="B8001" s="199"/>
    </row>
    <row r="8002" spans="2:2" x14ac:dyDescent="0.2">
      <c r="B8002" s="199"/>
    </row>
    <row r="8003" spans="2:2" x14ac:dyDescent="0.2">
      <c r="B8003" s="199"/>
    </row>
    <row r="8004" spans="2:2" x14ac:dyDescent="0.2">
      <c r="B8004" s="199"/>
    </row>
    <row r="8005" spans="2:2" x14ac:dyDescent="0.2">
      <c r="B8005" s="199"/>
    </row>
    <row r="8006" spans="2:2" x14ac:dyDescent="0.2">
      <c r="B8006" s="199"/>
    </row>
    <row r="8007" spans="2:2" x14ac:dyDescent="0.2">
      <c r="B8007" s="199"/>
    </row>
    <row r="8008" spans="2:2" x14ac:dyDescent="0.2">
      <c r="B8008" s="199"/>
    </row>
    <row r="8009" spans="2:2" x14ac:dyDescent="0.2">
      <c r="B8009" s="199"/>
    </row>
    <row r="8010" spans="2:2" x14ac:dyDescent="0.2">
      <c r="B8010" s="199"/>
    </row>
    <row r="8011" spans="2:2" x14ac:dyDescent="0.2">
      <c r="B8011" s="199"/>
    </row>
    <row r="8012" spans="2:2" x14ac:dyDescent="0.2">
      <c r="B8012" s="199"/>
    </row>
    <row r="8013" spans="2:2" x14ac:dyDescent="0.2">
      <c r="B8013" s="199"/>
    </row>
    <row r="8014" spans="2:2" x14ac:dyDescent="0.2">
      <c r="B8014" s="199"/>
    </row>
    <row r="8015" spans="2:2" x14ac:dyDescent="0.2">
      <c r="B8015" s="199"/>
    </row>
    <row r="8016" spans="2:2" x14ac:dyDescent="0.2">
      <c r="B8016" s="199"/>
    </row>
    <row r="8017" spans="2:2" x14ac:dyDescent="0.2">
      <c r="B8017" s="199"/>
    </row>
    <row r="8018" spans="2:2" x14ac:dyDescent="0.2">
      <c r="B8018" s="199"/>
    </row>
    <row r="8019" spans="2:2" x14ac:dyDescent="0.2">
      <c r="B8019" s="199"/>
    </row>
    <row r="8020" spans="2:2" x14ac:dyDescent="0.2">
      <c r="B8020" s="199"/>
    </row>
    <row r="8021" spans="2:2" x14ac:dyDescent="0.2">
      <c r="B8021" s="199"/>
    </row>
    <row r="8022" spans="2:2" x14ac:dyDescent="0.2">
      <c r="B8022" s="199"/>
    </row>
    <row r="8023" spans="2:2" x14ac:dyDescent="0.2">
      <c r="B8023" s="199"/>
    </row>
    <row r="8024" spans="2:2" x14ac:dyDescent="0.2">
      <c r="B8024" s="199"/>
    </row>
    <row r="8025" spans="2:2" x14ac:dyDescent="0.2">
      <c r="B8025" s="199"/>
    </row>
    <row r="8026" spans="2:2" x14ac:dyDescent="0.2">
      <c r="B8026" s="199"/>
    </row>
    <row r="8027" spans="2:2" x14ac:dyDescent="0.2">
      <c r="B8027" s="199"/>
    </row>
    <row r="8028" spans="2:2" x14ac:dyDescent="0.2">
      <c r="B8028" s="199"/>
    </row>
    <row r="8029" spans="2:2" x14ac:dyDescent="0.2">
      <c r="B8029" s="199"/>
    </row>
    <row r="8030" spans="2:2" x14ac:dyDescent="0.2">
      <c r="B8030" s="199"/>
    </row>
    <row r="8031" spans="2:2" x14ac:dyDescent="0.2">
      <c r="B8031" s="199"/>
    </row>
    <row r="8032" spans="2:2" x14ac:dyDescent="0.2">
      <c r="B8032" s="199"/>
    </row>
    <row r="8033" spans="2:2" x14ac:dyDescent="0.2">
      <c r="B8033" s="199"/>
    </row>
    <row r="8034" spans="2:2" x14ac:dyDescent="0.2">
      <c r="B8034" s="199"/>
    </row>
    <row r="8035" spans="2:2" x14ac:dyDescent="0.2">
      <c r="B8035" s="199"/>
    </row>
    <row r="8036" spans="2:2" x14ac:dyDescent="0.2">
      <c r="B8036" s="199"/>
    </row>
    <row r="8037" spans="2:2" x14ac:dyDescent="0.2">
      <c r="B8037" s="199"/>
    </row>
    <row r="8038" spans="2:2" x14ac:dyDescent="0.2">
      <c r="B8038" s="199"/>
    </row>
    <row r="8039" spans="2:2" x14ac:dyDescent="0.2">
      <c r="B8039" s="199"/>
    </row>
    <row r="8040" spans="2:2" x14ac:dyDescent="0.2">
      <c r="B8040" s="199"/>
    </row>
    <row r="8041" spans="2:2" x14ac:dyDescent="0.2">
      <c r="B8041" s="199"/>
    </row>
    <row r="8042" spans="2:2" x14ac:dyDescent="0.2">
      <c r="B8042" s="199"/>
    </row>
    <row r="8043" spans="2:2" x14ac:dyDescent="0.2">
      <c r="B8043" s="199"/>
    </row>
    <row r="8044" spans="2:2" x14ac:dyDescent="0.2">
      <c r="B8044" s="199"/>
    </row>
    <row r="8045" spans="2:2" x14ac:dyDescent="0.2">
      <c r="B8045" s="199"/>
    </row>
    <row r="8046" spans="2:2" x14ac:dyDescent="0.2">
      <c r="B8046" s="199"/>
    </row>
    <row r="8047" spans="2:2" x14ac:dyDescent="0.2">
      <c r="B8047" s="199"/>
    </row>
    <row r="8048" spans="2:2" x14ac:dyDescent="0.2">
      <c r="B8048" s="199"/>
    </row>
    <row r="8049" spans="2:2" x14ac:dyDescent="0.2">
      <c r="B8049" s="199"/>
    </row>
    <row r="8050" spans="2:2" x14ac:dyDescent="0.2">
      <c r="B8050" s="199"/>
    </row>
    <row r="8051" spans="2:2" x14ac:dyDescent="0.2">
      <c r="B8051" s="199"/>
    </row>
    <row r="8052" spans="2:2" x14ac:dyDescent="0.2">
      <c r="B8052" s="199"/>
    </row>
    <row r="8053" spans="2:2" x14ac:dyDescent="0.2">
      <c r="B8053" s="199"/>
    </row>
    <row r="8054" spans="2:2" x14ac:dyDescent="0.2">
      <c r="B8054" s="199"/>
    </row>
    <row r="8055" spans="2:2" x14ac:dyDescent="0.2">
      <c r="B8055" s="199"/>
    </row>
    <row r="8056" spans="2:2" x14ac:dyDescent="0.2">
      <c r="B8056" s="199"/>
    </row>
    <row r="8057" spans="2:2" x14ac:dyDescent="0.2">
      <c r="B8057" s="199"/>
    </row>
    <row r="8058" spans="2:2" x14ac:dyDescent="0.2">
      <c r="B8058" s="199"/>
    </row>
    <row r="8059" spans="2:2" x14ac:dyDescent="0.2">
      <c r="B8059" s="199"/>
    </row>
    <row r="8060" spans="2:2" x14ac:dyDescent="0.2">
      <c r="B8060" s="199"/>
    </row>
    <row r="8061" spans="2:2" x14ac:dyDescent="0.2">
      <c r="B8061" s="199"/>
    </row>
    <row r="8062" spans="2:2" x14ac:dyDescent="0.2">
      <c r="B8062" s="199"/>
    </row>
    <row r="8063" spans="2:2" x14ac:dyDescent="0.2">
      <c r="B8063" s="199"/>
    </row>
    <row r="8064" spans="2:2" x14ac:dyDescent="0.2">
      <c r="B8064" s="199"/>
    </row>
    <row r="8065" spans="2:2" x14ac:dyDescent="0.2">
      <c r="B8065" s="199"/>
    </row>
    <row r="8066" spans="2:2" x14ac:dyDescent="0.2">
      <c r="B8066" s="199"/>
    </row>
    <row r="8067" spans="2:2" x14ac:dyDescent="0.2">
      <c r="B8067" s="199"/>
    </row>
    <row r="8068" spans="2:2" x14ac:dyDescent="0.2">
      <c r="B8068" s="199"/>
    </row>
    <row r="8069" spans="2:2" x14ac:dyDescent="0.2">
      <c r="B8069" s="199"/>
    </row>
    <row r="8070" spans="2:2" x14ac:dyDescent="0.2">
      <c r="B8070" s="199"/>
    </row>
    <row r="8071" spans="2:2" x14ac:dyDescent="0.2">
      <c r="B8071" s="199"/>
    </row>
    <row r="8072" spans="2:2" x14ac:dyDescent="0.2">
      <c r="B8072" s="199"/>
    </row>
    <row r="8073" spans="2:2" x14ac:dyDescent="0.2">
      <c r="B8073" s="199"/>
    </row>
    <row r="8074" spans="2:2" x14ac:dyDescent="0.2">
      <c r="B8074" s="199"/>
    </row>
    <row r="8075" spans="2:2" x14ac:dyDescent="0.2">
      <c r="B8075" s="199"/>
    </row>
    <row r="8076" spans="2:2" x14ac:dyDescent="0.2">
      <c r="B8076" s="199"/>
    </row>
    <row r="8077" spans="2:2" x14ac:dyDescent="0.2">
      <c r="B8077" s="199"/>
    </row>
    <row r="8078" spans="2:2" x14ac:dyDescent="0.2">
      <c r="B8078" s="199"/>
    </row>
    <row r="8079" spans="2:2" x14ac:dyDescent="0.2">
      <c r="B8079" s="199"/>
    </row>
    <row r="8080" spans="2:2" x14ac:dyDescent="0.2">
      <c r="B8080" s="199"/>
    </row>
    <row r="8081" spans="2:2" x14ac:dyDescent="0.2">
      <c r="B8081" s="199"/>
    </row>
    <row r="8082" spans="2:2" x14ac:dyDescent="0.2">
      <c r="B8082" s="199"/>
    </row>
    <row r="8083" spans="2:2" x14ac:dyDescent="0.2">
      <c r="B8083" s="199"/>
    </row>
    <row r="8084" spans="2:2" x14ac:dyDescent="0.2">
      <c r="B8084" s="199"/>
    </row>
    <row r="8085" spans="2:2" x14ac:dyDescent="0.2">
      <c r="B8085" s="199"/>
    </row>
    <row r="8086" spans="2:2" x14ac:dyDescent="0.2">
      <c r="B8086" s="199"/>
    </row>
    <row r="8087" spans="2:2" x14ac:dyDescent="0.2">
      <c r="B8087" s="199"/>
    </row>
    <row r="8088" spans="2:2" x14ac:dyDescent="0.2">
      <c r="B8088" s="199"/>
    </row>
    <row r="8089" spans="2:2" x14ac:dyDescent="0.2">
      <c r="B8089" s="199"/>
    </row>
    <row r="8090" spans="2:2" x14ac:dyDescent="0.2">
      <c r="B8090" s="199"/>
    </row>
    <row r="8091" spans="2:2" x14ac:dyDescent="0.2">
      <c r="B8091" s="199"/>
    </row>
    <row r="8092" spans="2:2" x14ac:dyDescent="0.2">
      <c r="B8092" s="199"/>
    </row>
    <row r="8093" spans="2:2" x14ac:dyDescent="0.2">
      <c r="B8093" s="199"/>
    </row>
    <row r="8094" spans="2:2" x14ac:dyDescent="0.2">
      <c r="B8094" s="199"/>
    </row>
    <row r="8095" spans="2:2" x14ac:dyDescent="0.2">
      <c r="B8095" s="199"/>
    </row>
    <row r="8096" spans="2:2" x14ac:dyDescent="0.2">
      <c r="B8096" s="199"/>
    </row>
    <row r="8097" spans="2:2" x14ac:dyDescent="0.2">
      <c r="B8097" s="199"/>
    </row>
    <row r="8098" spans="2:2" x14ac:dyDescent="0.2">
      <c r="B8098" s="199"/>
    </row>
    <row r="8099" spans="2:2" x14ac:dyDescent="0.2">
      <c r="B8099" s="199"/>
    </row>
    <row r="8100" spans="2:2" x14ac:dyDescent="0.2">
      <c r="B8100" s="199"/>
    </row>
    <row r="8101" spans="2:2" x14ac:dyDescent="0.2">
      <c r="B8101" s="199"/>
    </row>
    <row r="8102" spans="2:2" x14ac:dyDescent="0.2">
      <c r="B8102" s="199"/>
    </row>
    <row r="8103" spans="2:2" x14ac:dyDescent="0.2">
      <c r="B8103" s="199"/>
    </row>
    <row r="8104" spans="2:2" x14ac:dyDescent="0.2">
      <c r="B8104" s="199"/>
    </row>
  </sheetData>
  <mergeCells count="1">
    <mergeCell ref="C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DCF</vt:lpstr>
      <vt:lpstr>forecasts</vt:lpstr>
      <vt:lpstr>wacc</vt:lpstr>
      <vt:lpstr>beta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 Régis</dc:creator>
  <cp:lastModifiedBy>HUC Régis</cp:lastModifiedBy>
  <dcterms:created xsi:type="dcterms:W3CDTF">2020-10-04T21:16:26Z</dcterms:created>
  <dcterms:modified xsi:type="dcterms:W3CDTF">2022-03-01T13:40:42Z</dcterms:modified>
</cp:coreProperties>
</file>