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150" windowHeight="7425"/>
  </bookViews>
  <sheets>
    <sheet name="0" sheetId="14" r:id="rId1"/>
    <sheet name="1" sheetId="1" r:id="rId2"/>
    <sheet name="2" sheetId="4" r:id="rId3"/>
    <sheet name="3" sheetId="5" r:id="rId4"/>
    <sheet name="4" sheetId="6" r:id="rId5"/>
    <sheet name="5" sheetId="8" r:id="rId6"/>
    <sheet name="6" sheetId="9" r:id="rId7"/>
    <sheet name="7" sheetId="10" r:id="rId8"/>
    <sheet name="8" sheetId="11" r:id="rId9"/>
    <sheet name="9" sheetId="12" r:id="rId10"/>
    <sheet name="10" sheetId="13" r:id="rId11"/>
  </sheets>
  <calcPr calcId="125725"/>
</workbook>
</file>

<file path=xl/calcChain.xml><?xml version="1.0" encoding="utf-8"?>
<calcChain xmlns="http://schemas.openxmlformats.org/spreadsheetml/2006/main">
  <c r="N7" i="12"/>
  <c r="M7"/>
  <c r="C20"/>
  <c r="C19"/>
  <c r="H24"/>
  <c r="M7" i="11"/>
  <c r="C15"/>
  <c r="I6" i="10"/>
  <c r="I39"/>
  <c r="I41" s="1"/>
  <c r="I21" s="1"/>
  <c r="I40"/>
  <c r="H40"/>
  <c r="H41" s="1"/>
  <c r="H21" s="1"/>
  <c r="H6" s="1"/>
  <c r="H39"/>
  <c r="C12" i="9"/>
  <c r="C11"/>
  <c r="C8" i="6"/>
  <c r="M12" i="5"/>
  <c r="L9"/>
  <c r="L7"/>
  <c r="M21"/>
  <c r="N4" i="14" l="1"/>
  <c r="M4"/>
  <c r="L4"/>
  <c r="H4"/>
  <c r="G4"/>
  <c r="D4"/>
  <c r="I4" s="1"/>
  <c r="C4"/>
  <c r="N7" i="11"/>
  <c r="L7"/>
  <c r="G28" i="1"/>
  <c r="G30" s="1"/>
  <c r="G28" i="13"/>
  <c r="G30" s="1"/>
  <c r="I28" i="4"/>
  <c r="H28"/>
  <c r="G28"/>
  <c r="G28" i="5"/>
  <c r="I28" i="6"/>
  <c r="H28"/>
  <c r="G28"/>
  <c r="I28" i="8"/>
  <c r="H28"/>
  <c r="G28"/>
  <c r="I28" i="9"/>
  <c r="H28"/>
  <c r="G28"/>
  <c r="I28" i="10"/>
  <c r="G28"/>
  <c r="I28" i="11"/>
  <c r="H28"/>
  <c r="G28"/>
  <c r="G28" i="12"/>
  <c r="I28" i="1"/>
  <c r="H28"/>
  <c r="H22" i="13"/>
  <c r="I22" s="1"/>
  <c r="I12"/>
  <c r="H12"/>
  <c r="H38"/>
  <c r="C8" s="1"/>
  <c r="M9" s="1"/>
  <c r="D38"/>
  <c r="I36"/>
  <c r="H36"/>
  <c r="G36"/>
  <c r="I35"/>
  <c r="H35"/>
  <c r="G35"/>
  <c r="H34"/>
  <c r="I34" s="1"/>
  <c r="G34"/>
  <c r="B34"/>
  <c r="C34" s="1"/>
  <c r="D34" s="1"/>
  <c r="I33"/>
  <c r="H33"/>
  <c r="G26"/>
  <c r="I24"/>
  <c r="H24"/>
  <c r="L21"/>
  <c r="L19"/>
  <c r="L18"/>
  <c r="G18"/>
  <c r="L17"/>
  <c r="L20" s="1"/>
  <c r="C12"/>
  <c r="C11"/>
  <c r="B10"/>
  <c r="B14" s="1"/>
  <c r="L9"/>
  <c r="G9"/>
  <c r="G14" s="1"/>
  <c r="L6"/>
  <c r="C6"/>
  <c r="H16" s="1"/>
  <c r="G4"/>
  <c r="L4" s="1"/>
  <c r="C4"/>
  <c r="H4" s="1"/>
  <c r="M4" s="1"/>
  <c r="D38" i="12"/>
  <c r="I24"/>
  <c r="H38"/>
  <c r="I38" s="1"/>
  <c r="D8" s="1"/>
  <c r="N9" s="1"/>
  <c r="I36"/>
  <c r="I11" s="1"/>
  <c r="H36"/>
  <c r="H11" s="1"/>
  <c r="G36"/>
  <c r="H35"/>
  <c r="I35" s="1"/>
  <c r="G35"/>
  <c r="G34"/>
  <c r="H34" s="1"/>
  <c r="I34" s="1"/>
  <c r="D34"/>
  <c r="C34"/>
  <c r="B34"/>
  <c r="I33"/>
  <c r="I7" s="1"/>
  <c r="N17" s="1"/>
  <c r="H33"/>
  <c r="G26"/>
  <c r="L21"/>
  <c r="L19"/>
  <c r="L18"/>
  <c r="G18"/>
  <c r="L17"/>
  <c r="L20" s="1"/>
  <c r="C12"/>
  <c r="C11"/>
  <c r="B10"/>
  <c r="B14" s="1"/>
  <c r="L9"/>
  <c r="G9"/>
  <c r="G14" s="1"/>
  <c r="H7"/>
  <c r="M17" s="1"/>
  <c r="L6"/>
  <c r="D6"/>
  <c r="C6"/>
  <c r="C7" s="1"/>
  <c r="L4"/>
  <c r="G4"/>
  <c r="D4"/>
  <c r="I4" s="1"/>
  <c r="N4" s="1"/>
  <c r="C4"/>
  <c r="H4" s="1"/>
  <c r="M4" s="1"/>
  <c r="D15" i="11"/>
  <c r="D37"/>
  <c r="C37"/>
  <c r="N9" i="9"/>
  <c r="M9"/>
  <c r="N9" i="10"/>
  <c r="M9"/>
  <c r="N9" i="11"/>
  <c r="M9"/>
  <c r="N9" i="8"/>
  <c r="M9"/>
  <c r="N9" i="6"/>
  <c r="M9"/>
  <c r="I38" i="11"/>
  <c r="H38"/>
  <c r="C8" s="1"/>
  <c r="H36"/>
  <c r="I36" s="1"/>
  <c r="I11" s="1"/>
  <c r="G36"/>
  <c r="G35"/>
  <c r="H35" s="1"/>
  <c r="I35" s="1"/>
  <c r="G34"/>
  <c r="H34" s="1"/>
  <c r="D34"/>
  <c r="C34"/>
  <c r="C7" s="1"/>
  <c r="B34"/>
  <c r="H33"/>
  <c r="I33" s="1"/>
  <c r="I7" s="1"/>
  <c r="N17" s="1"/>
  <c r="I26"/>
  <c r="H26"/>
  <c r="G26"/>
  <c r="L21"/>
  <c r="L19"/>
  <c r="L18"/>
  <c r="G18"/>
  <c r="L17"/>
  <c r="L20" s="1"/>
  <c r="G14"/>
  <c r="B14"/>
  <c r="B17" s="1"/>
  <c r="C12"/>
  <c r="C11"/>
  <c r="B10"/>
  <c r="L6" s="1"/>
  <c r="L9"/>
  <c r="G9"/>
  <c r="D6"/>
  <c r="C6"/>
  <c r="M4"/>
  <c r="H4"/>
  <c r="G4"/>
  <c r="L4" s="1"/>
  <c r="D4"/>
  <c r="I4" s="1"/>
  <c r="N4" s="1"/>
  <c r="C4"/>
  <c r="H26" i="1"/>
  <c r="I26"/>
  <c r="H26" i="4"/>
  <c r="I26"/>
  <c r="H26" i="5"/>
  <c r="I26"/>
  <c r="H26" i="6"/>
  <c r="I26"/>
  <c r="H26" i="8"/>
  <c r="I26"/>
  <c r="H26" i="9"/>
  <c r="I26"/>
  <c r="H26" i="10"/>
  <c r="H28" s="1"/>
  <c r="I26"/>
  <c r="D11"/>
  <c r="H38"/>
  <c r="C8" s="1"/>
  <c r="G36"/>
  <c r="H36" s="1"/>
  <c r="H35"/>
  <c r="I35" s="1"/>
  <c r="I16" s="1"/>
  <c r="G35"/>
  <c r="G34"/>
  <c r="H34" s="1"/>
  <c r="I34" s="1"/>
  <c r="C34"/>
  <c r="D34" s="1"/>
  <c r="B34"/>
  <c r="I33"/>
  <c r="I7" s="1"/>
  <c r="H33"/>
  <c r="G26"/>
  <c r="L21"/>
  <c r="L19"/>
  <c r="L18"/>
  <c r="G18"/>
  <c r="L17"/>
  <c r="L20" s="1"/>
  <c r="G14"/>
  <c r="C12"/>
  <c r="C11"/>
  <c r="B10"/>
  <c r="L6" s="1"/>
  <c r="L9"/>
  <c r="G9"/>
  <c r="H7"/>
  <c r="D6"/>
  <c r="D7" s="1"/>
  <c r="C6"/>
  <c r="L4"/>
  <c r="H4"/>
  <c r="M4" s="1"/>
  <c r="G4"/>
  <c r="D4"/>
  <c r="I4" s="1"/>
  <c r="N4" s="1"/>
  <c r="C4"/>
  <c r="D11" i="9"/>
  <c r="D12"/>
  <c r="I38"/>
  <c r="H38"/>
  <c r="C8" s="1"/>
  <c r="H36"/>
  <c r="I36" s="1"/>
  <c r="G36"/>
  <c r="G35"/>
  <c r="H35" s="1"/>
  <c r="I35" s="1"/>
  <c r="G34"/>
  <c r="H34" s="1"/>
  <c r="I34" s="1"/>
  <c r="D34"/>
  <c r="C34"/>
  <c r="B34"/>
  <c r="H33"/>
  <c r="I33" s="1"/>
  <c r="G26"/>
  <c r="L21"/>
  <c r="L19"/>
  <c r="L18"/>
  <c r="G18"/>
  <c r="L17"/>
  <c r="L20" s="1"/>
  <c r="G14"/>
  <c r="B14"/>
  <c r="B37" s="1"/>
  <c r="L7" s="1"/>
  <c r="B10"/>
  <c r="L9"/>
  <c r="G9"/>
  <c r="L6"/>
  <c r="L8" s="1"/>
  <c r="L10" s="1"/>
  <c r="L13" s="1"/>
  <c r="C6"/>
  <c r="C7" s="1"/>
  <c r="G4"/>
  <c r="L4" s="1"/>
  <c r="C4"/>
  <c r="D4" s="1"/>
  <c r="I4" s="1"/>
  <c r="N4" s="1"/>
  <c r="N11" i="8"/>
  <c r="M11"/>
  <c r="I38"/>
  <c r="H38"/>
  <c r="B37"/>
  <c r="L7" s="1"/>
  <c r="H36"/>
  <c r="I36" s="1"/>
  <c r="G36"/>
  <c r="G35"/>
  <c r="H35" s="1"/>
  <c r="I35" s="1"/>
  <c r="H34"/>
  <c r="I34" s="1"/>
  <c r="G34"/>
  <c r="B34"/>
  <c r="C34" s="1"/>
  <c r="D34" s="1"/>
  <c r="H33"/>
  <c r="I33" s="1"/>
  <c r="G26"/>
  <c r="L21"/>
  <c r="L19"/>
  <c r="L18"/>
  <c r="G18"/>
  <c r="L17"/>
  <c r="L20" s="1"/>
  <c r="B14"/>
  <c r="B17" s="1"/>
  <c r="B10"/>
  <c r="L9"/>
  <c r="G9"/>
  <c r="G14" s="1"/>
  <c r="C8"/>
  <c r="L6"/>
  <c r="L8" s="1"/>
  <c r="L10" s="1"/>
  <c r="L13" s="1"/>
  <c r="C6"/>
  <c r="G4"/>
  <c r="L4" s="1"/>
  <c r="C4"/>
  <c r="H4" s="1"/>
  <c r="M4" s="1"/>
  <c r="L9" i="4"/>
  <c r="H36" i="6"/>
  <c r="H11" s="1"/>
  <c r="D8" s="1"/>
  <c r="I36" i="5"/>
  <c r="H36"/>
  <c r="I38" i="6"/>
  <c r="H38"/>
  <c r="G36"/>
  <c r="G35"/>
  <c r="H35" s="1"/>
  <c r="I35" s="1"/>
  <c r="G34"/>
  <c r="H34" s="1"/>
  <c r="D34"/>
  <c r="C34"/>
  <c r="B34"/>
  <c r="H33"/>
  <c r="I33" s="1"/>
  <c r="I7" s="1"/>
  <c r="G26"/>
  <c r="L21"/>
  <c r="L19"/>
  <c r="L18"/>
  <c r="G18"/>
  <c r="G30" s="1"/>
  <c r="L17"/>
  <c r="L20" s="1"/>
  <c r="G14"/>
  <c r="B14"/>
  <c r="B37" s="1"/>
  <c r="L7" s="1"/>
  <c r="B10"/>
  <c r="L9"/>
  <c r="G9"/>
  <c r="D7"/>
  <c r="C7"/>
  <c r="L6"/>
  <c r="L8" s="1"/>
  <c r="L10" s="1"/>
  <c r="L13" s="1"/>
  <c r="D6"/>
  <c r="C6"/>
  <c r="G4"/>
  <c r="L4" s="1"/>
  <c r="D4"/>
  <c r="I4" s="1"/>
  <c r="N4" s="1"/>
  <c r="C4"/>
  <c r="H4" s="1"/>
  <c r="M4" s="1"/>
  <c r="L21" i="5"/>
  <c r="H8"/>
  <c r="M18" s="1"/>
  <c r="I34"/>
  <c r="I35"/>
  <c r="H35"/>
  <c r="H34"/>
  <c r="I33"/>
  <c r="H33"/>
  <c r="G36"/>
  <c r="G35"/>
  <c r="G34"/>
  <c r="C34"/>
  <c r="D34" s="1"/>
  <c r="B34"/>
  <c r="G26"/>
  <c r="L19"/>
  <c r="L20" s="1"/>
  <c r="L18"/>
  <c r="G18"/>
  <c r="L17"/>
  <c r="B10"/>
  <c r="L6" s="1"/>
  <c r="G9"/>
  <c r="G14" s="1"/>
  <c r="D6"/>
  <c r="C6"/>
  <c r="H4"/>
  <c r="M4" s="1"/>
  <c r="G4"/>
  <c r="L4" s="1"/>
  <c r="D4"/>
  <c r="I4" s="1"/>
  <c r="N4" s="1"/>
  <c r="C4"/>
  <c r="D34" i="4"/>
  <c r="C34"/>
  <c r="C6"/>
  <c r="D6" s="1"/>
  <c r="G36"/>
  <c r="G35"/>
  <c r="G34"/>
  <c r="B34"/>
  <c r="G26"/>
  <c r="L21"/>
  <c r="N20"/>
  <c r="M20"/>
  <c r="L19"/>
  <c r="L20" s="1"/>
  <c r="L18"/>
  <c r="I18"/>
  <c r="H18"/>
  <c r="G18"/>
  <c r="L17"/>
  <c r="B14"/>
  <c r="B17" s="1"/>
  <c r="B10"/>
  <c r="I9"/>
  <c r="I14" s="1"/>
  <c r="H9"/>
  <c r="H14" s="1"/>
  <c r="G9"/>
  <c r="G14" s="1"/>
  <c r="L6"/>
  <c r="G4"/>
  <c r="L4" s="1"/>
  <c r="C4"/>
  <c r="D4" s="1"/>
  <c r="I4" s="1"/>
  <c r="N4" s="1"/>
  <c r="L21" i="1"/>
  <c r="L7"/>
  <c r="B37"/>
  <c r="L9"/>
  <c r="L19"/>
  <c r="L18"/>
  <c r="L17"/>
  <c r="G26"/>
  <c r="H30"/>
  <c r="I30"/>
  <c r="H14"/>
  <c r="I14"/>
  <c r="G36"/>
  <c r="G35"/>
  <c r="B34"/>
  <c r="G34"/>
  <c r="G9"/>
  <c r="G14" s="1"/>
  <c r="C20"/>
  <c r="D20"/>
  <c r="H18"/>
  <c r="I18"/>
  <c r="G18"/>
  <c r="H9"/>
  <c r="I9"/>
  <c r="M20"/>
  <c r="N20"/>
  <c r="C10"/>
  <c r="C14" s="1"/>
  <c r="C17" s="1"/>
  <c r="D10"/>
  <c r="D14" s="1"/>
  <c r="D17" s="1"/>
  <c r="B10"/>
  <c r="L6" s="1"/>
  <c r="L8" s="1"/>
  <c r="L10" s="1"/>
  <c r="L13" s="1"/>
  <c r="G4"/>
  <c r="L4" s="1"/>
  <c r="C4"/>
  <c r="H4" s="1"/>
  <c r="M4" s="1"/>
  <c r="I7" i="5" l="1"/>
  <c r="C10"/>
  <c r="H11"/>
  <c r="I16"/>
  <c r="D7"/>
  <c r="D10" s="1"/>
  <c r="N6" s="1"/>
  <c r="I8"/>
  <c r="N18" s="1"/>
  <c r="I11"/>
  <c r="H7"/>
  <c r="H16"/>
  <c r="D7" i="4"/>
  <c r="D10" s="1"/>
  <c r="C7"/>
  <c r="C10" s="1"/>
  <c r="G30"/>
  <c r="G30" i="11"/>
  <c r="G30" i="9"/>
  <c r="G30" i="8"/>
  <c r="G30" i="10"/>
  <c r="M19" i="13"/>
  <c r="H18"/>
  <c r="B37"/>
  <c r="B17"/>
  <c r="H8"/>
  <c r="M18" s="1"/>
  <c r="D4"/>
  <c r="I4" s="1"/>
  <c r="N4" s="1"/>
  <c r="D6"/>
  <c r="H7"/>
  <c r="M17" s="1"/>
  <c r="I38"/>
  <c r="C7"/>
  <c r="C10" s="1"/>
  <c r="H11"/>
  <c r="M11" s="1"/>
  <c r="B37" i="12"/>
  <c r="B17"/>
  <c r="G30"/>
  <c r="N11"/>
  <c r="I16"/>
  <c r="I8"/>
  <c r="N18" s="1"/>
  <c r="H8"/>
  <c r="M18" s="1"/>
  <c r="C8"/>
  <c r="M9" s="1"/>
  <c r="H16"/>
  <c r="D7"/>
  <c r="D10" s="1"/>
  <c r="C10"/>
  <c r="I34" i="11"/>
  <c r="H8"/>
  <c r="M18" s="1"/>
  <c r="I8"/>
  <c r="N18" s="1"/>
  <c r="H16"/>
  <c r="L8"/>
  <c r="L10" s="1"/>
  <c r="L13" s="1"/>
  <c r="B20"/>
  <c r="B19"/>
  <c r="H7"/>
  <c r="M17" s="1"/>
  <c r="I16"/>
  <c r="D7"/>
  <c r="C10"/>
  <c r="B37"/>
  <c r="H11"/>
  <c r="M11" s="1"/>
  <c r="D12" i="10"/>
  <c r="I18"/>
  <c r="N19"/>
  <c r="I36"/>
  <c r="I11" s="1"/>
  <c r="H11"/>
  <c r="M11" s="1"/>
  <c r="N17"/>
  <c r="H8"/>
  <c r="M18" s="1"/>
  <c r="C7"/>
  <c r="C10" s="1"/>
  <c r="I8"/>
  <c r="N18" s="1"/>
  <c r="B14"/>
  <c r="M17"/>
  <c r="I38"/>
  <c r="H16"/>
  <c r="D8" i="9"/>
  <c r="H8"/>
  <c r="M18" s="1"/>
  <c r="B17"/>
  <c r="H7"/>
  <c r="C10"/>
  <c r="H16"/>
  <c r="H4"/>
  <c r="M4" s="1"/>
  <c r="H11"/>
  <c r="M11" s="1"/>
  <c r="D6"/>
  <c r="B20" i="8"/>
  <c r="B19"/>
  <c r="H16"/>
  <c r="I7"/>
  <c r="H8"/>
  <c r="M18" s="1"/>
  <c r="C10"/>
  <c r="D4"/>
  <c r="I4" s="1"/>
  <c r="N4" s="1"/>
  <c r="D6"/>
  <c r="I11" s="1"/>
  <c r="C7"/>
  <c r="H7"/>
  <c r="H11"/>
  <c r="D8" s="1"/>
  <c r="I36" i="6"/>
  <c r="I11" s="1"/>
  <c r="N17"/>
  <c r="I34"/>
  <c r="H8"/>
  <c r="M18" s="1"/>
  <c r="I8"/>
  <c r="N18" s="1"/>
  <c r="H16"/>
  <c r="B17"/>
  <c r="D10"/>
  <c r="C10"/>
  <c r="I16"/>
  <c r="H7"/>
  <c r="G30" i="5"/>
  <c r="C7"/>
  <c r="B14"/>
  <c r="B19" i="4"/>
  <c r="B20" s="1"/>
  <c r="L8"/>
  <c r="L10" s="1"/>
  <c r="L13" s="1"/>
  <c r="H30"/>
  <c r="I30"/>
  <c r="B37"/>
  <c r="L7" s="1"/>
  <c r="H4"/>
  <c r="M4" s="1"/>
  <c r="L20" i="1"/>
  <c r="M6"/>
  <c r="M8" s="1"/>
  <c r="M10" s="1"/>
  <c r="M13" s="1"/>
  <c r="N6"/>
  <c r="N8" s="1"/>
  <c r="N10" s="1"/>
  <c r="N13" s="1"/>
  <c r="B14"/>
  <c r="B17" s="1"/>
  <c r="B19" s="1"/>
  <c r="B20" s="1"/>
  <c r="D4"/>
  <c r="I4" s="1"/>
  <c r="N4" s="1"/>
  <c r="M20" i="13" l="1"/>
  <c r="M21" s="1"/>
  <c r="M12" s="1"/>
  <c r="H18" i="5"/>
  <c r="H28" s="1"/>
  <c r="M19"/>
  <c r="I9"/>
  <c r="I14" s="1"/>
  <c r="N17"/>
  <c r="N20" s="1"/>
  <c r="C14"/>
  <c r="C17" s="1"/>
  <c r="M6"/>
  <c r="M8" s="1"/>
  <c r="M10" s="1"/>
  <c r="H9"/>
  <c r="H14" s="1"/>
  <c r="H30" s="1"/>
  <c r="M17"/>
  <c r="N19"/>
  <c r="I18"/>
  <c r="I28" s="1"/>
  <c r="D14" i="4"/>
  <c r="D17" s="1"/>
  <c r="D20" s="1"/>
  <c r="N6"/>
  <c r="N8" s="1"/>
  <c r="N10" s="1"/>
  <c r="N13" s="1"/>
  <c r="C14"/>
  <c r="C17" s="1"/>
  <c r="C20" s="1"/>
  <c r="M6"/>
  <c r="M8" s="1"/>
  <c r="M10" s="1"/>
  <c r="M13" s="1"/>
  <c r="M6" i="13"/>
  <c r="M7" s="1"/>
  <c r="C14"/>
  <c r="I11"/>
  <c r="I8"/>
  <c r="N18" s="1"/>
  <c r="I16"/>
  <c r="D7"/>
  <c r="C37"/>
  <c r="D37" s="1"/>
  <c r="L7"/>
  <c r="L8" s="1"/>
  <c r="L10" s="1"/>
  <c r="L13" s="1"/>
  <c r="B20"/>
  <c r="B19"/>
  <c r="I7"/>
  <c r="N17" s="1"/>
  <c r="D8"/>
  <c r="N9" s="1"/>
  <c r="N6" i="12"/>
  <c r="C14"/>
  <c r="M6"/>
  <c r="N19"/>
  <c r="N20" s="1"/>
  <c r="I18"/>
  <c r="C37"/>
  <c r="D37" s="1"/>
  <c r="L7"/>
  <c r="L8" s="1"/>
  <c r="L10" s="1"/>
  <c r="L13" s="1"/>
  <c r="B19"/>
  <c r="B20" s="1"/>
  <c r="H18"/>
  <c r="M19"/>
  <c r="M20" s="1"/>
  <c r="M11"/>
  <c r="I18" i="11"/>
  <c r="I30" s="1"/>
  <c r="I21"/>
  <c r="I6" s="1"/>
  <c r="I9" s="1"/>
  <c r="I14" s="1"/>
  <c r="N19"/>
  <c r="N20" s="1"/>
  <c r="H21"/>
  <c r="M19"/>
  <c r="M20" s="1"/>
  <c r="H18"/>
  <c r="C14"/>
  <c r="M6"/>
  <c r="D8"/>
  <c r="D10" s="1"/>
  <c r="B37" i="10"/>
  <c r="L7" s="1"/>
  <c r="L8" s="1"/>
  <c r="L10" s="1"/>
  <c r="L13" s="1"/>
  <c r="B17"/>
  <c r="H9"/>
  <c r="H14" s="1"/>
  <c r="N20"/>
  <c r="M19"/>
  <c r="M20" s="1"/>
  <c r="H18"/>
  <c r="M6"/>
  <c r="M8" s="1"/>
  <c r="M10" s="1"/>
  <c r="C14"/>
  <c r="C17" s="1"/>
  <c r="C20" s="1"/>
  <c r="N11"/>
  <c r="D8"/>
  <c r="D10" s="1"/>
  <c r="I9"/>
  <c r="I14" s="1"/>
  <c r="I30" s="1"/>
  <c r="I8" i="9"/>
  <c r="N18" s="1"/>
  <c r="D7"/>
  <c r="I16"/>
  <c r="D10"/>
  <c r="C14"/>
  <c r="C17" s="1"/>
  <c r="C20" s="1"/>
  <c r="M6"/>
  <c r="M8" s="1"/>
  <c r="M10" s="1"/>
  <c r="H18"/>
  <c r="M19"/>
  <c r="B20"/>
  <c r="B19"/>
  <c r="H9"/>
  <c r="H14" s="1"/>
  <c r="M17"/>
  <c r="M20" s="1"/>
  <c r="I11"/>
  <c r="N11" s="1"/>
  <c r="I7"/>
  <c r="M17" i="8"/>
  <c r="M20" s="1"/>
  <c r="H9"/>
  <c r="H14" s="1"/>
  <c r="N17"/>
  <c r="I9"/>
  <c r="I14" s="1"/>
  <c r="C14"/>
  <c r="C17" s="1"/>
  <c r="C20" s="1"/>
  <c r="M6"/>
  <c r="M8" s="1"/>
  <c r="M10" s="1"/>
  <c r="I16"/>
  <c r="I8"/>
  <c r="N18" s="1"/>
  <c r="D7"/>
  <c r="D10" s="1"/>
  <c r="M19"/>
  <c r="H18"/>
  <c r="H30" s="1"/>
  <c r="D14" i="6"/>
  <c r="D17" s="1"/>
  <c r="D20" s="1"/>
  <c r="N6"/>
  <c r="N8" s="1"/>
  <c r="N10" s="1"/>
  <c r="C14"/>
  <c r="C17" s="1"/>
  <c r="C20" s="1"/>
  <c r="M6"/>
  <c r="M8" s="1"/>
  <c r="M10" s="1"/>
  <c r="M19"/>
  <c r="H18"/>
  <c r="I18"/>
  <c r="N19"/>
  <c r="M17"/>
  <c r="M20" s="1"/>
  <c r="H9"/>
  <c r="H14" s="1"/>
  <c r="B20"/>
  <c r="B19"/>
  <c r="N20"/>
  <c r="I9"/>
  <c r="I14" s="1"/>
  <c r="C20" i="5"/>
  <c r="N8"/>
  <c r="N10" s="1"/>
  <c r="D14"/>
  <c r="D17" s="1"/>
  <c r="D20" s="1"/>
  <c r="B17"/>
  <c r="B37"/>
  <c r="L8" s="1"/>
  <c r="L10" s="1"/>
  <c r="L13" s="1"/>
  <c r="D10" i="13" l="1"/>
  <c r="N6" s="1"/>
  <c r="N7" s="1"/>
  <c r="I30" i="5"/>
  <c r="M20"/>
  <c r="C17" i="11"/>
  <c r="C20" s="1"/>
  <c r="M8"/>
  <c r="M10" s="1"/>
  <c r="I18" i="13"/>
  <c r="N19"/>
  <c r="N20" s="1"/>
  <c r="N21" s="1"/>
  <c r="N12" s="1"/>
  <c r="C15"/>
  <c r="M8"/>
  <c r="M10" s="1"/>
  <c r="M13" s="1"/>
  <c r="N11"/>
  <c r="N21" i="12"/>
  <c r="N12" s="1"/>
  <c r="M21"/>
  <c r="M12" s="1"/>
  <c r="M8"/>
  <c r="M10" s="1"/>
  <c r="M13" s="1"/>
  <c r="C15"/>
  <c r="N6" i="11"/>
  <c r="N8" s="1"/>
  <c r="N10" s="1"/>
  <c r="N13" s="1"/>
  <c r="N21"/>
  <c r="N12" s="1"/>
  <c r="M21"/>
  <c r="M12" s="1"/>
  <c r="D11"/>
  <c r="H6"/>
  <c r="N11"/>
  <c r="N21" i="10"/>
  <c r="N12" s="1"/>
  <c r="M21"/>
  <c r="M12" s="1"/>
  <c r="B20"/>
  <c r="B19"/>
  <c r="M13"/>
  <c r="D14"/>
  <c r="D17" s="1"/>
  <c r="D20" s="1"/>
  <c r="N6"/>
  <c r="N8" s="1"/>
  <c r="N10" s="1"/>
  <c r="H30"/>
  <c r="N17" i="9"/>
  <c r="N20" s="1"/>
  <c r="N21" s="1"/>
  <c r="N12" s="1"/>
  <c r="I9"/>
  <c r="I14" s="1"/>
  <c r="N19"/>
  <c r="I18"/>
  <c r="I30" s="1"/>
  <c r="H30"/>
  <c r="M21"/>
  <c r="M12" s="1"/>
  <c r="M13" s="1"/>
  <c r="D14"/>
  <c r="D17" s="1"/>
  <c r="D20" s="1"/>
  <c r="N6"/>
  <c r="N8" s="1"/>
  <c r="N10" s="1"/>
  <c r="D14" i="8"/>
  <c r="D17" s="1"/>
  <c r="D20" s="1"/>
  <c r="N6"/>
  <c r="N8" s="1"/>
  <c r="N10" s="1"/>
  <c r="N19"/>
  <c r="N20" s="1"/>
  <c r="N21" s="1"/>
  <c r="N12" s="1"/>
  <c r="I18"/>
  <c r="I30" s="1"/>
  <c r="M21"/>
  <c r="M12" s="1"/>
  <c r="M13" s="1"/>
  <c r="N21" i="6"/>
  <c r="N12" s="1"/>
  <c r="N13" s="1"/>
  <c r="M21"/>
  <c r="M12" s="1"/>
  <c r="H30"/>
  <c r="I30"/>
  <c r="M13"/>
  <c r="B20" i="5"/>
  <c r="B19"/>
  <c r="M13" l="1"/>
  <c r="N21"/>
  <c r="N12" s="1"/>
  <c r="N13" s="1"/>
  <c r="M13" i="11"/>
  <c r="C17" i="13"/>
  <c r="C17" i="12"/>
  <c r="D12" i="11"/>
  <c r="D14" s="1"/>
  <c r="D17" s="1"/>
  <c r="D20" s="1"/>
  <c r="H9"/>
  <c r="H14" s="1"/>
  <c r="H30" s="1"/>
  <c r="N13" i="10"/>
  <c r="N13" i="9"/>
  <c r="N13" i="8"/>
  <c r="H25" i="12" l="1"/>
  <c r="C19" i="13"/>
  <c r="C20" s="1"/>
  <c r="H25" s="1"/>
  <c r="H26" i="12"/>
  <c r="H21"/>
  <c r="H28" s="1"/>
  <c r="H26" i="13" l="1"/>
  <c r="H21"/>
  <c r="H6" i="12"/>
  <c r="D11"/>
  <c r="H28" i="13" l="1"/>
  <c r="D11"/>
  <c r="H6"/>
  <c r="D12" i="12"/>
  <c r="D14" s="1"/>
  <c r="H9"/>
  <c r="H14" s="1"/>
  <c r="H30" s="1"/>
  <c r="H9" i="13" l="1"/>
  <c r="H14" s="1"/>
  <c r="H30" s="1"/>
  <c r="D12"/>
  <c r="D14" s="1"/>
  <c r="D15" i="12"/>
  <c r="N8" s="1"/>
  <c r="N10" s="1"/>
  <c r="N13" s="1"/>
  <c r="D15" i="13" l="1"/>
  <c r="N8" s="1"/>
  <c r="N10" s="1"/>
  <c r="N13" s="1"/>
  <c r="D17" i="12"/>
  <c r="D17" i="13" l="1"/>
  <c r="D19" s="1"/>
  <c r="D20" s="1"/>
  <c r="I25" s="1"/>
  <c r="D19" i="12"/>
  <c r="D20" s="1"/>
  <c r="I25" s="1"/>
  <c r="I26" i="13" l="1"/>
  <c r="I21"/>
  <c r="I26" i="12"/>
  <c r="I21"/>
  <c r="I28" i="13" l="1"/>
  <c r="I6" i="12"/>
  <c r="I9" s="1"/>
  <c r="I14" s="1"/>
  <c r="I28"/>
  <c r="I6" i="13"/>
  <c r="I9" s="1"/>
  <c r="I14" s="1"/>
  <c r="I30" i="12"/>
  <c r="I30" i="13" l="1"/>
</calcChain>
</file>

<file path=xl/sharedStrings.xml><?xml version="1.0" encoding="utf-8"?>
<sst xmlns="http://schemas.openxmlformats.org/spreadsheetml/2006/main" count="730" uniqueCount="67">
  <si>
    <t>Profit&amp;Loss</t>
  </si>
  <si>
    <t>Revenues</t>
  </si>
  <si>
    <t>Operating costs</t>
  </si>
  <si>
    <t>Depreciation</t>
  </si>
  <si>
    <t>EBITA</t>
  </si>
  <si>
    <t>Interest expense</t>
  </si>
  <si>
    <t>Interest/dividend income</t>
  </si>
  <si>
    <t>Profit before Tax</t>
  </si>
  <si>
    <t>Income tax</t>
  </si>
  <si>
    <t>Dividends</t>
  </si>
  <si>
    <t>Retained earnings</t>
  </si>
  <si>
    <t>Actual</t>
  </si>
  <si>
    <t>Forecast</t>
  </si>
  <si>
    <t>Balance Sheet</t>
  </si>
  <si>
    <t>Cash flow</t>
  </si>
  <si>
    <t>Taxes on EBITA</t>
  </si>
  <si>
    <t>NOPLAT</t>
  </si>
  <si>
    <t>Gross Cash Flow</t>
  </si>
  <si>
    <t>Investment in WC</t>
  </si>
  <si>
    <t>FCF</t>
  </si>
  <si>
    <t>-Investment in WC</t>
  </si>
  <si>
    <t>-Capex</t>
  </si>
  <si>
    <t>Working Capital</t>
  </si>
  <si>
    <t>Operating assets</t>
  </si>
  <si>
    <t>Calculations:</t>
  </si>
  <si>
    <t>Revenue growth</t>
  </si>
  <si>
    <t>Interest exp. / Debt (BoY)</t>
  </si>
  <si>
    <t>Interest inc. / Fin. assets (BoY)</t>
  </si>
  <si>
    <t>Tax rate</t>
  </si>
  <si>
    <t>Payout ratio (Dividend/NI)</t>
  </si>
  <si>
    <t>RATIOS</t>
  </si>
  <si>
    <t>Op. current liab./Revenues</t>
  </si>
  <si>
    <t>Op. current assets./Revenues</t>
  </si>
  <si>
    <t>Net PPE/Revenues</t>
  </si>
  <si>
    <t>Op. cash/Revenues</t>
  </si>
  <si>
    <t>Operating Costs/Revenues</t>
  </si>
  <si>
    <t>Net income</t>
  </si>
  <si>
    <t>Depreciation/Net PPE (BoY)</t>
  </si>
  <si>
    <t>Operating cash</t>
  </si>
  <si>
    <t>- Operating liabilities</t>
  </si>
  <si>
    <t>Excess cash</t>
  </si>
  <si>
    <t>Operating current assets</t>
  </si>
  <si>
    <t>Current assets</t>
  </si>
  <si>
    <t>Net PPE</t>
  </si>
  <si>
    <t>Financial assets</t>
  </si>
  <si>
    <t>Total assets</t>
  </si>
  <si>
    <t>Current liabilities</t>
  </si>
  <si>
    <t>Operating current liabilities</t>
  </si>
  <si>
    <t>ST debt</t>
  </si>
  <si>
    <t>New Debt</t>
  </si>
  <si>
    <t>Provisions</t>
  </si>
  <si>
    <t>Paid in capital</t>
  </si>
  <si>
    <t>Equity</t>
  </si>
  <si>
    <t>Total equity and liabilities</t>
  </si>
  <si>
    <t>Check</t>
  </si>
  <si>
    <t>²</t>
  </si>
  <si>
    <t>LT Debt</t>
  </si>
  <si>
    <t>Insert historical data and prepare the skeleton</t>
  </si>
  <si>
    <t>Link business assumptions into model: operating costs and revenues</t>
  </si>
  <si>
    <t>Link depreciation to last year’s net PPE</t>
  </si>
  <si>
    <t>Link business assumptions into model: working capital and Net PPE</t>
  </si>
  <si>
    <t>Link Net PPE and Depreciation to Capex</t>
  </si>
  <si>
    <t>Forecast interest income and expenses</t>
  </si>
  <si>
    <t>Use Excess Cash and New Debt to balance the model</t>
  </si>
  <si>
    <t>Incorporate taxes</t>
  </si>
  <si>
    <t>Assume pay-out ratio and complete equity</t>
  </si>
  <si>
    <t>Fix leftover items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</si>
</sst>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color rgb="FF003300"/>
      <name val="Arial"/>
      <family val="2"/>
    </font>
    <font>
      <u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3" fillId="2" borderId="0" xfId="0" applyFont="1" applyFill="1"/>
    <xf numFmtId="0" fontId="3" fillId="2" borderId="2" xfId="0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0" xfId="0" applyFont="1" applyFill="1" applyAlignment="1">
      <alignment horizontal="left" indent="1"/>
    </xf>
    <xf numFmtId="0" fontId="2" fillId="2" borderId="1" xfId="0" applyFont="1" applyFill="1" applyBorder="1" applyAlignment="1">
      <alignment horizontal="left" indent="1"/>
    </xf>
    <xf numFmtId="0" fontId="2" fillId="2" borderId="2" xfId="0" applyFont="1" applyFill="1" applyBorder="1"/>
    <xf numFmtId="164" fontId="2" fillId="2" borderId="0" xfId="1" applyNumberFormat="1" applyFont="1" applyFill="1"/>
    <xf numFmtId="164" fontId="2" fillId="2" borderId="1" xfId="1" applyNumberFormat="1" applyFont="1" applyFill="1" applyBorder="1"/>
    <xf numFmtId="164" fontId="2" fillId="2" borderId="3" xfId="1" applyNumberFormat="1" applyFont="1" applyFill="1" applyBorder="1"/>
    <xf numFmtId="164" fontId="2" fillId="2" borderId="4" xfId="1" applyNumberFormat="1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164" fontId="2" fillId="2" borderId="0" xfId="1" applyNumberFormat="1" applyFont="1" applyFill="1" applyBorder="1"/>
    <xf numFmtId="0" fontId="7" fillId="2" borderId="2" xfId="0" applyFont="1" applyFill="1" applyBorder="1"/>
    <xf numFmtId="43" fontId="7" fillId="2" borderId="2" xfId="1" applyFont="1" applyFill="1" applyBorder="1"/>
    <xf numFmtId="0" fontId="7" fillId="2" borderId="0" xfId="0" applyFont="1" applyFill="1" applyBorder="1"/>
    <xf numFmtId="43" fontId="7" fillId="2" borderId="0" xfId="1" applyFont="1" applyFill="1" applyBorder="1"/>
    <xf numFmtId="165" fontId="2" fillId="2" borderId="0" xfId="0" applyNumberFormat="1" applyFont="1" applyFill="1"/>
    <xf numFmtId="2" fontId="7" fillId="2" borderId="0" xfId="1" applyNumberFormat="1" applyFont="1" applyFill="1" applyBorder="1"/>
    <xf numFmtId="164" fontId="2" fillId="2" borderId="0" xfId="0" applyNumberFormat="1" applyFont="1" applyFill="1"/>
    <xf numFmtId="0" fontId="8" fillId="2" borderId="0" xfId="0" applyFont="1" applyFill="1"/>
    <xf numFmtId="165" fontId="2" fillId="2" borderId="0" xfId="2" applyNumberFormat="1" applyFont="1" applyFill="1"/>
    <xf numFmtId="0" fontId="5" fillId="2" borderId="0" xfId="0" applyFont="1" applyFill="1"/>
    <xf numFmtId="0" fontId="6" fillId="2" borderId="0" xfId="0" applyFont="1" applyFill="1"/>
    <xf numFmtId="165" fontId="2" fillId="4" borderId="0" xfId="0" applyNumberFormat="1" applyFont="1" applyFill="1"/>
    <xf numFmtId="164" fontId="2" fillId="4" borderId="0" xfId="1" applyNumberFormat="1" applyFont="1" applyFill="1"/>
    <xf numFmtId="164" fontId="2" fillId="5" borderId="0" xfId="1" applyNumberFormat="1" applyFont="1" applyFill="1"/>
    <xf numFmtId="164" fontId="2" fillId="6" borderId="0" xfId="1" applyNumberFormat="1" applyFont="1" applyFill="1"/>
    <xf numFmtId="164" fontId="2" fillId="4" borderId="1" xfId="1" applyNumberFormat="1" applyFont="1" applyFill="1" applyBorder="1"/>
    <xf numFmtId="164" fontId="2" fillId="6" borderId="1" xfId="1" applyNumberFormat="1" applyFont="1" applyFill="1" applyBorder="1"/>
    <xf numFmtId="0" fontId="9" fillId="3" borderId="0" xfId="0" applyFont="1" applyFill="1"/>
    <xf numFmtId="0" fontId="10" fillId="3" borderId="0" xfId="0" applyFont="1" applyFill="1"/>
    <xf numFmtId="164" fontId="2" fillId="5" borderId="1" xfId="1" applyNumberFormat="1" applyFont="1" applyFill="1" applyBorder="1"/>
    <xf numFmtId="164" fontId="2" fillId="5" borderId="0" xfId="0" applyNumberFormat="1" applyFont="1" applyFill="1"/>
    <xf numFmtId="0" fontId="2" fillId="5" borderId="0" xfId="0" applyFont="1" applyFill="1"/>
    <xf numFmtId="2" fontId="7" fillId="4" borderId="0" xfId="1" applyNumberFormat="1" applyFont="1" applyFill="1" applyBorder="1"/>
    <xf numFmtId="164" fontId="11" fillId="4" borderId="0" xfId="0" applyNumberFormat="1" applyFont="1" applyFill="1"/>
    <xf numFmtId="43" fontId="11" fillId="4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585107</xdr:colOff>
      <xdr:row>21</xdr:row>
      <xdr:rowOff>163284</xdr:rowOff>
    </xdr:from>
    <xdr:to>
      <xdr:col>3</xdr:col>
      <xdr:colOff>54428</xdr:colOff>
      <xdr:row>26</xdr:row>
      <xdr:rowOff>95249</xdr:rowOff>
    </xdr:to>
    <xdr:sp macro="" textlink="">
      <xdr:nvSpPr>
        <xdr:cNvPr id="2" name="TextBox 1"/>
        <xdr:cNvSpPr txBox="1"/>
      </xdr:nvSpPr>
      <xdr:spPr>
        <a:xfrm>
          <a:off x="585107" y="3973284"/>
          <a:ext cx="2571750" cy="816429"/>
        </a:xfrm>
        <a:prstGeom prst="rect">
          <a:avLst/>
        </a:prstGeom>
        <a:solidFill>
          <a:srgbClr val="92D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i="0">
              <a:latin typeface="Arial" pitchFamily="34" charset="0"/>
              <a:cs typeface="Arial" pitchFamily="34" charset="0"/>
            </a:rPr>
            <a:t>Prepare</a:t>
          </a:r>
          <a:r>
            <a:rPr lang="en-US" sz="1100" i="0" baseline="0">
              <a:latin typeface="Arial" pitchFamily="34" charset="0"/>
              <a:cs typeface="Arial" pitchFamily="34" charset="0"/>
            </a:rPr>
            <a:t> standardized I/S, B/S and FCF. Separate operating and non operatingn items.</a:t>
          </a:r>
        </a:p>
        <a:p>
          <a:r>
            <a:rPr lang="en-US" sz="1100" i="0" baseline="0">
              <a:latin typeface="Arial" pitchFamily="34" charset="0"/>
              <a:cs typeface="Arial" pitchFamily="34" charset="0"/>
            </a:rPr>
            <a:t>Add a "</a:t>
          </a:r>
          <a:r>
            <a:rPr lang="en-US" sz="1100" b="1" i="0" baseline="0">
              <a:latin typeface="Arial" pitchFamily="34" charset="0"/>
              <a:cs typeface="Arial" pitchFamily="34" charset="0"/>
            </a:rPr>
            <a:t>New Debt</a:t>
          </a:r>
          <a:r>
            <a:rPr lang="en-US" sz="1100" i="0" baseline="0">
              <a:latin typeface="Arial" pitchFamily="34" charset="0"/>
              <a:cs typeface="Arial" pitchFamily="34" charset="0"/>
            </a:rPr>
            <a:t>" category in B/S</a:t>
          </a:r>
        </a:p>
        <a:p>
          <a:endParaRPr lang="en-US" sz="1100" i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68035</xdr:colOff>
      <xdr:row>22</xdr:row>
      <xdr:rowOff>27214</xdr:rowOff>
    </xdr:from>
    <xdr:to>
      <xdr:col>13</xdr:col>
      <xdr:colOff>190499</xdr:colOff>
      <xdr:row>27</xdr:row>
      <xdr:rowOff>81643</xdr:rowOff>
    </xdr:to>
    <xdr:sp macro="" textlink="">
      <xdr:nvSpPr>
        <xdr:cNvPr id="2" name="TextBox 1"/>
        <xdr:cNvSpPr txBox="1"/>
      </xdr:nvSpPr>
      <xdr:spPr>
        <a:xfrm>
          <a:off x="8082642" y="4014107"/>
          <a:ext cx="2558143" cy="938893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Financial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items </a:t>
          </a:r>
          <a:r>
            <a:rPr lang="en-US" sz="1100" b="0" baseline="0">
              <a:latin typeface="Arial" pitchFamily="34" charset="0"/>
              <a:cs typeface="Arial" pitchFamily="34" charset="0"/>
            </a:rPr>
            <a:t>and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quasi equity </a:t>
          </a:r>
          <a:r>
            <a:rPr lang="en-US" sz="1100" b="0" baseline="0">
              <a:latin typeface="Arial" pitchFamily="34" charset="0"/>
              <a:cs typeface="Arial" pitchFamily="34" charset="0"/>
            </a:rPr>
            <a:t>or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quasi debt provisions </a:t>
          </a:r>
          <a:r>
            <a:rPr lang="en-US" sz="1100" baseline="0">
              <a:latin typeface="Arial" pitchFamily="34" charset="0"/>
              <a:cs typeface="Arial" pitchFamily="34" charset="0"/>
            </a:rPr>
            <a:t>estimated on a case by case basis.</a:t>
          </a:r>
        </a:p>
        <a:p>
          <a:r>
            <a:rPr lang="en-US" sz="1100">
              <a:latin typeface="Arial" pitchFamily="34" charset="0"/>
              <a:cs typeface="Arial" pitchFamily="34" charset="0"/>
            </a:rPr>
            <a:t>Modeled as constant,</a:t>
          </a:r>
          <a:r>
            <a:rPr lang="en-US" sz="1100" baseline="0">
              <a:latin typeface="Arial" pitchFamily="34" charset="0"/>
              <a:cs typeface="Arial" pitchFamily="34" charset="0"/>
            </a:rPr>
            <a:t> % of change vs previous year or user input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326570</xdr:colOff>
      <xdr:row>20</xdr:row>
      <xdr:rowOff>95253</xdr:rowOff>
    </xdr:from>
    <xdr:to>
      <xdr:col>0</xdr:col>
      <xdr:colOff>1932215</xdr:colOff>
      <xdr:row>24</xdr:row>
      <xdr:rowOff>40823</xdr:rowOff>
    </xdr:to>
    <xdr:sp macro="" textlink="">
      <xdr:nvSpPr>
        <xdr:cNvPr id="2" name="TextBox 1"/>
        <xdr:cNvSpPr txBox="1"/>
      </xdr:nvSpPr>
      <xdr:spPr>
        <a:xfrm>
          <a:off x="326570" y="3728360"/>
          <a:ext cx="1605645" cy="653142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Forecast </a:t>
          </a:r>
          <a:r>
            <a:rPr lang="en-US" sz="1100" b="1">
              <a:latin typeface="Arial" pitchFamily="34" charset="0"/>
              <a:cs typeface="Arial" pitchFamily="34" charset="0"/>
            </a:rPr>
            <a:t>revenues</a:t>
          </a:r>
          <a:r>
            <a:rPr lang="en-US" sz="1100">
              <a:latin typeface="Arial" pitchFamily="34" charset="0"/>
              <a:cs typeface="Arial" pitchFamily="34" charset="0"/>
            </a:rPr>
            <a:t>: generally</a:t>
          </a:r>
          <a:r>
            <a:rPr lang="en-US" sz="1100" baseline="0">
              <a:latin typeface="Arial" pitchFamily="34" charset="0"/>
              <a:cs typeface="Arial" pitchFamily="34" charset="0"/>
            </a:rPr>
            <a:t> as % change vs previous year</a:t>
          </a:r>
          <a:r>
            <a:rPr lang="en-US" sz="1100">
              <a:latin typeface="Arial" pitchFamily="34" charset="0"/>
              <a:cs typeface="Arial" pitchFamily="34" charset="0"/>
            </a:rPr>
            <a:t>  </a:t>
          </a:r>
          <a:endParaRPr lang="en-US" sz="1100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1102178</xdr:colOff>
      <xdr:row>25</xdr:row>
      <xdr:rowOff>54430</xdr:rowOff>
    </xdr:from>
    <xdr:to>
      <xdr:col>4</xdr:col>
      <xdr:colOff>27214</xdr:colOff>
      <xdr:row>29</xdr:row>
      <xdr:rowOff>95250</xdr:rowOff>
    </xdr:to>
    <xdr:sp macro="" textlink="">
      <xdr:nvSpPr>
        <xdr:cNvPr id="3" name="TextBox 2"/>
        <xdr:cNvSpPr txBox="1"/>
      </xdr:nvSpPr>
      <xdr:spPr>
        <a:xfrm>
          <a:off x="1102178" y="4572001"/>
          <a:ext cx="2571750" cy="653142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Forecast </a:t>
          </a:r>
          <a:r>
            <a:rPr lang="en-US" sz="1100" b="1">
              <a:latin typeface="Arial" pitchFamily="34" charset="0"/>
              <a:cs typeface="Arial" pitchFamily="34" charset="0"/>
            </a:rPr>
            <a:t>operating costs</a:t>
          </a:r>
          <a:r>
            <a:rPr lang="en-US" sz="1100">
              <a:latin typeface="Arial" pitchFamily="34" charset="0"/>
              <a:cs typeface="Arial" pitchFamily="34" charset="0"/>
            </a:rPr>
            <a:t>:</a:t>
          </a:r>
          <a:r>
            <a:rPr lang="en-US" sz="1100" baseline="0">
              <a:latin typeface="Arial" pitchFamily="34" charset="0"/>
              <a:cs typeface="Arial" pitchFamily="34" charset="0"/>
            </a:rPr>
            <a:t> generally variable costs as % revenues, other as % change vs previous year</a:t>
          </a:r>
          <a:endParaRPr lang="en-US" sz="1100" i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176893</xdr:colOff>
      <xdr:row>22</xdr:row>
      <xdr:rowOff>2</xdr:rowOff>
    </xdr:from>
    <xdr:to>
      <xdr:col>13</xdr:col>
      <xdr:colOff>517067</xdr:colOff>
      <xdr:row>25</xdr:row>
      <xdr:rowOff>108858</xdr:rowOff>
    </xdr:to>
    <xdr:sp macro="" textlink="">
      <xdr:nvSpPr>
        <xdr:cNvPr id="3" name="TextBox 2"/>
        <xdr:cNvSpPr txBox="1"/>
      </xdr:nvSpPr>
      <xdr:spPr>
        <a:xfrm>
          <a:off x="10082893" y="3986895"/>
          <a:ext cx="884460" cy="639534"/>
        </a:xfrm>
        <a:prstGeom prst="rect">
          <a:avLst/>
        </a:prstGeom>
        <a:solidFill>
          <a:srgbClr val="92D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Link WC to</a:t>
          </a:r>
          <a:r>
            <a:rPr lang="en-US" sz="1100" baseline="0">
              <a:latin typeface="Arial" pitchFamily="34" charset="0"/>
              <a:cs typeface="Arial" pitchFamily="34" charset="0"/>
            </a:rPr>
            <a:t> FCF calculation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544283</xdr:colOff>
      <xdr:row>18</xdr:row>
      <xdr:rowOff>136072</xdr:rowOff>
    </xdr:from>
    <xdr:to>
      <xdr:col>9</xdr:col>
      <xdr:colOff>176893</xdr:colOff>
      <xdr:row>23</xdr:row>
      <xdr:rowOff>81642</xdr:rowOff>
    </xdr:to>
    <xdr:sp macro="" textlink="">
      <xdr:nvSpPr>
        <xdr:cNvPr id="4" name="TextBox 3"/>
        <xdr:cNvSpPr txBox="1"/>
      </xdr:nvSpPr>
      <xdr:spPr>
        <a:xfrm>
          <a:off x="6381747" y="3415393"/>
          <a:ext cx="1605646" cy="83003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Link </a:t>
          </a:r>
          <a:r>
            <a:rPr lang="en-US" sz="1100" b="1">
              <a:latin typeface="Arial" pitchFamily="34" charset="0"/>
              <a:cs typeface="Arial" pitchFamily="34" charset="0"/>
            </a:rPr>
            <a:t>Working Capital components</a:t>
          </a:r>
          <a:r>
            <a:rPr lang="en-US" sz="1100">
              <a:latin typeface="Arial" pitchFamily="34" charset="0"/>
              <a:cs typeface="Arial" pitchFamily="34" charset="0"/>
            </a:rPr>
            <a:t>: generally as % of revenues</a:t>
          </a:r>
        </a:p>
      </xdr:txBody>
    </xdr:sp>
    <xdr:clientData/>
  </xdr:twoCellAnchor>
  <xdr:twoCellAnchor>
    <xdr:from>
      <xdr:col>1</xdr:col>
      <xdr:colOff>149676</xdr:colOff>
      <xdr:row>21</xdr:row>
      <xdr:rowOff>13610</xdr:rowOff>
    </xdr:from>
    <xdr:to>
      <xdr:col>4</xdr:col>
      <xdr:colOff>108857</xdr:colOff>
      <xdr:row>26</xdr:row>
      <xdr:rowOff>95253</xdr:rowOff>
    </xdr:to>
    <xdr:sp macro="" textlink="">
      <xdr:nvSpPr>
        <xdr:cNvPr id="5" name="TextBox 4"/>
        <xdr:cNvSpPr txBox="1"/>
      </xdr:nvSpPr>
      <xdr:spPr>
        <a:xfrm>
          <a:off x="2163533" y="3823610"/>
          <a:ext cx="1592038" cy="966107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Link </a:t>
          </a:r>
          <a:r>
            <a:rPr lang="en-US" sz="1100" b="1">
              <a:latin typeface="Arial" pitchFamily="34" charset="0"/>
              <a:cs typeface="Arial" pitchFamily="34" charset="0"/>
            </a:rPr>
            <a:t>PPE</a:t>
          </a:r>
          <a:r>
            <a:rPr lang="en-US" sz="1100">
              <a:latin typeface="Arial" pitchFamily="34" charset="0"/>
              <a:cs typeface="Arial" pitchFamily="34" charset="0"/>
            </a:rPr>
            <a:t> to driver: here as % of revenues. </a:t>
          </a:r>
        </a:p>
        <a:p>
          <a:r>
            <a:rPr lang="en-US" sz="1100" i="1">
              <a:latin typeface="Arial" pitchFamily="34" charset="0"/>
              <a:cs typeface="Arial" pitchFamily="34" charset="0"/>
            </a:rPr>
            <a:t>Note: PPE could </a:t>
          </a:r>
          <a:r>
            <a:rPr lang="en-US" sz="1100" i="1" baseline="0">
              <a:latin typeface="Arial" pitchFamily="34" charset="0"/>
              <a:cs typeface="Arial" pitchFamily="34" charset="0"/>
            </a:rPr>
            <a:t>also be linked to Capex</a:t>
          </a:r>
          <a:endParaRPr lang="en-US" sz="1100" i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81642</xdr:colOff>
      <xdr:row>21</xdr:row>
      <xdr:rowOff>40822</xdr:rowOff>
    </xdr:from>
    <xdr:to>
      <xdr:col>4</xdr:col>
      <xdr:colOff>54430</xdr:colOff>
      <xdr:row>24</xdr:row>
      <xdr:rowOff>136072</xdr:rowOff>
    </xdr:to>
    <xdr:sp macro="" textlink="">
      <xdr:nvSpPr>
        <xdr:cNvPr id="2" name="TextBox 1"/>
        <xdr:cNvSpPr txBox="1"/>
      </xdr:nvSpPr>
      <xdr:spPr>
        <a:xfrm>
          <a:off x="2095499" y="3850822"/>
          <a:ext cx="1605645" cy="625929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Link</a:t>
          </a:r>
          <a:r>
            <a:rPr lang="en-US" sz="1100" baseline="0">
              <a:latin typeface="Arial" pitchFamily="34" charset="0"/>
              <a:cs typeface="Arial" pitchFamily="34" charset="0"/>
            </a:rPr>
            <a:t> d</a:t>
          </a:r>
          <a:r>
            <a:rPr lang="en-US" sz="1100" b="1">
              <a:latin typeface="Arial" pitchFamily="34" charset="0"/>
              <a:cs typeface="Arial" pitchFamily="34" charset="0"/>
            </a:rPr>
            <a:t>epreciation</a:t>
          </a:r>
          <a:r>
            <a:rPr lang="en-US" sz="1100">
              <a:latin typeface="Arial" pitchFamily="34" charset="0"/>
              <a:cs typeface="Arial" pitchFamily="34" charset="0"/>
            </a:rPr>
            <a:t> to driver: here as % of </a:t>
          </a:r>
          <a:r>
            <a:rPr lang="en-US" sz="1100" u="sng">
              <a:latin typeface="Arial" pitchFamily="34" charset="0"/>
              <a:cs typeface="Arial" pitchFamily="34" charset="0"/>
            </a:rPr>
            <a:t>previous</a:t>
          </a:r>
          <a:r>
            <a:rPr lang="en-US" sz="1100" baseline="0">
              <a:latin typeface="Arial" pitchFamily="34" charset="0"/>
              <a:cs typeface="Arial" pitchFamily="34" charset="0"/>
            </a:rPr>
            <a:t> year PPE.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244928</xdr:colOff>
      <xdr:row>21</xdr:row>
      <xdr:rowOff>149679</xdr:rowOff>
    </xdr:from>
    <xdr:to>
      <xdr:col>12</xdr:col>
      <xdr:colOff>367393</xdr:colOff>
      <xdr:row>25</xdr:row>
      <xdr:rowOff>40822</xdr:rowOff>
    </xdr:to>
    <xdr:sp macro="" textlink="">
      <xdr:nvSpPr>
        <xdr:cNvPr id="2" name="TextBox 1"/>
        <xdr:cNvSpPr txBox="1"/>
      </xdr:nvSpPr>
      <xdr:spPr>
        <a:xfrm>
          <a:off x="8259535" y="3959679"/>
          <a:ext cx="2013858" cy="598714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(Gross) Capex calculated based on change in Net PPE </a:t>
          </a:r>
          <a:r>
            <a:rPr lang="en-US" sz="1100" u="sng">
              <a:latin typeface="Arial" pitchFamily="34" charset="0"/>
              <a:cs typeface="Arial" pitchFamily="34" charset="0"/>
            </a:rPr>
            <a:t>plus</a:t>
          </a:r>
          <a:r>
            <a:rPr lang="en-US" sz="1100">
              <a:latin typeface="Arial" pitchFamily="34" charset="0"/>
              <a:cs typeface="Arial" pitchFamily="34" charset="0"/>
            </a:rPr>
            <a:t> Depreciation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1319892</xdr:colOff>
      <xdr:row>20</xdr:row>
      <xdr:rowOff>163285</xdr:rowOff>
    </xdr:from>
    <xdr:to>
      <xdr:col>4</xdr:col>
      <xdr:colOff>68036</xdr:colOff>
      <xdr:row>25</xdr:row>
      <xdr:rowOff>54428</xdr:rowOff>
    </xdr:to>
    <xdr:sp macro="" textlink="">
      <xdr:nvSpPr>
        <xdr:cNvPr id="2" name="TextBox 1"/>
        <xdr:cNvSpPr txBox="1"/>
      </xdr:nvSpPr>
      <xdr:spPr>
        <a:xfrm>
          <a:off x="1319892" y="3796392"/>
          <a:ext cx="2394858" cy="775607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Link </a:t>
          </a:r>
          <a:r>
            <a:rPr lang="en-US" sz="1100" b="1">
              <a:latin typeface="Arial" pitchFamily="34" charset="0"/>
              <a:cs typeface="Arial" pitchFamily="34" charset="0"/>
            </a:rPr>
            <a:t>interest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expense </a:t>
          </a:r>
          <a:r>
            <a:rPr lang="en-US" sz="1100" baseline="0">
              <a:latin typeface="Arial" pitchFamily="34" charset="0"/>
              <a:cs typeface="Arial" pitchFamily="34" charset="0"/>
            </a:rPr>
            <a:t>to </a:t>
          </a:r>
          <a:r>
            <a:rPr lang="en-US" sz="1100" u="sng" baseline="0">
              <a:latin typeface="Arial" pitchFamily="34" charset="0"/>
              <a:cs typeface="Arial" pitchFamily="34" charset="0"/>
            </a:rPr>
            <a:t>previous</a:t>
          </a:r>
          <a:r>
            <a:rPr lang="en-US" sz="1100" baseline="0">
              <a:latin typeface="Arial" pitchFamily="34" charset="0"/>
              <a:cs typeface="Arial" pitchFamily="34" charset="0"/>
            </a:rPr>
            <a:t> year Debt</a:t>
          </a:r>
          <a:endParaRPr lang="en-US" sz="1100">
            <a:latin typeface="Arial" pitchFamily="34" charset="0"/>
            <a:cs typeface="Arial" pitchFamily="34" charset="0"/>
          </a:endParaRPr>
        </a:p>
        <a:p>
          <a:r>
            <a:rPr lang="en-US" sz="1100">
              <a:latin typeface="Arial" pitchFamily="34" charset="0"/>
              <a:cs typeface="Arial" pitchFamily="34" charset="0"/>
            </a:rPr>
            <a:t>Note: Link to New Debt as well, ST and LT debt not used in forecast</a:t>
          </a:r>
        </a:p>
      </xdr:txBody>
    </xdr:sp>
    <xdr:clientData/>
  </xdr:twoCellAnchor>
  <xdr:twoCellAnchor>
    <xdr:from>
      <xdr:col>9</xdr:col>
      <xdr:colOff>190497</xdr:colOff>
      <xdr:row>21</xdr:row>
      <xdr:rowOff>95248</xdr:rowOff>
    </xdr:from>
    <xdr:to>
      <xdr:col>11</xdr:col>
      <xdr:colOff>435427</xdr:colOff>
      <xdr:row>25</xdr:row>
      <xdr:rowOff>13606</xdr:rowOff>
    </xdr:to>
    <xdr:sp macro="" textlink="">
      <xdr:nvSpPr>
        <xdr:cNvPr id="3" name="TextBox 2"/>
        <xdr:cNvSpPr txBox="1"/>
      </xdr:nvSpPr>
      <xdr:spPr>
        <a:xfrm>
          <a:off x="8000997" y="3905248"/>
          <a:ext cx="1796144" cy="625929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Link </a:t>
          </a:r>
          <a:r>
            <a:rPr lang="en-US" sz="1100" b="1">
              <a:latin typeface="Arial" pitchFamily="34" charset="0"/>
              <a:cs typeface="Arial" pitchFamily="34" charset="0"/>
            </a:rPr>
            <a:t>interest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income </a:t>
          </a:r>
          <a:r>
            <a:rPr lang="en-US" sz="1100" baseline="0">
              <a:latin typeface="Arial" pitchFamily="34" charset="0"/>
              <a:cs typeface="Arial" pitchFamily="34" charset="0"/>
            </a:rPr>
            <a:t>to </a:t>
          </a:r>
          <a:r>
            <a:rPr lang="en-US" sz="1100" u="sng" baseline="0">
              <a:latin typeface="Arial" pitchFamily="34" charset="0"/>
              <a:cs typeface="Arial" pitchFamily="34" charset="0"/>
            </a:rPr>
            <a:t>previous</a:t>
          </a:r>
          <a:r>
            <a:rPr lang="en-US" sz="1100" baseline="0">
              <a:latin typeface="Arial" pitchFamily="34" charset="0"/>
              <a:cs typeface="Arial" pitchFamily="34" charset="0"/>
            </a:rPr>
            <a:t> year financial assets and Excess  cash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367393</xdr:colOff>
      <xdr:row>20</xdr:row>
      <xdr:rowOff>163285</xdr:rowOff>
    </xdr:from>
    <xdr:to>
      <xdr:col>4</xdr:col>
      <xdr:colOff>68036</xdr:colOff>
      <xdr:row>29</xdr:row>
      <xdr:rowOff>136071</xdr:rowOff>
    </xdr:to>
    <xdr:sp macro="" textlink="">
      <xdr:nvSpPr>
        <xdr:cNvPr id="2" name="TextBox 1"/>
        <xdr:cNvSpPr txBox="1"/>
      </xdr:nvSpPr>
      <xdr:spPr>
        <a:xfrm>
          <a:off x="367393" y="3796392"/>
          <a:ext cx="3347357" cy="1469572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1. Sum all</a:t>
          </a:r>
          <a:r>
            <a:rPr lang="en-US" sz="1100" baseline="0">
              <a:latin typeface="Arial" pitchFamily="34" charset="0"/>
              <a:cs typeface="Arial" pitchFamily="34" charset="0"/>
            </a:rPr>
            <a:t> assets except Excess cash, substract all liabilities except financial debt </a:t>
          </a:r>
        </a:p>
        <a:p>
          <a:r>
            <a:rPr lang="en-US" sz="1100" baseline="0">
              <a:latin typeface="Arial" pitchFamily="34" charset="0"/>
              <a:cs typeface="Arial" pitchFamily="34" charset="0"/>
            </a:rPr>
            <a:t>2. if the difference is positive, plug it as new Debt, else as Excess cash</a:t>
          </a:r>
        </a:p>
        <a:p>
          <a:r>
            <a:rPr lang="en-US" sz="1100" baseline="0">
              <a:latin typeface="Arial" pitchFamily="34" charset="0"/>
              <a:cs typeface="Arial" pitchFamily="34" charset="0"/>
            </a:rPr>
            <a:t>3. Check that Total assets minus Liabilities equals zero</a:t>
          </a:r>
        </a:p>
        <a:p>
          <a:r>
            <a:rPr lang="en-US" sz="1100" i="1" baseline="0">
              <a:latin typeface="Arial" pitchFamily="34" charset="0"/>
              <a:cs typeface="Arial" pitchFamily="34" charset="0"/>
            </a:rPr>
            <a:t>Note:  some parts of the B/S are still not filled, but the plug should still run on empty cells</a:t>
          </a:r>
          <a:endParaRPr lang="en-US" sz="1100" i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898072</xdr:colOff>
      <xdr:row>21</xdr:row>
      <xdr:rowOff>163285</xdr:rowOff>
    </xdr:from>
    <xdr:to>
      <xdr:col>13</xdr:col>
      <xdr:colOff>462644</xdr:colOff>
      <xdr:row>26</xdr:row>
      <xdr:rowOff>68036</xdr:rowOff>
    </xdr:to>
    <xdr:sp macro="" textlink="">
      <xdr:nvSpPr>
        <xdr:cNvPr id="3" name="TextBox 2"/>
        <xdr:cNvSpPr txBox="1"/>
      </xdr:nvSpPr>
      <xdr:spPr>
        <a:xfrm>
          <a:off x="8912679" y="3973285"/>
          <a:ext cx="2000251" cy="78921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Taxes on EBITA based on marginal tax</a:t>
          </a:r>
          <a:r>
            <a:rPr lang="en-US" sz="1100" baseline="0">
              <a:latin typeface="Arial" pitchFamily="34" charset="0"/>
              <a:cs typeface="Arial" pitchFamily="34" charset="0"/>
            </a:rPr>
            <a:t> rate and EBITA</a:t>
          </a:r>
        </a:p>
        <a:p>
          <a:r>
            <a:rPr lang="en-US" sz="1100" baseline="0">
              <a:latin typeface="Arial" pitchFamily="34" charset="0"/>
              <a:cs typeface="Arial" pitchFamily="34" charset="0"/>
            </a:rPr>
            <a:t>Note: different from income taxes from I/S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244927</xdr:colOff>
      <xdr:row>22</xdr:row>
      <xdr:rowOff>95250</xdr:rowOff>
    </xdr:from>
    <xdr:to>
      <xdr:col>12</xdr:col>
      <xdr:colOff>408214</xdr:colOff>
      <xdr:row>27</xdr:row>
      <xdr:rowOff>176893</xdr:rowOff>
    </xdr:to>
    <xdr:sp macro="" textlink="">
      <xdr:nvSpPr>
        <xdr:cNvPr id="2" name="TextBox 1"/>
        <xdr:cNvSpPr txBox="1"/>
      </xdr:nvSpPr>
      <xdr:spPr>
        <a:xfrm>
          <a:off x="8259534" y="4082143"/>
          <a:ext cx="2054680" cy="966107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Paid in capital </a:t>
          </a:r>
          <a:r>
            <a:rPr lang="en-US" sz="1100">
              <a:latin typeface="Arial" pitchFamily="34" charset="0"/>
              <a:cs typeface="Arial" pitchFamily="34" charset="0"/>
            </a:rPr>
            <a:t>constant</a:t>
          </a:r>
        </a:p>
        <a:p>
          <a:r>
            <a:rPr lang="en-US" sz="1100" b="1">
              <a:latin typeface="Arial" pitchFamily="34" charset="0"/>
              <a:cs typeface="Arial" pitchFamily="34" charset="0"/>
            </a:rPr>
            <a:t>B/S Retained earnings </a:t>
          </a:r>
          <a:r>
            <a:rPr lang="en-US" sz="1100">
              <a:latin typeface="Arial" pitchFamily="34" charset="0"/>
              <a:cs typeface="Arial" pitchFamily="34" charset="0"/>
            </a:rPr>
            <a:t>equal to previous</a:t>
          </a:r>
          <a:r>
            <a:rPr lang="en-US" sz="1100" baseline="0">
              <a:latin typeface="Arial" pitchFamily="34" charset="0"/>
              <a:cs typeface="Arial" pitchFamily="34" charset="0"/>
            </a:rPr>
            <a:t> year value plus retained earnings from I/S for the year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1768928</xdr:colOff>
      <xdr:row>22</xdr:row>
      <xdr:rowOff>95250</xdr:rowOff>
    </xdr:from>
    <xdr:to>
      <xdr:col>3</xdr:col>
      <xdr:colOff>462643</xdr:colOff>
      <xdr:row>27</xdr:row>
      <xdr:rowOff>122464</xdr:rowOff>
    </xdr:to>
    <xdr:sp macro="" textlink="">
      <xdr:nvSpPr>
        <xdr:cNvPr id="3" name="TextBox 2"/>
        <xdr:cNvSpPr txBox="1"/>
      </xdr:nvSpPr>
      <xdr:spPr>
        <a:xfrm>
          <a:off x="1768928" y="4082143"/>
          <a:ext cx="1796144" cy="911678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latin typeface="Arial" pitchFamily="34" charset="0"/>
              <a:cs typeface="Arial" pitchFamily="34" charset="0"/>
            </a:rPr>
            <a:t>Assume payout ratio to calculate </a:t>
          </a:r>
          <a:r>
            <a:rPr lang="en-US" sz="1100" b="1">
              <a:latin typeface="Arial" pitchFamily="34" charset="0"/>
              <a:cs typeface="Arial" pitchFamily="34" charset="0"/>
            </a:rPr>
            <a:t>dividends</a:t>
          </a:r>
        </a:p>
        <a:p>
          <a:r>
            <a:rPr lang="en-US" sz="1100">
              <a:latin typeface="Arial" pitchFamily="34" charset="0"/>
              <a:cs typeface="Arial" pitchFamily="34" charset="0"/>
            </a:rPr>
            <a:t>Retained earnings equal</a:t>
          </a:r>
          <a:r>
            <a:rPr lang="en-US" sz="1100" baseline="0">
              <a:latin typeface="Arial" pitchFamily="34" charset="0"/>
              <a:cs typeface="Arial" pitchFamily="34" charset="0"/>
            </a:rPr>
            <a:t> to Net income minus dividends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zoomScale="70" zoomScaleNormal="70" workbookViewId="0">
      <selection activeCell="A22" sqref="A22"/>
    </sheetView>
  </sheetViews>
  <sheetFormatPr defaultRowHeight="15"/>
  <cols>
    <col min="1" max="1" width="48.85546875" bestFit="1" customWidth="1"/>
    <col min="6" max="6" width="26.140625" bestFit="1" customWidth="1"/>
    <col min="10" max="10" width="3.140625" style="1" customWidth="1"/>
    <col min="11" max="11" width="20.28515625" style="1" bestFit="1" customWidth="1"/>
    <col min="12" max="14" width="8.140625" style="1" customWidth="1"/>
  </cols>
  <sheetData>
    <row r="1" spans="1:14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4">
      <c r="A3" s="4"/>
      <c r="B3" s="4" t="s">
        <v>11</v>
      </c>
      <c r="C3" s="4" t="s">
        <v>12</v>
      </c>
      <c r="D3" s="4" t="s">
        <v>12</v>
      </c>
      <c r="E3" s="4"/>
      <c r="F3" s="4"/>
      <c r="G3" s="4" t="s">
        <v>11</v>
      </c>
      <c r="H3" s="4" t="s">
        <v>12</v>
      </c>
      <c r="I3" s="4" t="s">
        <v>12</v>
      </c>
      <c r="J3" s="4"/>
      <c r="K3" s="4"/>
      <c r="L3" s="4" t="s">
        <v>11</v>
      </c>
      <c r="M3" s="4" t="s">
        <v>12</v>
      </c>
      <c r="N3" s="4" t="s">
        <v>12</v>
      </c>
    </row>
    <row r="4" spans="1:14" ht="15.75" thickBot="1">
      <c r="A4" s="6" t="s">
        <v>0</v>
      </c>
      <c r="B4" s="6">
        <v>2012</v>
      </c>
      <c r="C4" s="6">
        <f>B4+1</f>
        <v>2013</v>
      </c>
      <c r="D4" s="6">
        <f>C4+1</f>
        <v>2014</v>
      </c>
      <c r="E4" s="5"/>
      <c r="F4" s="6" t="s">
        <v>13</v>
      </c>
      <c r="G4" s="6">
        <f>B4</f>
        <v>2012</v>
      </c>
      <c r="H4" s="6">
        <f>C4</f>
        <v>2013</v>
      </c>
      <c r="I4" s="6">
        <f>D4</f>
        <v>2014</v>
      </c>
      <c r="J4" s="5"/>
      <c r="K4" s="6" t="s">
        <v>14</v>
      </c>
      <c r="L4" s="6">
        <f>G4</f>
        <v>2012</v>
      </c>
      <c r="M4" s="6">
        <f>H4</f>
        <v>2013</v>
      </c>
      <c r="N4" s="6">
        <f>I4</f>
        <v>2014</v>
      </c>
    </row>
    <row r="5" spans="1:1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 t="s">
        <v>1</v>
      </c>
      <c r="B6" s="12"/>
      <c r="C6" s="12"/>
      <c r="D6" s="12"/>
      <c r="E6" s="12"/>
      <c r="F6" s="9" t="s">
        <v>40</v>
      </c>
      <c r="G6" s="12"/>
      <c r="H6" s="12"/>
      <c r="I6" s="12"/>
      <c r="J6" s="12"/>
      <c r="K6" s="7"/>
      <c r="L6" s="7"/>
      <c r="M6" s="7"/>
      <c r="N6" s="7"/>
    </row>
    <row r="7" spans="1:14">
      <c r="A7" s="7" t="s">
        <v>2</v>
      </c>
      <c r="B7" s="12"/>
      <c r="C7" s="12"/>
      <c r="D7" s="12"/>
      <c r="E7" s="12"/>
      <c r="F7" s="9" t="s">
        <v>38</v>
      </c>
      <c r="G7" s="12"/>
      <c r="H7" s="12"/>
      <c r="I7" s="12"/>
      <c r="J7" s="12"/>
      <c r="K7" s="7"/>
      <c r="L7" s="7"/>
      <c r="M7" s="7"/>
      <c r="N7" s="7"/>
    </row>
    <row r="8" spans="1:14">
      <c r="A8" s="7" t="s">
        <v>3</v>
      </c>
      <c r="B8" s="13"/>
      <c r="C8" s="13"/>
      <c r="D8" s="13"/>
      <c r="E8" s="12"/>
      <c r="F8" s="10" t="s">
        <v>41</v>
      </c>
      <c r="G8" s="13"/>
      <c r="H8" s="13"/>
      <c r="I8" s="13"/>
      <c r="J8" s="12"/>
      <c r="K8" s="7"/>
      <c r="L8" s="7"/>
      <c r="M8" s="7"/>
      <c r="N8" s="7"/>
    </row>
    <row r="9" spans="1:14">
      <c r="A9" s="7"/>
      <c r="B9" s="12"/>
      <c r="C9" s="12"/>
      <c r="D9" s="12"/>
      <c r="E9" s="12"/>
      <c r="F9" s="7" t="s">
        <v>42</v>
      </c>
      <c r="G9" s="12"/>
      <c r="H9" s="12"/>
      <c r="I9" s="12"/>
      <c r="J9" s="12"/>
      <c r="K9" s="7"/>
      <c r="L9" s="7"/>
      <c r="M9" s="7"/>
      <c r="N9" s="7"/>
    </row>
    <row r="10" spans="1:14">
      <c r="A10" s="7" t="s">
        <v>4</v>
      </c>
      <c r="B10" s="12"/>
      <c r="C10" s="12"/>
      <c r="D10" s="12"/>
      <c r="E10" s="12"/>
      <c r="F10" s="7"/>
      <c r="G10" s="12"/>
      <c r="H10" s="12"/>
      <c r="I10" s="12"/>
      <c r="J10" s="12"/>
      <c r="K10" s="7"/>
      <c r="L10" s="7"/>
      <c r="M10" s="7"/>
      <c r="N10" s="7"/>
    </row>
    <row r="11" spans="1:14">
      <c r="A11" s="7" t="s">
        <v>5</v>
      </c>
      <c r="B11" s="12"/>
      <c r="C11" s="12"/>
      <c r="D11" s="12"/>
      <c r="E11" s="12"/>
      <c r="F11" s="7" t="s">
        <v>43</v>
      </c>
      <c r="G11" s="12"/>
      <c r="H11" s="12"/>
      <c r="I11" s="12"/>
      <c r="J11" s="12"/>
      <c r="K11" s="7"/>
      <c r="L11" s="7"/>
      <c r="M11" s="7"/>
      <c r="N11" s="7"/>
    </row>
    <row r="12" spans="1:14">
      <c r="A12" s="7" t="s">
        <v>6</v>
      </c>
      <c r="B12" s="13"/>
      <c r="C12" s="13"/>
      <c r="D12" s="13"/>
      <c r="E12" s="12"/>
      <c r="F12" s="7" t="s">
        <v>44</v>
      </c>
      <c r="G12" s="12"/>
      <c r="H12" s="12"/>
      <c r="I12" s="12"/>
      <c r="J12" s="12"/>
      <c r="K12" s="7"/>
      <c r="L12" s="7"/>
      <c r="M12" s="7"/>
      <c r="N12" s="7"/>
    </row>
    <row r="13" spans="1:14">
      <c r="A13" s="7"/>
      <c r="B13" s="12"/>
      <c r="C13" s="12"/>
      <c r="D13" s="12"/>
      <c r="E13" s="12"/>
      <c r="F13" s="1"/>
      <c r="G13" s="12"/>
      <c r="H13" s="12"/>
      <c r="I13" s="12"/>
      <c r="J13" s="12"/>
      <c r="K13" s="7"/>
      <c r="L13" s="7"/>
      <c r="M13" s="7"/>
      <c r="N13" s="7"/>
    </row>
    <row r="14" spans="1:14" ht="15.75" thickBot="1">
      <c r="A14" s="7" t="s">
        <v>7</v>
      </c>
      <c r="B14" s="12"/>
      <c r="C14" s="12"/>
      <c r="D14" s="12"/>
      <c r="E14" s="12"/>
      <c r="F14" s="16" t="s">
        <v>45</v>
      </c>
      <c r="G14" s="15"/>
      <c r="H14" s="15"/>
      <c r="I14" s="15"/>
      <c r="J14" s="12"/>
      <c r="K14" s="7"/>
      <c r="L14" s="7"/>
      <c r="M14" s="7"/>
      <c r="N14" s="7"/>
    </row>
    <row r="15" spans="1:14" ht="15.75" thickTop="1">
      <c r="A15" s="7" t="s">
        <v>8</v>
      </c>
      <c r="B15" s="13"/>
      <c r="C15" s="13"/>
      <c r="D15" s="13"/>
      <c r="E15" s="12"/>
      <c r="F15" s="7"/>
      <c r="G15" s="12"/>
      <c r="H15" s="12"/>
      <c r="I15" s="12"/>
      <c r="J15" s="12"/>
      <c r="K15" s="7"/>
      <c r="L15" s="7"/>
      <c r="M15" s="7"/>
      <c r="N15" s="7"/>
    </row>
    <row r="16" spans="1:14">
      <c r="A16" s="7"/>
      <c r="B16" s="12"/>
      <c r="C16" s="12"/>
      <c r="D16" s="12"/>
      <c r="E16" s="12"/>
      <c r="F16" s="7" t="s">
        <v>47</v>
      </c>
      <c r="G16" s="12"/>
      <c r="H16" s="12"/>
      <c r="I16" s="12"/>
      <c r="J16" s="12"/>
      <c r="K16" s="7"/>
      <c r="L16" s="7"/>
      <c r="M16" s="7"/>
      <c r="N16" s="7"/>
    </row>
    <row r="17" spans="1:14" ht="15.75" thickBot="1">
      <c r="A17" s="7" t="s">
        <v>36</v>
      </c>
      <c r="B17" s="14"/>
      <c r="C17" s="14"/>
      <c r="D17" s="14"/>
      <c r="E17" s="12"/>
      <c r="F17" s="8" t="s">
        <v>48</v>
      </c>
      <c r="G17" s="13"/>
      <c r="H17" s="13"/>
      <c r="I17" s="13"/>
      <c r="J17" s="12"/>
      <c r="K17" s="7"/>
      <c r="L17" s="7"/>
      <c r="M17" s="7"/>
      <c r="N17" s="7"/>
    </row>
    <row r="18" spans="1:14" ht="15.75" thickTop="1">
      <c r="A18" s="7"/>
      <c r="B18" s="12"/>
      <c r="C18" s="12"/>
      <c r="D18" s="12"/>
      <c r="E18" s="12"/>
      <c r="F18" s="7" t="s">
        <v>46</v>
      </c>
      <c r="G18" s="12"/>
      <c r="H18" s="12"/>
      <c r="I18" s="12"/>
      <c r="J18" s="12"/>
      <c r="K18" s="7"/>
      <c r="L18" s="7"/>
      <c r="M18" s="7"/>
      <c r="N18" s="7"/>
    </row>
    <row r="19" spans="1:14">
      <c r="A19" s="7" t="s">
        <v>9</v>
      </c>
      <c r="B19" s="12"/>
      <c r="C19" s="12"/>
      <c r="D19" s="12"/>
      <c r="E19" s="12"/>
      <c r="F19" s="7"/>
      <c r="G19" s="12"/>
      <c r="H19" s="12"/>
      <c r="I19" s="12"/>
      <c r="J19" s="12"/>
      <c r="K19" s="7"/>
      <c r="L19" s="7"/>
      <c r="M19" s="7"/>
      <c r="N19" s="7"/>
    </row>
    <row r="20" spans="1:14">
      <c r="A20" s="7" t="s">
        <v>10</v>
      </c>
      <c r="B20" s="12"/>
      <c r="C20" s="12"/>
      <c r="D20" s="12"/>
      <c r="E20" s="12"/>
      <c r="F20" s="1" t="s">
        <v>56</v>
      </c>
      <c r="G20" s="12"/>
      <c r="H20" s="12"/>
      <c r="I20" s="12"/>
      <c r="J20" s="12"/>
      <c r="K20" s="7"/>
      <c r="L20" s="7"/>
      <c r="M20" s="7"/>
      <c r="N20" s="7"/>
    </row>
    <row r="21" spans="1:14">
      <c r="A21" s="7"/>
      <c r="B21" s="7"/>
      <c r="C21" s="7"/>
      <c r="D21" s="7"/>
      <c r="E21" s="12"/>
      <c r="F21" s="1" t="s">
        <v>49</v>
      </c>
      <c r="G21" s="12"/>
      <c r="H21" s="12"/>
      <c r="I21" s="12"/>
      <c r="J21" s="12"/>
      <c r="K21" s="7"/>
      <c r="L21" s="7"/>
      <c r="M21" s="7"/>
      <c r="N21" s="7"/>
    </row>
    <row r="22" spans="1:14">
      <c r="A22" s="7"/>
      <c r="B22" s="7"/>
      <c r="C22" s="7"/>
      <c r="D22" s="7"/>
      <c r="E22" s="12"/>
      <c r="F22" s="7" t="s">
        <v>50</v>
      </c>
      <c r="G22" s="12"/>
      <c r="H22" s="12"/>
      <c r="I22" s="12"/>
      <c r="J22" s="12"/>
      <c r="K22" s="7"/>
      <c r="L22" s="7"/>
      <c r="M22" s="7"/>
      <c r="N22" s="7"/>
    </row>
    <row r="23" spans="1:14">
      <c r="A23" s="7"/>
      <c r="B23" s="7"/>
      <c r="C23" s="7"/>
      <c r="D23" s="7"/>
      <c r="E23" s="12"/>
      <c r="F23" s="7"/>
      <c r="G23" s="12"/>
      <c r="H23" s="12"/>
      <c r="I23" s="12"/>
      <c r="J23" s="12"/>
      <c r="K23" s="7"/>
      <c r="L23" s="12"/>
      <c r="M23" s="12"/>
      <c r="N23" s="12"/>
    </row>
    <row r="24" spans="1:14">
      <c r="A24" s="7"/>
      <c r="B24" s="7"/>
      <c r="C24" s="7"/>
      <c r="D24" s="7"/>
      <c r="E24" s="12"/>
      <c r="F24" s="9" t="s">
        <v>51</v>
      </c>
      <c r="G24" s="12"/>
      <c r="H24" s="12"/>
      <c r="I24" s="12"/>
      <c r="J24" s="12"/>
      <c r="K24" s="7"/>
      <c r="L24" s="12"/>
      <c r="M24" s="12"/>
      <c r="N24" s="12"/>
    </row>
    <row r="25" spans="1:14">
      <c r="A25" s="7"/>
      <c r="B25" s="7"/>
      <c r="C25" s="7"/>
      <c r="D25" s="7"/>
      <c r="E25" s="12"/>
      <c r="F25" s="10" t="s">
        <v>10</v>
      </c>
      <c r="G25" s="13"/>
      <c r="H25" s="13"/>
      <c r="I25" s="13"/>
      <c r="J25" s="12"/>
      <c r="K25" s="7"/>
      <c r="L25" s="12"/>
      <c r="M25" s="12"/>
      <c r="N25" s="12"/>
    </row>
    <row r="26" spans="1:14">
      <c r="A26" s="7"/>
      <c r="B26" s="7"/>
      <c r="C26" s="7"/>
      <c r="D26" s="7"/>
      <c r="E26" s="12"/>
      <c r="F26" s="7" t="s">
        <v>52</v>
      </c>
      <c r="G26" s="12"/>
      <c r="H26" s="12"/>
      <c r="I26" s="12"/>
      <c r="J26" s="12"/>
      <c r="K26" s="7"/>
      <c r="L26" s="12"/>
      <c r="M26" s="12"/>
      <c r="N26" s="12"/>
    </row>
    <row r="27" spans="1:14">
      <c r="A27" s="7"/>
      <c r="B27" s="7"/>
      <c r="C27" s="7"/>
      <c r="D27" s="7"/>
      <c r="E27" s="12"/>
      <c r="F27" s="7"/>
      <c r="G27" s="12"/>
      <c r="H27" s="12"/>
      <c r="I27" s="12"/>
      <c r="J27" s="12"/>
      <c r="K27" s="7"/>
      <c r="L27" s="12"/>
      <c r="M27" s="12"/>
      <c r="N27" s="12"/>
    </row>
    <row r="28" spans="1:14" ht="15.75" thickBot="1">
      <c r="A28" s="17"/>
      <c r="B28" s="17"/>
      <c r="C28" s="17"/>
      <c r="D28" s="17"/>
      <c r="E28" s="18"/>
      <c r="F28" s="16" t="s">
        <v>53</v>
      </c>
      <c r="G28" s="15"/>
      <c r="H28" s="15"/>
      <c r="I28" s="15"/>
      <c r="J28" s="18"/>
      <c r="K28" s="17"/>
      <c r="L28" s="18"/>
      <c r="M28" s="18"/>
      <c r="N28" s="18"/>
    </row>
    <row r="29" spans="1:14" ht="15.75" thickTop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ht="15.75" thickBo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9"/>
  <sheetViews>
    <sheetView zoomScale="70" zoomScaleNormal="70" workbookViewId="0">
      <selection activeCell="H24" sqref="H24"/>
    </sheetView>
  </sheetViews>
  <sheetFormatPr defaultRowHeight="14.25"/>
  <cols>
    <col min="1" max="1" width="30.28515625" style="1" bestFit="1" customWidth="1"/>
    <col min="2" max="4" width="8.140625" style="1" customWidth="1"/>
    <col min="5" max="5" width="3.140625" style="1" customWidth="1"/>
    <col min="6" max="6" width="29.7109375" style="1" bestFit="1" customWidth="1"/>
    <col min="7" max="7" width="8.140625" style="1" customWidth="1"/>
    <col min="8" max="8" width="10.140625" style="1" bestFit="1" customWidth="1"/>
    <col min="9" max="9" width="11.140625" style="1" bestFit="1" customWidth="1"/>
    <col min="10" max="10" width="3.140625" style="1" customWidth="1"/>
    <col min="11" max="11" width="20.28515625" style="1" bestFit="1" customWidth="1"/>
    <col min="12" max="14" width="8.140625" style="1" customWidth="1"/>
    <col min="15" max="16384" width="9.140625" style="1"/>
  </cols>
  <sheetData>
    <row r="1" spans="1:18" ht="15">
      <c r="A1" s="36" t="s">
        <v>65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8" s="3" customFormat="1" ht="12">
      <c r="A3" s="4"/>
      <c r="B3" s="4" t="s">
        <v>11</v>
      </c>
      <c r="C3" s="4" t="s">
        <v>12</v>
      </c>
      <c r="D3" s="4" t="s">
        <v>12</v>
      </c>
      <c r="E3" s="4"/>
      <c r="F3" s="4"/>
      <c r="G3" s="4" t="s">
        <v>11</v>
      </c>
      <c r="H3" s="4" t="s">
        <v>12</v>
      </c>
      <c r="I3" s="4" t="s">
        <v>12</v>
      </c>
      <c r="J3" s="4"/>
      <c r="K3" s="4"/>
      <c r="L3" s="4" t="s">
        <v>11</v>
      </c>
      <c r="M3" s="4" t="s">
        <v>12</v>
      </c>
      <c r="N3" s="4" t="s">
        <v>12</v>
      </c>
    </row>
    <row r="4" spans="1:18" s="2" customFormat="1" ht="15.75" thickBot="1">
      <c r="A4" s="6" t="s">
        <v>0</v>
      </c>
      <c r="B4" s="6">
        <v>2012</v>
      </c>
      <c r="C4" s="6">
        <f>B4+1</f>
        <v>2013</v>
      </c>
      <c r="D4" s="6">
        <f>C4+1</f>
        <v>2014</v>
      </c>
      <c r="E4" s="5"/>
      <c r="F4" s="6" t="s">
        <v>13</v>
      </c>
      <c r="G4" s="6">
        <f>B4</f>
        <v>2012</v>
      </c>
      <c r="H4" s="6">
        <f>C4</f>
        <v>2013</v>
      </c>
      <c r="I4" s="6">
        <f>D4</f>
        <v>2014</v>
      </c>
      <c r="J4" s="5"/>
      <c r="K4" s="6" t="s">
        <v>14</v>
      </c>
      <c r="L4" s="6">
        <f>G4</f>
        <v>2012</v>
      </c>
      <c r="M4" s="6">
        <f>H4</f>
        <v>2013</v>
      </c>
      <c r="N4" s="6">
        <f>I4</f>
        <v>2014</v>
      </c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8">
      <c r="A6" s="7" t="s">
        <v>1</v>
      </c>
      <c r="B6" s="12">
        <v>105.4</v>
      </c>
      <c r="C6" s="12">
        <f>B6*(1+C33)</f>
        <v>118.04800000000002</v>
      </c>
      <c r="D6" s="12">
        <f>C6*(1+D33)</f>
        <v>129.85280000000003</v>
      </c>
      <c r="E6" s="12"/>
      <c r="F6" s="9" t="s">
        <v>40</v>
      </c>
      <c r="G6" s="12">
        <v>2.9</v>
      </c>
      <c r="H6" s="12">
        <f>IF(H21&gt;0,0,-SUM(H7,H8,H11,H12,-H16-H17-H22-H24-H25))</f>
        <v>0</v>
      </c>
      <c r="I6" s="12">
        <f>IF(I21&gt;0,0,-SUM(I7,I8,I11,I12,-I16-I17-I22-I24-I25))</f>
        <v>0</v>
      </c>
      <c r="J6" s="12"/>
      <c r="K6" s="7" t="s">
        <v>4</v>
      </c>
      <c r="L6" s="12">
        <f>B10</f>
        <v>14.5</v>
      </c>
      <c r="M6" s="12">
        <f>C10</f>
        <v>16.075999999999993</v>
      </c>
      <c r="N6" s="12">
        <f>D10</f>
        <v>17.557120000000001</v>
      </c>
    </row>
    <row r="7" spans="1:18">
      <c r="A7" s="7" t="s">
        <v>2</v>
      </c>
      <c r="B7" s="12">
        <v>-85.4</v>
      </c>
      <c r="C7" s="12">
        <f>-C6*C34</f>
        <v>-95.648000000000025</v>
      </c>
      <c r="D7" s="12">
        <f>-D6*D34</f>
        <v>-105.21280000000003</v>
      </c>
      <c r="E7" s="12"/>
      <c r="F7" s="9" t="s">
        <v>38</v>
      </c>
      <c r="G7" s="12">
        <v>2.1</v>
      </c>
      <c r="H7" s="12">
        <f>H33*C6</f>
        <v>2.3609600000000004</v>
      </c>
      <c r="I7" s="12">
        <f>I33*D6</f>
        <v>2.5970560000000007</v>
      </c>
      <c r="J7" s="12"/>
      <c r="K7" s="8" t="s">
        <v>15</v>
      </c>
      <c r="L7" s="13">
        <f>-B37*L6</f>
        <v>-4.833333333333333</v>
      </c>
      <c r="M7" s="13">
        <f>-C37*M6</f>
        <v>-5.3586666666666645</v>
      </c>
      <c r="N7" s="13">
        <f>-D37*N6</f>
        <v>-5.8523733333333334</v>
      </c>
    </row>
    <row r="8" spans="1:18">
      <c r="A8" s="7" t="s">
        <v>3</v>
      </c>
      <c r="B8" s="13">
        <v>-5.5</v>
      </c>
      <c r="C8" s="13">
        <f>-H38*G11</f>
        <v>-6.3239999999999998</v>
      </c>
      <c r="D8" s="13">
        <f>-I38*H11</f>
        <v>-7.0828800000000003</v>
      </c>
      <c r="E8" s="12"/>
      <c r="F8" s="10" t="s">
        <v>41</v>
      </c>
      <c r="G8" s="13">
        <v>13.2</v>
      </c>
      <c r="H8" s="13">
        <f>C6*H34</f>
        <v>14.783999999999999</v>
      </c>
      <c r="I8" s="13">
        <f>D6*I34</f>
        <v>16.2624</v>
      </c>
      <c r="J8" s="12"/>
      <c r="K8" s="7" t="s">
        <v>16</v>
      </c>
      <c r="L8" s="12">
        <f>SUM(L6:L7)</f>
        <v>9.6666666666666679</v>
      </c>
      <c r="M8" s="12">
        <f>SUM(M6:M7)</f>
        <v>10.717333333333329</v>
      </c>
      <c r="N8" s="12">
        <f>SUM(N6:N7)</f>
        <v>11.704746666666669</v>
      </c>
    </row>
    <row r="9" spans="1:18">
      <c r="A9" s="7"/>
      <c r="B9" s="12"/>
      <c r="C9" s="12"/>
      <c r="D9" s="12"/>
      <c r="E9" s="12"/>
      <c r="F9" s="7" t="s">
        <v>42</v>
      </c>
      <c r="G9" s="12">
        <f>SUM(G6:G8)</f>
        <v>18.2</v>
      </c>
      <c r="H9" s="12">
        <f>SUM(H6:H8)</f>
        <v>17.144959999999998</v>
      </c>
      <c r="I9" s="12">
        <f>SUM(I6:I8)</f>
        <v>18.859456000000002</v>
      </c>
      <c r="J9" s="12"/>
      <c r="K9" s="8" t="s">
        <v>3</v>
      </c>
      <c r="L9" s="13">
        <f>-B8</f>
        <v>5.5</v>
      </c>
      <c r="M9" s="13">
        <f>-C8</f>
        <v>6.3239999999999998</v>
      </c>
      <c r="N9" s="13">
        <f>-D8</f>
        <v>7.0828800000000003</v>
      </c>
    </row>
    <row r="10" spans="1:18">
      <c r="A10" s="7" t="s">
        <v>4</v>
      </c>
      <c r="B10" s="12">
        <f>SUM(B6:B8)</f>
        <v>14.5</v>
      </c>
      <c r="C10" s="12">
        <f>SUM(C6:C8)</f>
        <v>16.075999999999993</v>
      </c>
      <c r="D10" s="12">
        <f>SUM(D6:D8)</f>
        <v>17.557120000000001</v>
      </c>
      <c r="E10" s="12"/>
      <c r="F10" s="7"/>
      <c r="G10" s="12"/>
      <c r="H10" s="12"/>
      <c r="I10" s="12"/>
      <c r="J10" s="12"/>
      <c r="K10" s="7" t="s">
        <v>17</v>
      </c>
      <c r="L10" s="12">
        <f>SUM(L8:L9)</f>
        <v>15.166666666666668</v>
      </c>
      <c r="M10" s="12">
        <f>SUM(M8:M9)</f>
        <v>17.041333333333327</v>
      </c>
      <c r="N10" s="12">
        <f>SUM(N8:N9)</f>
        <v>18.787626666666668</v>
      </c>
      <c r="R10" s="1" t="s">
        <v>55</v>
      </c>
    </row>
    <row r="11" spans="1:18">
      <c r="A11" s="7" t="s">
        <v>5</v>
      </c>
      <c r="B11" s="12">
        <v>-1.3</v>
      </c>
      <c r="C11" s="12">
        <f>-C35*SUM(G17,G20:G21)</f>
        <v>-2.0640000000000001</v>
      </c>
      <c r="D11" s="12">
        <f>-D35*SUM(H17,H20:H21)</f>
        <v>-1.0010576000000002</v>
      </c>
      <c r="E11" s="12"/>
      <c r="F11" s="7" t="s">
        <v>43</v>
      </c>
      <c r="G11" s="12">
        <v>52.7</v>
      </c>
      <c r="H11" s="12">
        <f>H36*C6</f>
        <v>59.024000000000008</v>
      </c>
      <c r="I11" s="12">
        <f>I36*D6</f>
        <v>64.926400000000015</v>
      </c>
      <c r="J11" s="12"/>
      <c r="K11" s="7" t="s">
        <v>21</v>
      </c>
      <c r="L11" s="12">
        <v>-12.5</v>
      </c>
      <c r="M11" s="12">
        <f>-(H11-G11)+C8</f>
        <v>-12.648000000000005</v>
      </c>
      <c r="N11" s="12">
        <f>-(I11-H11)+D8</f>
        <v>-12.985280000000007</v>
      </c>
    </row>
    <row r="12" spans="1:18">
      <c r="A12" s="7" t="s">
        <v>6</v>
      </c>
      <c r="B12" s="13">
        <v>0.3</v>
      </c>
      <c r="C12" s="13">
        <f>C36*(G6+G12)</f>
        <v>0.39799999999999996</v>
      </c>
      <c r="D12" s="13">
        <f>D36*(H6+H12)</f>
        <v>0</v>
      </c>
      <c r="E12" s="12"/>
      <c r="F12" s="7" t="s">
        <v>44</v>
      </c>
      <c r="G12" s="12">
        <v>17</v>
      </c>
      <c r="H12" s="12"/>
      <c r="I12" s="12"/>
      <c r="J12" s="12"/>
      <c r="K12" s="8" t="s">
        <v>20</v>
      </c>
      <c r="L12" s="13">
        <v>-0.7</v>
      </c>
      <c r="M12" s="13">
        <f>M21</f>
        <v>-0.58495999999999881</v>
      </c>
      <c r="N12" s="13">
        <f>N21</f>
        <v>-0.53849600000000208</v>
      </c>
    </row>
    <row r="13" spans="1:18" ht="15" thickBot="1">
      <c r="A13" s="7"/>
      <c r="B13" s="12"/>
      <c r="C13" s="12"/>
      <c r="D13" s="12"/>
      <c r="E13" s="12"/>
      <c r="F13" s="7"/>
      <c r="G13" s="12"/>
      <c r="H13" s="12"/>
      <c r="I13" s="12"/>
      <c r="J13" s="12"/>
      <c r="K13" s="16" t="s">
        <v>19</v>
      </c>
      <c r="L13" s="15">
        <f>SUM(L10:L12)</f>
        <v>1.9666666666666679</v>
      </c>
      <c r="M13" s="15">
        <f>SUM(M10:M12)</f>
        <v>3.8083733333333232</v>
      </c>
      <c r="N13" s="15">
        <f>SUM(N10:N12)</f>
        <v>5.2638506666666594</v>
      </c>
    </row>
    <row r="14" spans="1:18" ht="15.75" thickTop="1" thickBot="1">
      <c r="A14" s="7" t="s">
        <v>7</v>
      </c>
      <c r="B14" s="12">
        <f>SUM(B10:B12)</f>
        <v>13.5</v>
      </c>
      <c r="C14" s="12">
        <f>SUM(C10:C12)</f>
        <v>14.409999999999993</v>
      </c>
      <c r="D14" s="12">
        <f>SUM(D10:D12)</f>
        <v>16.556062400000002</v>
      </c>
      <c r="E14" s="12"/>
      <c r="F14" s="16" t="s">
        <v>45</v>
      </c>
      <c r="G14" s="15">
        <f>SUM(G9:G13)</f>
        <v>87.9</v>
      </c>
      <c r="H14" s="15">
        <f>SUM(H9:H13)</f>
        <v>76.168959999999998</v>
      </c>
      <c r="I14" s="15">
        <f>SUM(I9:I13)</f>
        <v>83.785856000000024</v>
      </c>
      <c r="J14" s="12"/>
      <c r="K14" s="7"/>
      <c r="L14" s="12"/>
      <c r="M14" s="12"/>
      <c r="N14" s="12"/>
    </row>
    <row r="15" spans="1:18" ht="15" thickTop="1">
      <c r="A15" s="7" t="s">
        <v>8</v>
      </c>
      <c r="B15" s="13">
        <v>-4.5</v>
      </c>
      <c r="C15" s="13">
        <f>-C14*C37</f>
        <v>-4.803333333333331</v>
      </c>
      <c r="D15" s="13">
        <f>-D14*D37</f>
        <v>-5.518687466666667</v>
      </c>
      <c r="E15" s="12"/>
      <c r="F15" s="7"/>
      <c r="G15" s="12"/>
      <c r="H15" s="12"/>
      <c r="I15" s="12"/>
      <c r="J15" s="12"/>
      <c r="K15" s="7"/>
      <c r="L15" s="12"/>
      <c r="M15" s="12"/>
      <c r="N15" s="12"/>
    </row>
    <row r="16" spans="1:18">
      <c r="A16" s="7"/>
      <c r="B16" s="12"/>
      <c r="C16" s="12"/>
      <c r="D16" s="12"/>
      <c r="E16" s="12"/>
      <c r="F16" s="7" t="s">
        <v>47</v>
      </c>
      <c r="G16" s="12">
        <v>10.5</v>
      </c>
      <c r="H16" s="12">
        <f>C6*H35</f>
        <v>11.76</v>
      </c>
      <c r="I16" s="12">
        <f>D6*I35</f>
        <v>12.936000000000002</v>
      </c>
      <c r="J16" s="12"/>
      <c r="K16" s="26" t="s">
        <v>24</v>
      </c>
      <c r="L16" s="12"/>
      <c r="M16" s="12"/>
      <c r="N16" s="12"/>
    </row>
    <row r="17" spans="1:14" ht="15" thickBot="1">
      <c r="A17" s="7" t="s">
        <v>36</v>
      </c>
      <c r="B17" s="14">
        <f>SUM(B14:B15)</f>
        <v>9</v>
      </c>
      <c r="C17" s="14">
        <f>SUM(C14:C15)</f>
        <v>9.606666666666662</v>
      </c>
      <c r="D17" s="14">
        <f>SUM(D14:D15)</f>
        <v>11.037374933333336</v>
      </c>
      <c r="E17" s="12"/>
      <c r="F17" s="8" t="s">
        <v>48</v>
      </c>
      <c r="G17" s="13">
        <v>15</v>
      </c>
      <c r="H17" s="13"/>
      <c r="I17" s="13"/>
      <c r="J17" s="12"/>
      <c r="K17" s="7" t="s">
        <v>38</v>
      </c>
      <c r="L17" s="25">
        <f t="shared" ref="L17:N18" si="0">G7</f>
        <v>2.1</v>
      </c>
      <c r="M17" s="25">
        <f t="shared" si="0"/>
        <v>2.3609600000000004</v>
      </c>
      <c r="N17" s="25">
        <f t="shared" si="0"/>
        <v>2.5970560000000007</v>
      </c>
    </row>
    <row r="18" spans="1:14" ht="15" thickTop="1">
      <c r="A18" s="7"/>
      <c r="B18" s="12"/>
      <c r="C18" s="12"/>
      <c r="D18" s="12"/>
      <c r="E18" s="12"/>
      <c r="F18" s="7" t="s">
        <v>46</v>
      </c>
      <c r="G18" s="12">
        <f>SUM(G16:G17)</f>
        <v>25.5</v>
      </c>
      <c r="H18" s="12">
        <f>SUM(H16:H17)</f>
        <v>11.76</v>
      </c>
      <c r="I18" s="12">
        <f>SUM(I16:I17)</f>
        <v>12.936000000000002</v>
      </c>
      <c r="J18" s="12"/>
      <c r="K18" s="7" t="s">
        <v>23</v>
      </c>
      <c r="L18" s="12">
        <f t="shared" si="0"/>
        <v>13.2</v>
      </c>
      <c r="M18" s="25">
        <f t="shared" si="0"/>
        <v>14.783999999999999</v>
      </c>
      <c r="N18" s="25">
        <f t="shared" si="0"/>
        <v>16.2624</v>
      </c>
    </row>
    <row r="19" spans="1:14">
      <c r="A19" s="7" t="s">
        <v>9</v>
      </c>
      <c r="B19" s="12">
        <f>+B38*B17</f>
        <v>2.97</v>
      </c>
      <c r="C19" s="33">
        <f>C17*C38</f>
        <v>2.8819999999999983</v>
      </c>
      <c r="D19" s="33">
        <f>D17*D38</f>
        <v>3.3112124800000005</v>
      </c>
      <c r="E19" s="12"/>
      <c r="F19" s="7"/>
      <c r="G19" s="12"/>
      <c r="H19" s="12"/>
      <c r="I19" s="12"/>
      <c r="J19" s="12"/>
      <c r="K19" s="8" t="s">
        <v>39</v>
      </c>
      <c r="L19" s="13">
        <f>-G16</f>
        <v>-10.5</v>
      </c>
      <c r="M19" s="13">
        <f>-H16</f>
        <v>-11.76</v>
      </c>
      <c r="N19" s="13">
        <f>-I16</f>
        <v>-12.936000000000002</v>
      </c>
    </row>
    <row r="20" spans="1:14">
      <c r="A20" s="7" t="s">
        <v>10</v>
      </c>
      <c r="B20" s="12">
        <f>+B17-B19</f>
        <v>6.0299999999999994</v>
      </c>
      <c r="C20" s="31">
        <f>+C17-C19</f>
        <v>6.7246666666666641</v>
      </c>
      <c r="D20" s="31">
        <f>+D17-D19</f>
        <v>7.7261624533333357</v>
      </c>
      <c r="E20" s="12"/>
      <c r="F20" s="7" t="s">
        <v>56</v>
      </c>
      <c r="G20" s="12">
        <v>19.399999999999999</v>
      </c>
      <c r="H20" s="12"/>
      <c r="I20" s="12"/>
      <c r="J20" s="12"/>
      <c r="K20" s="7" t="s">
        <v>22</v>
      </c>
      <c r="L20" s="12">
        <f>SUM(L17:L19)</f>
        <v>4.7999999999999989</v>
      </c>
      <c r="M20" s="12">
        <f>SUM(M17:M19)</f>
        <v>5.3849599999999977</v>
      </c>
      <c r="N20" s="12">
        <f>SUM(N17:N19)</f>
        <v>5.9234559999999998</v>
      </c>
    </row>
    <row r="21" spans="1:14">
      <c r="A21" s="7"/>
      <c r="B21" s="7"/>
      <c r="C21" s="7"/>
      <c r="D21" s="7"/>
      <c r="E21" s="12"/>
      <c r="F21" s="7" t="s">
        <v>49</v>
      </c>
      <c r="G21" s="12"/>
      <c r="H21" s="12">
        <f>IF(SUM(H7,H8,H11,H12,-H16-H17-H22-H24-H25)&gt;0,SUM(H7,H8,H11,H12,-H16-H17-H22-H24-H25),0)</f>
        <v>16.684293333333336</v>
      </c>
      <c r="I21" s="12">
        <f>IF(SUM(I7,I8,I11,I12,-I16-I17-I22-I24-I25)&gt;0,SUM(I7,I8,I11,I12,-I16-I17-I22-I24-I25),0)</f>
        <v>15.399026880000022</v>
      </c>
      <c r="J21" s="12"/>
      <c r="K21" s="7" t="s">
        <v>18</v>
      </c>
      <c r="L21" s="12">
        <f>L12</f>
        <v>-0.7</v>
      </c>
      <c r="M21" s="12">
        <f>L20-M20</f>
        <v>-0.58495999999999881</v>
      </c>
      <c r="N21" s="12">
        <f>M20-N20</f>
        <v>-0.53849600000000208</v>
      </c>
    </row>
    <row r="22" spans="1:14">
      <c r="A22" s="7"/>
      <c r="B22" s="7"/>
      <c r="C22" s="7"/>
      <c r="D22" s="7"/>
      <c r="E22" s="12"/>
      <c r="F22" s="7" t="s">
        <v>50</v>
      </c>
      <c r="G22" s="12">
        <v>2</v>
      </c>
      <c r="H22" s="12"/>
      <c r="I22" s="12"/>
      <c r="J22" s="12"/>
      <c r="K22" s="7"/>
      <c r="L22" s="12"/>
      <c r="M22" s="12"/>
      <c r="N22" s="12"/>
    </row>
    <row r="23" spans="1:14">
      <c r="A23" s="7"/>
      <c r="B23" s="7"/>
      <c r="C23" s="7"/>
      <c r="D23" s="7"/>
      <c r="E23" s="12"/>
      <c r="F23" s="7"/>
      <c r="G23" s="12"/>
      <c r="H23" s="12"/>
      <c r="I23" s="12"/>
      <c r="J23" s="12"/>
      <c r="K23" s="7"/>
      <c r="L23" s="12"/>
      <c r="M23" s="12"/>
      <c r="N23" s="12"/>
    </row>
    <row r="24" spans="1:14">
      <c r="A24" s="7"/>
      <c r="B24" s="7"/>
      <c r="C24" s="7"/>
      <c r="D24" s="7"/>
      <c r="E24" s="12"/>
      <c r="F24" s="9" t="s">
        <v>51</v>
      </c>
      <c r="G24" s="31">
        <v>15</v>
      </c>
      <c r="H24" s="33">
        <f>G24</f>
        <v>15</v>
      </c>
      <c r="I24" s="33">
        <f>H24</f>
        <v>15</v>
      </c>
      <c r="J24" s="12"/>
      <c r="K24" s="7"/>
      <c r="L24" s="12"/>
      <c r="M24" s="12"/>
      <c r="N24" s="12"/>
    </row>
    <row r="25" spans="1:14">
      <c r="A25" s="7"/>
      <c r="B25" s="7"/>
      <c r="C25" s="7"/>
      <c r="D25" s="7"/>
      <c r="E25" s="12"/>
      <c r="F25" s="10" t="s">
        <v>10</v>
      </c>
      <c r="G25" s="34">
        <v>26</v>
      </c>
      <c r="H25" s="35">
        <f>G25+C20</f>
        <v>32.724666666666664</v>
      </c>
      <c r="I25" s="35">
        <f>H25+D20</f>
        <v>40.450829120000002</v>
      </c>
      <c r="J25" s="12"/>
      <c r="K25" s="7"/>
      <c r="L25" s="12"/>
      <c r="M25" s="12"/>
      <c r="N25" s="12"/>
    </row>
    <row r="26" spans="1:14">
      <c r="A26" s="7"/>
      <c r="B26" s="7"/>
      <c r="C26" s="7"/>
      <c r="D26" s="7"/>
      <c r="E26" s="12"/>
      <c r="F26" s="7" t="s">
        <v>52</v>
      </c>
      <c r="G26" s="12">
        <f>SUM(G24:G25)</f>
        <v>41</v>
      </c>
      <c r="H26" s="12">
        <f>SUM(H24:H25)</f>
        <v>47.724666666666664</v>
      </c>
      <c r="I26" s="12">
        <f>SUM(I24:I25)</f>
        <v>55.450829120000002</v>
      </c>
      <c r="J26" s="12"/>
      <c r="K26" s="7"/>
      <c r="L26" s="12"/>
      <c r="M26" s="12"/>
      <c r="N26" s="12"/>
    </row>
    <row r="27" spans="1:14">
      <c r="A27" s="7"/>
      <c r="B27" s="7"/>
      <c r="C27" s="7"/>
      <c r="D27" s="7"/>
      <c r="E27" s="12"/>
      <c r="F27" s="7"/>
      <c r="G27" s="12"/>
      <c r="H27" s="12"/>
      <c r="I27" s="12"/>
      <c r="J27" s="12"/>
      <c r="K27" s="7"/>
      <c r="L27" s="12"/>
      <c r="M27" s="12"/>
      <c r="N27" s="12"/>
    </row>
    <row r="28" spans="1:14" ht="15" thickBot="1">
      <c r="A28" s="17"/>
      <c r="B28" s="17"/>
      <c r="C28" s="17"/>
      <c r="D28" s="17"/>
      <c r="E28" s="18"/>
      <c r="F28" s="16" t="s">
        <v>53</v>
      </c>
      <c r="G28" s="15">
        <f>SUM(G18:G22,G26)</f>
        <v>87.9</v>
      </c>
      <c r="H28" s="15">
        <f>SUM(H18:H22,H26)</f>
        <v>76.168959999999998</v>
      </c>
      <c r="I28" s="15">
        <f>SUM(I18:I22,I26)</f>
        <v>83.785856000000024</v>
      </c>
      <c r="J28" s="18"/>
      <c r="K28" s="17"/>
      <c r="L28" s="18"/>
      <c r="M28" s="18"/>
      <c r="N28" s="18"/>
    </row>
    <row r="29" spans="1:14" ht="5.25" customHeight="1" thickTop="1">
      <c r="A29" s="17"/>
      <c r="B29" s="17"/>
      <c r="C29" s="17"/>
      <c r="D29" s="17"/>
      <c r="E29" s="17"/>
      <c r="F29" s="21"/>
      <c r="G29" s="22"/>
      <c r="H29" s="22"/>
      <c r="I29" s="22"/>
      <c r="J29" s="17"/>
      <c r="K29" s="17"/>
      <c r="L29" s="17"/>
      <c r="M29" s="17"/>
      <c r="N29" s="17"/>
    </row>
    <row r="30" spans="1:14">
      <c r="A30" s="17"/>
      <c r="B30" s="17"/>
      <c r="C30" s="17"/>
      <c r="D30" s="17"/>
      <c r="E30" s="17"/>
      <c r="F30" s="21" t="s">
        <v>54</v>
      </c>
      <c r="G30" s="24">
        <f>G28-G14</f>
        <v>0</v>
      </c>
      <c r="H30" s="24">
        <f>H28-H14</f>
        <v>0</v>
      </c>
      <c r="I30" s="24">
        <f>I28-I14</f>
        <v>0</v>
      </c>
      <c r="J30" s="17"/>
      <c r="K30" s="17"/>
      <c r="L30" s="17"/>
      <c r="M30" s="17"/>
      <c r="N30" s="17"/>
    </row>
    <row r="31" spans="1:14" ht="5.25" customHeight="1" thickBot="1">
      <c r="A31" s="11"/>
      <c r="B31" s="11"/>
      <c r="C31" s="11"/>
      <c r="D31" s="11"/>
      <c r="E31" s="11"/>
      <c r="F31" s="19"/>
      <c r="G31" s="20"/>
      <c r="H31" s="20"/>
      <c r="I31" s="20"/>
      <c r="J31" s="11"/>
      <c r="K31" s="11"/>
      <c r="L31" s="11"/>
      <c r="M31" s="11"/>
      <c r="N31" s="11"/>
    </row>
    <row r="32" spans="1:14" ht="15">
      <c r="A32" s="28" t="s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23" t="s">
        <v>25</v>
      </c>
      <c r="B33" s="23">
        <v>0.154</v>
      </c>
      <c r="C33" s="23">
        <v>0.12</v>
      </c>
      <c r="D33" s="23">
        <v>0.1</v>
      </c>
      <c r="E33" s="7"/>
      <c r="F33" s="7" t="s">
        <v>34</v>
      </c>
      <c r="G33" s="23">
        <v>0.02</v>
      </c>
      <c r="H33" s="23">
        <f t="shared" ref="H33:I36" si="1">G33</f>
        <v>0.02</v>
      </c>
      <c r="I33" s="23">
        <f t="shared" si="1"/>
        <v>0.02</v>
      </c>
      <c r="J33" s="7"/>
      <c r="K33" s="7"/>
      <c r="L33" s="7"/>
      <c r="M33" s="7"/>
      <c r="N33" s="7"/>
    </row>
    <row r="34" spans="1:14">
      <c r="A34" s="7" t="s">
        <v>35</v>
      </c>
      <c r="B34" s="23">
        <f>-B7/B6</f>
        <v>0.8102466793168881</v>
      </c>
      <c r="C34" s="23">
        <f>B34</f>
        <v>0.8102466793168881</v>
      </c>
      <c r="D34" s="23">
        <f>C34</f>
        <v>0.8102466793168881</v>
      </c>
      <c r="E34" s="7"/>
      <c r="F34" s="7" t="s">
        <v>32</v>
      </c>
      <c r="G34" s="23">
        <f>G8/B6</f>
        <v>0.12523719165085387</v>
      </c>
      <c r="H34" s="23">
        <f t="shared" si="1"/>
        <v>0.12523719165085387</v>
      </c>
      <c r="I34" s="23">
        <f t="shared" si="1"/>
        <v>0.12523719165085387</v>
      </c>
      <c r="J34" s="7"/>
      <c r="K34" s="7"/>
      <c r="L34" s="7"/>
      <c r="M34" s="7"/>
      <c r="N34" s="7"/>
    </row>
    <row r="35" spans="1:14">
      <c r="A35" s="7" t="s">
        <v>26</v>
      </c>
      <c r="B35" s="23">
        <v>4.4999999999999998E-2</v>
      </c>
      <c r="C35" s="23">
        <v>0.06</v>
      </c>
      <c r="D35" s="23">
        <v>0.06</v>
      </c>
      <c r="E35" s="7"/>
      <c r="F35" s="7" t="s">
        <v>31</v>
      </c>
      <c r="G35" s="23">
        <f>+G16/B6</f>
        <v>9.9620493358633766E-2</v>
      </c>
      <c r="H35" s="23">
        <f t="shared" si="1"/>
        <v>9.9620493358633766E-2</v>
      </c>
      <c r="I35" s="23">
        <f t="shared" si="1"/>
        <v>9.9620493358633766E-2</v>
      </c>
      <c r="J35" s="7"/>
      <c r="K35" s="7"/>
      <c r="L35" s="7"/>
      <c r="M35" s="7"/>
      <c r="N35" s="7"/>
    </row>
    <row r="36" spans="1:14">
      <c r="A36" s="7" t="s">
        <v>27</v>
      </c>
      <c r="B36" s="23">
        <v>1.6E-2</v>
      </c>
      <c r="C36" s="23">
        <v>0.02</v>
      </c>
      <c r="D36" s="23">
        <v>0.02</v>
      </c>
      <c r="E36" s="7"/>
      <c r="F36" s="7" t="s">
        <v>33</v>
      </c>
      <c r="G36" s="23">
        <f>+G11/B6</f>
        <v>0.5</v>
      </c>
      <c r="H36" s="23">
        <f t="shared" si="1"/>
        <v>0.5</v>
      </c>
      <c r="I36" s="23">
        <f t="shared" si="1"/>
        <v>0.5</v>
      </c>
      <c r="J36" s="7"/>
      <c r="K36" s="7"/>
      <c r="L36" s="7"/>
      <c r="M36" s="7"/>
      <c r="N36" s="7"/>
    </row>
    <row r="37" spans="1:14">
      <c r="A37" s="7" t="s">
        <v>28</v>
      </c>
      <c r="B37" s="23">
        <f>-B15/B14</f>
        <v>0.33333333333333331</v>
      </c>
      <c r="C37" s="23">
        <f>B37</f>
        <v>0.33333333333333331</v>
      </c>
      <c r="D37" s="23">
        <f>C37</f>
        <v>0.33333333333333331</v>
      </c>
      <c r="E37" s="7"/>
      <c r="F37" s="7"/>
      <c r="G37" s="23"/>
      <c r="H37" s="7"/>
      <c r="I37" s="7"/>
      <c r="J37" s="7"/>
      <c r="K37" s="7"/>
      <c r="L37" s="7"/>
      <c r="M37" s="7"/>
      <c r="N37" s="7"/>
    </row>
    <row r="38" spans="1:14">
      <c r="A38" s="7" t="s">
        <v>29</v>
      </c>
      <c r="B38" s="23">
        <v>0.33</v>
      </c>
      <c r="C38" s="30">
        <v>0.3</v>
      </c>
      <c r="D38" s="30">
        <f>C38</f>
        <v>0.3</v>
      </c>
      <c r="E38" s="7"/>
      <c r="F38" s="7" t="s">
        <v>37</v>
      </c>
      <c r="G38" s="23">
        <v>0.12</v>
      </c>
      <c r="H38" s="23">
        <f>G38</f>
        <v>0.12</v>
      </c>
      <c r="I38" s="23">
        <f>H38</f>
        <v>0.12</v>
      </c>
      <c r="J38" s="7"/>
      <c r="K38" s="7"/>
      <c r="L38" s="7"/>
      <c r="M38" s="7"/>
      <c r="N38" s="7"/>
    </row>
    <row r="39" spans="1:14">
      <c r="A39" s="7"/>
      <c r="B39" s="7"/>
      <c r="C39" s="2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pageMargins left="0.7" right="0.7" top="0.75" bottom="0.75" header="0.3" footer="0.3"/>
  <pageSetup paperSize="9" orientation="portrait" horizontalDpi="300" verticalDpi="300" r:id="rId1"/>
  <ignoredErrors>
    <ignoredError sqref="L9:N9" formula="1"/>
    <ignoredError sqref="C11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9"/>
  <sheetViews>
    <sheetView topLeftCell="A7" zoomScale="70" zoomScaleNormal="70" workbookViewId="0">
      <selection activeCell="I42" sqref="I42"/>
    </sheetView>
  </sheetViews>
  <sheetFormatPr defaultRowHeight="14.25"/>
  <cols>
    <col min="1" max="1" width="30.28515625" style="1" bestFit="1" customWidth="1"/>
    <col min="2" max="4" width="8.140625" style="1" customWidth="1"/>
    <col min="5" max="5" width="3.140625" style="1" customWidth="1"/>
    <col min="6" max="6" width="29.7109375" style="1" bestFit="1" customWidth="1"/>
    <col min="7" max="7" width="8.140625" style="1" customWidth="1"/>
    <col min="8" max="8" width="10.140625" style="1" bestFit="1" customWidth="1"/>
    <col min="9" max="9" width="11.140625" style="1" bestFit="1" customWidth="1"/>
    <col min="10" max="10" width="3.140625" style="1" customWidth="1"/>
    <col min="11" max="11" width="20.28515625" style="1" bestFit="1" customWidth="1"/>
    <col min="12" max="14" width="8.140625" style="1" customWidth="1"/>
    <col min="15" max="16384" width="9.140625" style="1"/>
  </cols>
  <sheetData>
    <row r="1" spans="1:18" ht="15">
      <c r="A1" s="36" t="s">
        <v>66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8" s="3" customFormat="1" ht="12">
      <c r="A3" s="4"/>
      <c r="B3" s="4" t="s">
        <v>11</v>
      </c>
      <c r="C3" s="4" t="s">
        <v>12</v>
      </c>
      <c r="D3" s="4" t="s">
        <v>12</v>
      </c>
      <c r="E3" s="4"/>
      <c r="F3" s="4"/>
      <c r="G3" s="4" t="s">
        <v>11</v>
      </c>
      <c r="H3" s="4" t="s">
        <v>12</v>
      </c>
      <c r="I3" s="4" t="s">
        <v>12</v>
      </c>
      <c r="J3" s="4"/>
      <c r="K3" s="4"/>
      <c r="L3" s="4" t="s">
        <v>11</v>
      </c>
      <c r="M3" s="4" t="s">
        <v>12</v>
      </c>
      <c r="N3" s="4" t="s">
        <v>12</v>
      </c>
    </row>
    <row r="4" spans="1:18" s="2" customFormat="1" ht="15.75" thickBot="1">
      <c r="A4" s="6" t="s">
        <v>0</v>
      </c>
      <c r="B4" s="6">
        <v>2012</v>
      </c>
      <c r="C4" s="6">
        <f>B4+1</f>
        <v>2013</v>
      </c>
      <c r="D4" s="6">
        <f>C4+1</f>
        <v>2014</v>
      </c>
      <c r="E4" s="5"/>
      <c r="F4" s="6" t="s">
        <v>13</v>
      </c>
      <c r="G4" s="6">
        <f>B4</f>
        <v>2012</v>
      </c>
      <c r="H4" s="6">
        <f>C4</f>
        <v>2013</v>
      </c>
      <c r="I4" s="6">
        <f>D4</f>
        <v>2014</v>
      </c>
      <c r="J4" s="5"/>
      <c r="K4" s="6" t="s">
        <v>14</v>
      </c>
      <c r="L4" s="6">
        <f>G4</f>
        <v>2012</v>
      </c>
      <c r="M4" s="6">
        <f>H4</f>
        <v>2013</v>
      </c>
      <c r="N4" s="6">
        <f>I4</f>
        <v>2014</v>
      </c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8">
      <c r="A6" s="7" t="s">
        <v>1</v>
      </c>
      <c r="B6" s="12">
        <v>105.4</v>
      </c>
      <c r="C6" s="12">
        <f>B6*(1+C33)</f>
        <v>126.48</v>
      </c>
      <c r="D6" s="12">
        <f>C6*(1+D33)</f>
        <v>139.12800000000001</v>
      </c>
      <c r="E6" s="12"/>
      <c r="F6" s="9" t="s">
        <v>40</v>
      </c>
      <c r="G6" s="12">
        <v>2.9</v>
      </c>
      <c r="H6" s="12">
        <f>IF(H21&gt;0,0,-SUM(H7,H8,H11,H12,-H16-H17-H22-H24-H25))</f>
        <v>0</v>
      </c>
      <c r="I6" s="12">
        <f>IF(I21&gt;0,0,-SUM(I7,I8,I11,I12,-I16-I17-I22-I24-I25))</f>
        <v>0</v>
      </c>
      <c r="J6" s="12"/>
      <c r="K6" s="7" t="s">
        <v>4</v>
      </c>
      <c r="L6" s="12">
        <f>B10</f>
        <v>14.5</v>
      </c>
      <c r="M6" s="12">
        <f>C10</f>
        <v>17.676000000000002</v>
      </c>
      <c r="N6" s="12">
        <f>D10</f>
        <v>18.811199999999992</v>
      </c>
    </row>
    <row r="7" spans="1:18">
      <c r="A7" s="7" t="s">
        <v>2</v>
      </c>
      <c r="B7" s="12">
        <v>-85.4</v>
      </c>
      <c r="C7" s="12">
        <f>-C6*C34</f>
        <v>-102.48</v>
      </c>
      <c r="D7" s="12">
        <f>-D6*D34</f>
        <v>-112.72800000000002</v>
      </c>
      <c r="E7" s="12"/>
      <c r="F7" s="9" t="s">
        <v>38</v>
      </c>
      <c r="G7" s="12">
        <v>2.1</v>
      </c>
      <c r="H7" s="12">
        <f>H33*C6</f>
        <v>2.5296000000000003</v>
      </c>
      <c r="I7" s="12">
        <f>I33*D6</f>
        <v>2.7825600000000001</v>
      </c>
      <c r="J7" s="12"/>
      <c r="K7" s="8" t="s">
        <v>15</v>
      </c>
      <c r="L7" s="13">
        <f>-B37*L6</f>
        <v>-4.833333333333333</v>
      </c>
      <c r="M7" s="13">
        <f>-C37*M6</f>
        <v>-5.8920000000000003</v>
      </c>
      <c r="N7" s="13">
        <f>-D37*N6</f>
        <v>-6.2703999999999969</v>
      </c>
    </row>
    <row r="8" spans="1:18">
      <c r="A8" s="7" t="s">
        <v>3</v>
      </c>
      <c r="B8" s="13">
        <v>-5.5</v>
      </c>
      <c r="C8" s="13">
        <f>-H38*G11</f>
        <v>-6.3239999999999998</v>
      </c>
      <c r="D8" s="13">
        <f>-I38*H11</f>
        <v>-7.5888</v>
      </c>
      <c r="E8" s="12"/>
      <c r="F8" s="10" t="s">
        <v>41</v>
      </c>
      <c r="G8" s="13">
        <v>13.2</v>
      </c>
      <c r="H8" s="13">
        <f>C6*H34</f>
        <v>15.839999999999998</v>
      </c>
      <c r="I8" s="13">
        <f>D6*I34</f>
        <v>17.423999999999999</v>
      </c>
      <c r="J8" s="12"/>
      <c r="K8" s="7" t="s">
        <v>16</v>
      </c>
      <c r="L8" s="12">
        <f>SUM(L6:L7)</f>
        <v>9.6666666666666679</v>
      </c>
      <c r="M8" s="12">
        <f>SUM(M6:M7)</f>
        <v>11.784000000000002</v>
      </c>
      <c r="N8" s="12">
        <f>SUM(N6:N7)</f>
        <v>12.540799999999996</v>
      </c>
    </row>
    <row r="9" spans="1:18">
      <c r="A9" s="7"/>
      <c r="B9" s="12"/>
      <c r="C9" s="12"/>
      <c r="D9" s="12"/>
      <c r="E9" s="12"/>
      <c r="F9" s="7" t="s">
        <v>42</v>
      </c>
      <c r="G9" s="12">
        <f>SUM(G6:G8)</f>
        <v>18.2</v>
      </c>
      <c r="H9" s="12">
        <f>SUM(H6:H8)</f>
        <v>18.369599999999998</v>
      </c>
      <c r="I9" s="12">
        <f>SUM(I6:I8)</f>
        <v>20.20656</v>
      </c>
      <c r="J9" s="12"/>
      <c r="K9" s="8" t="s">
        <v>3</v>
      </c>
      <c r="L9" s="13">
        <f>-B8</f>
        <v>5.5</v>
      </c>
      <c r="M9" s="13">
        <f>-C8</f>
        <v>6.3239999999999998</v>
      </c>
      <c r="N9" s="13">
        <f>-D8</f>
        <v>7.5888</v>
      </c>
    </row>
    <row r="10" spans="1:18">
      <c r="A10" s="7" t="s">
        <v>4</v>
      </c>
      <c r="B10" s="12">
        <f>SUM(B6:B8)</f>
        <v>14.5</v>
      </c>
      <c r="C10" s="12">
        <f>SUM(C6:C8)</f>
        <v>17.676000000000002</v>
      </c>
      <c r="D10" s="12">
        <f>SUM(D6:D8)</f>
        <v>18.811199999999992</v>
      </c>
      <c r="E10" s="12"/>
      <c r="F10" s="7"/>
      <c r="G10" s="12"/>
      <c r="H10" s="12"/>
      <c r="I10" s="12"/>
      <c r="J10" s="12"/>
      <c r="K10" s="7" t="s">
        <v>17</v>
      </c>
      <c r="L10" s="12">
        <f>SUM(L8:L9)</f>
        <v>15.166666666666668</v>
      </c>
      <c r="M10" s="12">
        <f>SUM(M8:M9)</f>
        <v>18.108000000000004</v>
      </c>
      <c r="N10" s="12">
        <f>SUM(N8:N9)</f>
        <v>20.129599999999996</v>
      </c>
      <c r="R10" s="1" t="s">
        <v>55</v>
      </c>
    </row>
    <row r="11" spans="1:18">
      <c r="A11" s="7" t="s">
        <v>5</v>
      </c>
      <c r="B11" s="12">
        <v>-1.3</v>
      </c>
      <c r="C11" s="12">
        <f>-C35*SUM(G17,G20:G21)</f>
        <v>-2.0640000000000001</v>
      </c>
      <c r="D11" s="12">
        <f>-D35*SUM(H17,H20:H21)</f>
        <v>-2.1322959999999997</v>
      </c>
      <c r="E11" s="12"/>
      <c r="F11" s="7" t="s">
        <v>43</v>
      </c>
      <c r="G11" s="12">
        <v>52.7</v>
      </c>
      <c r="H11" s="12">
        <f>H36*C6</f>
        <v>63.24</v>
      </c>
      <c r="I11" s="12">
        <f>I36*D6</f>
        <v>69.564000000000007</v>
      </c>
      <c r="J11" s="12"/>
      <c r="K11" s="7" t="s">
        <v>21</v>
      </c>
      <c r="L11" s="12">
        <v>-12.5</v>
      </c>
      <c r="M11" s="12">
        <f>-(H11-G11)+C8</f>
        <v>-16.863999999999997</v>
      </c>
      <c r="N11" s="12">
        <f>-(I11-H11)+D8</f>
        <v>-13.912800000000004</v>
      </c>
    </row>
    <row r="12" spans="1:18">
      <c r="A12" s="7" t="s">
        <v>6</v>
      </c>
      <c r="B12" s="13">
        <v>0.3</v>
      </c>
      <c r="C12" s="13">
        <f>C36*(G6+G12)</f>
        <v>0.39799999999999996</v>
      </c>
      <c r="D12" s="13">
        <f>D36*(H6+H12)</f>
        <v>0.34</v>
      </c>
      <c r="E12" s="12"/>
      <c r="F12" s="7" t="s">
        <v>44</v>
      </c>
      <c r="G12" s="12">
        <v>17</v>
      </c>
      <c r="H12" s="33">
        <f>G12</f>
        <v>17</v>
      </c>
      <c r="I12" s="33">
        <f>H12</f>
        <v>17</v>
      </c>
      <c r="J12" s="12"/>
      <c r="K12" s="8" t="s">
        <v>20</v>
      </c>
      <c r="L12" s="13">
        <v>-0.7</v>
      </c>
      <c r="M12" s="13">
        <f>M21</f>
        <v>-0.9695999999999998</v>
      </c>
      <c r="N12" s="13">
        <f>N21</f>
        <v>-0.57696000000000147</v>
      </c>
    </row>
    <row r="13" spans="1:18" ht="15" thickBot="1">
      <c r="A13" s="7"/>
      <c r="B13" s="12"/>
      <c r="C13" s="12"/>
      <c r="D13" s="12"/>
      <c r="E13" s="12"/>
      <c r="F13" s="7"/>
      <c r="G13" s="12"/>
      <c r="H13" s="12"/>
      <c r="I13" s="12"/>
      <c r="J13" s="12"/>
      <c r="K13" s="16" t="s">
        <v>19</v>
      </c>
      <c r="L13" s="15">
        <f>SUM(L10:L12)</f>
        <v>1.9666666666666679</v>
      </c>
      <c r="M13" s="15">
        <f>SUM(M10:M12)</f>
        <v>0.27440000000000708</v>
      </c>
      <c r="N13" s="15">
        <f>SUM(N10:N12)</f>
        <v>5.6398399999999906</v>
      </c>
    </row>
    <row r="14" spans="1:18" ht="15.75" thickTop="1" thickBot="1">
      <c r="A14" s="7" t="s">
        <v>7</v>
      </c>
      <c r="B14" s="12">
        <f>SUM(B10:B12)</f>
        <v>13.5</v>
      </c>
      <c r="C14" s="12">
        <f>SUM(C10:C12)</f>
        <v>16.010000000000002</v>
      </c>
      <c r="D14" s="12">
        <f>SUM(D10:D12)</f>
        <v>17.018903999999992</v>
      </c>
      <c r="E14" s="12"/>
      <c r="F14" s="16" t="s">
        <v>45</v>
      </c>
      <c r="G14" s="15">
        <f>SUM(G9:G13)</f>
        <v>87.9</v>
      </c>
      <c r="H14" s="15">
        <f>SUM(H9:H13)</f>
        <v>98.6096</v>
      </c>
      <c r="I14" s="15">
        <f>SUM(I9:I13)</f>
        <v>106.77056</v>
      </c>
      <c r="J14" s="12"/>
      <c r="K14" s="7"/>
      <c r="L14" s="12"/>
      <c r="M14" s="12"/>
      <c r="N14" s="12"/>
    </row>
    <row r="15" spans="1:18" ht="15" thickTop="1">
      <c r="A15" s="7" t="s">
        <v>8</v>
      </c>
      <c r="B15" s="13">
        <v>-4.5</v>
      </c>
      <c r="C15" s="13">
        <f>-C14*C37</f>
        <v>-5.3366666666666669</v>
      </c>
      <c r="D15" s="13">
        <f>-D14*D37</f>
        <v>-5.6729679999999973</v>
      </c>
      <c r="E15" s="12"/>
      <c r="F15" s="7"/>
      <c r="G15" s="12"/>
      <c r="H15" s="12"/>
      <c r="I15" s="12"/>
      <c r="J15" s="12"/>
      <c r="K15" s="7"/>
      <c r="L15" s="12"/>
      <c r="M15" s="12"/>
      <c r="N15" s="12"/>
    </row>
    <row r="16" spans="1:18">
      <c r="A16" s="7"/>
      <c r="B16" s="12"/>
      <c r="C16" s="12"/>
      <c r="D16" s="12"/>
      <c r="E16" s="12"/>
      <c r="F16" s="7" t="s">
        <v>47</v>
      </c>
      <c r="G16" s="12">
        <v>10.5</v>
      </c>
      <c r="H16" s="12">
        <f>C6*H35</f>
        <v>12.6</v>
      </c>
      <c r="I16" s="12">
        <f>D6*I35</f>
        <v>13.86</v>
      </c>
      <c r="J16" s="12"/>
      <c r="K16" s="26" t="s">
        <v>24</v>
      </c>
      <c r="L16" s="12"/>
      <c r="M16" s="12"/>
      <c r="N16" s="12"/>
    </row>
    <row r="17" spans="1:14" ht="15" thickBot="1">
      <c r="A17" s="7" t="s">
        <v>36</v>
      </c>
      <c r="B17" s="14">
        <f>SUM(B14:B15)</f>
        <v>9</v>
      </c>
      <c r="C17" s="14">
        <f>SUM(C14:C15)</f>
        <v>10.673333333333336</v>
      </c>
      <c r="D17" s="14">
        <f>SUM(D14:D15)</f>
        <v>11.345935999999995</v>
      </c>
      <c r="E17" s="12"/>
      <c r="F17" s="8" t="s">
        <v>48</v>
      </c>
      <c r="G17" s="13">
        <v>15</v>
      </c>
      <c r="H17" s="13"/>
      <c r="I17" s="13"/>
      <c r="J17" s="12"/>
      <c r="K17" s="7" t="s">
        <v>38</v>
      </c>
      <c r="L17" s="25">
        <f t="shared" ref="L17:N18" si="0">G7</f>
        <v>2.1</v>
      </c>
      <c r="M17" s="25">
        <f t="shared" si="0"/>
        <v>2.5296000000000003</v>
      </c>
      <c r="N17" s="25">
        <f t="shared" si="0"/>
        <v>2.7825600000000001</v>
      </c>
    </row>
    <row r="18" spans="1:14" ht="15" thickTop="1">
      <c r="A18" s="7"/>
      <c r="B18" s="12"/>
      <c r="C18" s="12"/>
      <c r="D18" s="12"/>
      <c r="E18" s="12"/>
      <c r="F18" s="7" t="s">
        <v>46</v>
      </c>
      <c r="G18" s="12">
        <f>SUM(G16:G17)</f>
        <v>25.5</v>
      </c>
      <c r="H18" s="12">
        <f>SUM(H16:H17)</f>
        <v>12.6</v>
      </c>
      <c r="I18" s="12">
        <f>SUM(I16:I17)</f>
        <v>13.86</v>
      </c>
      <c r="J18" s="12"/>
      <c r="K18" s="7" t="s">
        <v>23</v>
      </c>
      <c r="L18" s="12">
        <f t="shared" si="0"/>
        <v>13.2</v>
      </c>
      <c r="M18" s="25">
        <f t="shared" si="0"/>
        <v>15.839999999999998</v>
      </c>
      <c r="N18" s="25">
        <f t="shared" si="0"/>
        <v>17.423999999999999</v>
      </c>
    </row>
    <row r="19" spans="1:14">
      <c r="A19" s="7" t="s">
        <v>9</v>
      </c>
      <c r="B19" s="12">
        <f>+B38*B17</f>
        <v>2.97</v>
      </c>
      <c r="C19" s="12">
        <f>C17*C38</f>
        <v>3.2020000000000004</v>
      </c>
      <c r="D19" s="12">
        <f>D17*D38</f>
        <v>3.4037807999999985</v>
      </c>
      <c r="E19" s="12"/>
      <c r="F19" s="7"/>
      <c r="G19" s="12"/>
      <c r="H19" s="12"/>
      <c r="I19" s="12"/>
      <c r="J19" s="12"/>
      <c r="K19" s="8" t="s">
        <v>39</v>
      </c>
      <c r="L19" s="13">
        <f>-G16</f>
        <v>-10.5</v>
      </c>
      <c r="M19" s="13">
        <f>-H16</f>
        <v>-12.6</v>
      </c>
      <c r="N19" s="13">
        <f>-I16</f>
        <v>-13.86</v>
      </c>
    </row>
    <row r="20" spans="1:14">
      <c r="A20" s="7" t="s">
        <v>10</v>
      </c>
      <c r="B20" s="12">
        <f>+B17-B19</f>
        <v>6.0299999999999994</v>
      </c>
      <c r="C20" s="12">
        <f>+C17-C19</f>
        <v>7.4713333333333356</v>
      </c>
      <c r="D20" s="12">
        <f>+D17-D19</f>
        <v>7.9421551999999966</v>
      </c>
      <c r="E20" s="12"/>
      <c r="F20" s="7" t="s">
        <v>56</v>
      </c>
      <c r="G20" s="12">
        <v>19.399999999999999</v>
      </c>
      <c r="H20" s="12"/>
      <c r="I20" s="12"/>
      <c r="J20" s="12"/>
      <c r="K20" s="7" t="s">
        <v>22</v>
      </c>
      <c r="L20" s="12">
        <f>SUM(L17:L19)</f>
        <v>4.7999999999999989</v>
      </c>
      <c r="M20" s="12">
        <f>SUM(M17:M19)</f>
        <v>5.7695999999999987</v>
      </c>
      <c r="N20" s="12">
        <f>SUM(N17:N19)</f>
        <v>6.3465600000000002</v>
      </c>
    </row>
    <row r="21" spans="1:14">
      <c r="A21" s="7"/>
      <c r="B21" s="7"/>
      <c r="C21" s="7"/>
      <c r="D21" s="7"/>
      <c r="E21" s="12"/>
      <c r="F21" s="7" t="s">
        <v>49</v>
      </c>
      <c r="G21" s="12"/>
      <c r="H21" s="12">
        <f>IF(SUM(H7,H8,H11,H12,-H16-H17-H22-H24-H25)&gt;0,SUM(H7,H8,H11,H12,-H16-H17-H22-H24-H25),0)</f>
        <v>35.538266666666665</v>
      </c>
      <c r="I21" s="12">
        <f>IF(SUM(I7,I8,I11,I12,-I16-I17-I22-I24-I25)&gt;0,SUM(I7,I8,I11,I12,-I16-I17-I22-I24-I25),0)</f>
        <v>34.497071466666668</v>
      </c>
      <c r="J21" s="12"/>
      <c r="K21" s="7" t="s">
        <v>18</v>
      </c>
      <c r="L21" s="12">
        <f>L12</f>
        <v>-0.7</v>
      </c>
      <c r="M21" s="12">
        <f>L20-M20</f>
        <v>-0.9695999999999998</v>
      </c>
      <c r="N21" s="12">
        <f>M20-N20</f>
        <v>-0.57696000000000147</v>
      </c>
    </row>
    <row r="22" spans="1:14">
      <c r="A22" s="7"/>
      <c r="B22" s="7"/>
      <c r="C22" s="7"/>
      <c r="D22" s="7"/>
      <c r="E22" s="12"/>
      <c r="F22" s="7" t="s">
        <v>50</v>
      </c>
      <c r="G22" s="12">
        <v>2</v>
      </c>
      <c r="H22" s="33">
        <f>G22</f>
        <v>2</v>
      </c>
      <c r="I22" s="33">
        <f>H22</f>
        <v>2</v>
      </c>
      <c r="J22" s="12"/>
      <c r="K22" s="7"/>
      <c r="L22" s="12"/>
      <c r="M22" s="12"/>
      <c r="N22" s="12"/>
    </row>
    <row r="23" spans="1:14">
      <c r="A23" s="7"/>
      <c r="B23" s="7"/>
      <c r="C23" s="7"/>
      <c r="D23" s="7"/>
      <c r="E23" s="12"/>
      <c r="F23" s="7"/>
      <c r="G23" s="12"/>
      <c r="H23" s="12"/>
      <c r="I23" s="12"/>
      <c r="J23" s="12"/>
      <c r="K23" s="7"/>
      <c r="L23" s="12"/>
      <c r="M23" s="12"/>
      <c r="N23" s="12"/>
    </row>
    <row r="24" spans="1:14">
      <c r="A24" s="7"/>
      <c r="B24" s="7"/>
      <c r="C24" s="7"/>
      <c r="D24" s="7"/>
      <c r="E24" s="12"/>
      <c r="F24" s="9" t="s">
        <v>51</v>
      </c>
      <c r="G24" s="12">
        <v>15</v>
      </c>
      <c r="H24" s="12">
        <f>G24</f>
        <v>15</v>
      </c>
      <c r="I24" s="12">
        <f>H24</f>
        <v>15</v>
      </c>
      <c r="J24" s="12"/>
      <c r="K24" s="7"/>
      <c r="L24" s="12"/>
      <c r="M24" s="12"/>
      <c r="N24" s="12"/>
    </row>
    <row r="25" spans="1:14">
      <c r="A25" s="7"/>
      <c r="B25" s="7"/>
      <c r="C25" s="7"/>
      <c r="D25" s="7"/>
      <c r="E25" s="12"/>
      <c r="F25" s="10" t="s">
        <v>10</v>
      </c>
      <c r="G25" s="13">
        <v>26</v>
      </c>
      <c r="H25" s="13">
        <f>G25+C20</f>
        <v>33.471333333333334</v>
      </c>
      <c r="I25" s="13">
        <f>H25+D20</f>
        <v>41.413488533333329</v>
      </c>
      <c r="J25" s="12"/>
      <c r="K25" s="7"/>
      <c r="L25" s="12"/>
      <c r="M25" s="12"/>
      <c r="N25" s="12"/>
    </row>
    <row r="26" spans="1:14">
      <c r="A26" s="7"/>
      <c r="B26" s="7"/>
      <c r="C26" s="7"/>
      <c r="D26" s="7"/>
      <c r="E26" s="12"/>
      <c r="F26" s="7" t="s">
        <v>52</v>
      </c>
      <c r="G26" s="12">
        <f>SUM(G24:G25)</f>
        <v>41</v>
      </c>
      <c r="H26" s="12">
        <f>SUM(H24:H25)</f>
        <v>48.471333333333334</v>
      </c>
      <c r="I26" s="12">
        <f>SUM(I24:I25)</f>
        <v>56.413488533333329</v>
      </c>
      <c r="J26" s="12"/>
      <c r="K26" s="7"/>
      <c r="L26" s="12"/>
      <c r="M26" s="12"/>
      <c r="N26" s="12"/>
    </row>
    <row r="27" spans="1:14">
      <c r="A27" s="7"/>
      <c r="B27" s="7"/>
      <c r="C27" s="7"/>
      <c r="D27" s="7"/>
      <c r="E27" s="12"/>
      <c r="F27" s="7"/>
      <c r="G27" s="12"/>
      <c r="H27" s="12"/>
      <c r="I27" s="12"/>
      <c r="J27" s="12"/>
      <c r="K27" s="7"/>
      <c r="L27" s="12"/>
      <c r="M27" s="12"/>
      <c r="N27" s="12"/>
    </row>
    <row r="28" spans="1:14" ht="15" thickBot="1">
      <c r="A28" s="17"/>
      <c r="B28" s="17"/>
      <c r="C28" s="17"/>
      <c r="D28" s="17"/>
      <c r="E28" s="18"/>
      <c r="F28" s="16" t="s">
        <v>53</v>
      </c>
      <c r="G28" s="15">
        <f>SUM(G18:G22,G26)</f>
        <v>87.9</v>
      </c>
      <c r="H28" s="15">
        <f>SUM(H18:H22,H26)</f>
        <v>98.6096</v>
      </c>
      <c r="I28" s="15">
        <f>SUM(I18:I22,I26)</f>
        <v>106.77055999999999</v>
      </c>
      <c r="J28" s="18"/>
      <c r="K28" s="17"/>
      <c r="L28" s="18"/>
      <c r="M28" s="18"/>
      <c r="N28" s="18"/>
    </row>
    <row r="29" spans="1:14" ht="5.25" customHeight="1" thickTop="1">
      <c r="A29" s="17"/>
      <c r="B29" s="17"/>
      <c r="C29" s="17"/>
      <c r="D29" s="17"/>
      <c r="E29" s="17"/>
      <c r="F29" s="21"/>
      <c r="G29" s="22"/>
      <c r="H29" s="22"/>
      <c r="I29" s="22"/>
      <c r="J29" s="17"/>
      <c r="K29" s="17"/>
      <c r="L29" s="17"/>
      <c r="M29" s="17"/>
      <c r="N29" s="17"/>
    </row>
    <row r="30" spans="1:14">
      <c r="A30" s="17"/>
      <c r="B30" s="17"/>
      <c r="C30" s="17"/>
      <c r="D30" s="17"/>
      <c r="E30" s="17"/>
      <c r="F30" s="21" t="s">
        <v>54</v>
      </c>
      <c r="G30" s="24">
        <f>G28-G14</f>
        <v>0</v>
      </c>
      <c r="H30" s="24">
        <f>H28-H14</f>
        <v>0</v>
      </c>
      <c r="I30" s="24">
        <f>I28-I14</f>
        <v>0</v>
      </c>
      <c r="J30" s="17"/>
      <c r="K30" s="17"/>
      <c r="L30" s="17"/>
      <c r="M30" s="17"/>
      <c r="N30" s="17"/>
    </row>
    <row r="31" spans="1:14" ht="5.25" customHeight="1" thickBot="1">
      <c r="A31" s="11"/>
      <c r="B31" s="11"/>
      <c r="C31" s="11"/>
      <c r="D31" s="11"/>
      <c r="E31" s="11"/>
      <c r="F31" s="19"/>
      <c r="G31" s="20"/>
      <c r="H31" s="20"/>
      <c r="I31" s="20"/>
      <c r="J31" s="11"/>
      <c r="K31" s="11"/>
      <c r="L31" s="11"/>
      <c r="M31" s="11"/>
      <c r="N31" s="11"/>
    </row>
    <row r="32" spans="1:14" ht="15">
      <c r="A32" s="28" t="s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23" t="s">
        <v>25</v>
      </c>
      <c r="B33" s="23">
        <v>0.154</v>
      </c>
      <c r="C33" s="23">
        <v>0.2</v>
      </c>
      <c r="D33" s="23">
        <v>0.1</v>
      </c>
      <c r="E33" s="7"/>
      <c r="F33" s="7" t="s">
        <v>34</v>
      </c>
      <c r="G33" s="23">
        <v>0.02</v>
      </c>
      <c r="H33" s="23">
        <f t="shared" ref="H33:I36" si="1">G33</f>
        <v>0.02</v>
      </c>
      <c r="I33" s="23">
        <f t="shared" si="1"/>
        <v>0.02</v>
      </c>
      <c r="J33" s="7"/>
      <c r="K33" s="7"/>
      <c r="L33" s="7"/>
      <c r="M33" s="7"/>
      <c r="N33" s="7"/>
    </row>
    <row r="34" spans="1:14">
      <c r="A34" s="7" t="s">
        <v>35</v>
      </c>
      <c r="B34" s="23">
        <f>-B7/B6</f>
        <v>0.8102466793168881</v>
      </c>
      <c r="C34" s="23">
        <f>B34</f>
        <v>0.8102466793168881</v>
      </c>
      <c r="D34" s="23">
        <f>C34</f>
        <v>0.8102466793168881</v>
      </c>
      <c r="E34" s="7"/>
      <c r="F34" s="7" t="s">
        <v>32</v>
      </c>
      <c r="G34" s="23">
        <f>G8/B6</f>
        <v>0.12523719165085387</v>
      </c>
      <c r="H34" s="23">
        <f t="shared" si="1"/>
        <v>0.12523719165085387</v>
      </c>
      <c r="I34" s="23">
        <f t="shared" si="1"/>
        <v>0.12523719165085387</v>
      </c>
      <c r="J34" s="7"/>
      <c r="K34" s="7"/>
      <c r="L34" s="7"/>
      <c r="M34" s="7"/>
      <c r="N34" s="7"/>
    </row>
    <row r="35" spans="1:14">
      <c r="A35" s="7" t="s">
        <v>26</v>
      </c>
      <c r="B35" s="23">
        <v>4.4999999999999998E-2</v>
      </c>
      <c r="C35" s="23">
        <v>0.06</v>
      </c>
      <c r="D35" s="23">
        <v>0.06</v>
      </c>
      <c r="E35" s="7"/>
      <c r="F35" s="7" t="s">
        <v>31</v>
      </c>
      <c r="G35" s="23">
        <f>+G16/B6</f>
        <v>9.9620493358633766E-2</v>
      </c>
      <c r="H35" s="23">
        <f t="shared" si="1"/>
        <v>9.9620493358633766E-2</v>
      </c>
      <c r="I35" s="23">
        <f t="shared" si="1"/>
        <v>9.9620493358633766E-2</v>
      </c>
      <c r="J35" s="7"/>
      <c r="K35" s="7"/>
      <c r="L35" s="7"/>
      <c r="M35" s="7"/>
      <c r="N35" s="7"/>
    </row>
    <row r="36" spans="1:14">
      <c r="A36" s="7" t="s">
        <v>27</v>
      </c>
      <c r="B36" s="23">
        <v>1.6E-2</v>
      </c>
      <c r="C36" s="23">
        <v>0.02</v>
      </c>
      <c r="D36" s="23">
        <v>0.02</v>
      </c>
      <c r="E36" s="7"/>
      <c r="F36" s="7" t="s">
        <v>33</v>
      </c>
      <c r="G36" s="23">
        <f>+G11/B6</f>
        <v>0.5</v>
      </c>
      <c r="H36" s="23">
        <f t="shared" si="1"/>
        <v>0.5</v>
      </c>
      <c r="I36" s="23">
        <f t="shared" si="1"/>
        <v>0.5</v>
      </c>
      <c r="J36" s="7"/>
      <c r="K36" s="7"/>
      <c r="L36" s="7"/>
      <c r="M36" s="7"/>
      <c r="N36" s="7"/>
    </row>
    <row r="37" spans="1:14">
      <c r="A37" s="7" t="s">
        <v>28</v>
      </c>
      <c r="B37" s="23">
        <f>-B15/B14</f>
        <v>0.33333333333333331</v>
      </c>
      <c r="C37" s="23">
        <f>B37</f>
        <v>0.33333333333333331</v>
      </c>
      <c r="D37" s="23">
        <f>C37</f>
        <v>0.33333333333333331</v>
      </c>
      <c r="E37" s="7"/>
      <c r="F37" s="7"/>
      <c r="G37" s="23"/>
      <c r="H37" s="7"/>
      <c r="I37" s="7"/>
      <c r="J37" s="7"/>
      <c r="K37" s="7"/>
      <c r="L37" s="7"/>
      <c r="M37" s="7"/>
      <c r="N37" s="7"/>
    </row>
    <row r="38" spans="1:14">
      <c r="A38" s="7" t="s">
        <v>29</v>
      </c>
      <c r="B38" s="23">
        <v>0.33</v>
      </c>
      <c r="C38" s="23">
        <v>0.3</v>
      </c>
      <c r="D38" s="23">
        <f>C38</f>
        <v>0.3</v>
      </c>
      <c r="E38" s="7"/>
      <c r="F38" s="7" t="s">
        <v>37</v>
      </c>
      <c r="G38" s="23">
        <v>0.12</v>
      </c>
      <c r="H38" s="23">
        <f>G38</f>
        <v>0.12</v>
      </c>
      <c r="I38" s="23">
        <f>H38</f>
        <v>0.12</v>
      </c>
      <c r="J38" s="7"/>
      <c r="K38" s="7"/>
      <c r="L38" s="7"/>
      <c r="M38" s="7"/>
      <c r="N38" s="7"/>
    </row>
    <row r="39" spans="1:14">
      <c r="A39" s="7"/>
      <c r="B39" s="7"/>
      <c r="C39" s="2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9"/>
  <sheetViews>
    <sheetView zoomScale="70" zoomScaleNormal="70" workbookViewId="0">
      <selection activeCell="G38" sqref="G38"/>
    </sheetView>
  </sheetViews>
  <sheetFormatPr defaultRowHeight="14.25"/>
  <cols>
    <col min="1" max="1" width="30.28515625" style="1" bestFit="1" customWidth="1"/>
    <col min="2" max="4" width="8.140625" style="1" customWidth="1"/>
    <col min="5" max="5" width="3.140625" style="1" customWidth="1"/>
    <col min="6" max="6" width="29.7109375" style="1" bestFit="1" customWidth="1"/>
    <col min="7" max="9" width="8.140625" style="1" customWidth="1"/>
    <col min="10" max="10" width="3.140625" style="1" customWidth="1"/>
    <col min="11" max="11" width="20.28515625" style="1" bestFit="1" customWidth="1"/>
    <col min="12" max="14" width="8.140625" style="1" customWidth="1"/>
    <col min="15" max="16384" width="9.140625" style="1"/>
  </cols>
  <sheetData>
    <row r="1" spans="1:18" ht="15">
      <c r="A1" s="36" t="s">
        <v>57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8" s="3" customFormat="1" ht="12">
      <c r="A3" s="4"/>
      <c r="B3" s="4" t="s">
        <v>11</v>
      </c>
      <c r="C3" s="4" t="s">
        <v>12</v>
      </c>
      <c r="D3" s="4" t="s">
        <v>12</v>
      </c>
      <c r="E3" s="4"/>
      <c r="F3" s="4"/>
      <c r="G3" s="4" t="s">
        <v>11</v>
      </c>
      <c r="H3" s="4" t="s">
        <v>12</v>
      </c>
      <c r="I3" s="4" t="s">
        <v>12</v>
      </c>
      <c r="J3" s="4"/>
      <c r="K3" s="4"/>
      <c r="L3" s="4" t="s">
        <v>11</v>
      </c>
      <c r="M3" s="4" t="s">
        <v>12</v>
      </c>
      <c r="N3" s="4" t="s">
        <v>12</v>
      </c>
    </row>
    <row r="4" spans="1:18" s="2" customFormat="1" ht="15.75" thickBot="1">
      <c r="A4" s="6" t="s">
        <v>0</v>
      </c>
      <c r="B4" s="6">
        <v>2012</v>
      </c>
      <c r="C4" s="6">
        <f>B4+1</f>
        <v>2013</v>
      </c>
      <c r="D4" s="6">
        <f>C4+1</f>
        <v>2014</v>
      </c>
      <c r="E4" s="5"/>
      <c r="F4" s="6" t="s">
        <v>13</v>
      </c>
      <c r="G4" s="6">
        <f>B4</f>
        <v>2012</v>
      </c>
      <c r="H4" s="6">
        <f>C4</f>
        <v>2013</v>
      </c>
      <c r="I4" s="6">
        <f>D4</f>
        <v>2014</v>
      </c>
      <c r="J4" s="5"/>
      <c r="K4" s="6" t="s">
        <v>14</v>
      </c>
      <c r="L4" s="6">
        <f>G4</f>
        <v>2012</v>
      </c>
      <c r="M4" s="6">
        <f>H4</f>
        <v>2013</v>
      </c>
      <c r="N4" s="6">
        <f>I4</f>
        <v>2014</v>
      </c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8">
      <c r="A6" s="7" t="s">
        <v>1</v>
      </c>
      <c r="B6" s="12">
        <v>105.4</v>
      </c>
      <c r="C6" s="12"/>
      <c r="D6" s="12"/>
      <c r="E6" s="12"/>
      <c r="F6" s="9" t="s">
        <v>40</v>
      </c>
      <c r="G6" s="12">
        <v>2.9</v>
      </c>
      <c r="H6" s="12"/>
      <c r="I6" s="12"/>
      <c r="J6" s="12"/>
      <c r="K6" s="7" t="s">
        <v>4</v>
      </c>
      <c r="L6" s="12">
        <f>B10</f>
        <v>14.5</v>
      </c>
      <c r="M6" s="12">
        <f>C10</f>
        <v>0</v>
      </c>
      <c r="N6" s="12">
        <f>D10</f>
        <v>0</v>
      </c>
    </row>
    <row r="7" spans="1:18">
      <c r="A7" s="7" t="s">
        <v>2</v>
      </c>
      <c r="B7" s="12">
        <v>-85.4</v>
      </c>
      <c r="C7" s="12"/>
      <c r="D7" s="12"/>
      <c r="E7" s="12"/>
      <c r="F7" s="9" t="s">
        <v>38</v>
      </c>
      <c r="G7" s="12">
        <v>2.1</v>
      </c>
      <c r="H7" s="12"/>
      <c r="I7" s="12"/>
      <c r="J7" s="12"/>
      <c r="K7" s="8" t="s">
        <v>15</v>
      </c>
      <c r="L7" s="13">
        <f>-B37*L6</f>
        <v>-4.833333333333333</v>
      </c>
      <c r="M7" s="13"/>
      <c r="N7" s="13"/>
    </row>
    <row r="8" spans="1:18">
      <c r="A8" s="7" t="s">
        <v>3</v>
      </c>
      <c r="B8" s="13">
        <v>-5.5</v>
      </c>
      <c r="C8" s="13"/>
      <c r="D8" s="13"/>
      <c r="E8" s="12"/>
      <c r="F8" s="10" t="s">
        <v>41</v>
      </c>
      <c r="G8" s="13">
        <v>13.2</v>
      </c>
      <c r="H8" s="13"/>
      <c r="I8" s="13"/>
      <c r="J8" s="12"/>
      <c r="K8" s="7" t="s">
        <v>16</v>
      </c>
      <c r="L8" s="12">
        <f>SUM(L6:L7)</f>
        <v>9.6666666666666679</v>
      </c>
      <c r="M8" s="12">
        <f>SUM(M6:M7)</f>
        <v>0</v>
      </c>
      <c r="N8" s="12">
        <f>SUM(N6:N7)</f>
        <v>0</v>
      </c>
    </row>
    <row r="9" spans="1:18">
      <c r="A9" s="7"/>
      <c r="B9" s="12"/>
      <c r="C9" s="12"/>
      <c r="D9" s="12"/>
      <c r="E9" s="12"/>
      <c r="F9" s="7" t="s">
        <v>42</v>
      </c>
      <c r="G9" s="12">
        <f>SUM(G6:G8)</f>
        <v>18.2</v>
      </c>
      <c r="H9" s="12">
        <f>SUM(H6:H8)</f>
        <v>0</v>
      </c>
      <c r="I9" s="12">
        <f>SUM(I6:I8)</f>
        <v>0</v>
      </c>
      <c r="J9" s="12"/>
      <c r="K9" s="8" t="s">
        <v>3</v>
      </c>
      <c r="L9" s="13">
        <f>-B8</f>
        <v>5.5</v>
      </c>
      <c r="M9" s="13"/>
      <c r="N9" s="13"/>
    </row>
    <row r="10" spans="1:18">
      <c r="A10" s="7" t="s">
        <v>4</v>
      </c>
      <c r="B10" s="12">
        <f>SUM(B6:B8)</f>
        <v>14.5</v>
      </c>
      <c r="C10" s="12">
        <f>SUM(C6:C8)</f>
        <v>0</v>
      </c>
      <c r="D10" s="12">
        <f>SUM(D6:D8)</f>
        <v>0</v>
      </c>
      <c r="E10" s="12"/>
      <c r="F10" s="7"/>
      <c r="G10" s="12"/>
      <c r="H10" s="12"/>
      <c r="I10" s="12"/>
      <c r="J10" s="12"/>
      <c r="K10" s="7" t="s">
        <v>17</v>
      </c>
      <c r="L10" s="12">
        <f>SUM(L8:L9)</f>
        <v>15.166666666666668</v>
      </c>
      <c r="M10" s="12">
        <f>SUM(M8:M9)</f>
        <v>0</v>
      </c>
      <c r="N10" s="12">
        <f>SUM(N8:N9)</f>
        <v>0</v>
      </c>
      <c r="R10" s="1" t="s">
        <v>55</v>
      </c>
    </row>
    <row r="11" spans="1:18">
      <c r="A11" s="7" t="s">
        <v>5</v>
      </c>
      <c r="B11" s="12">
        <v>-1.3</v>
      </c>
      <c r="C11" s="12"/>
      <c r="D11" s="12"/>
      <c r="E11" s="12"/>
      <c r="F11" s="7" t="s">
        <v>43</v>
      </c>
      <c r="G11" s="12">
        <v>52.7</v>
      </c>
      <c r="H11" s="12"/>
      <c r="I11" s="12"/>
      <c r="J11" s="12"/>
      <c r="K11" s="7" t="s">
        <v>21</v>
      </c>
      <c r="L11" s="12">
        <v>-12.5</v>
      </c>
      <c r="M11" s="12"/>
      <c r="N11" s="12"/>
    </row>
    <row r="12" spans="1:18">
      <c r="A12" s="7" t="s">
        <v>6</v>
      </c>
      <c r="B12" s="13">
        <v>0.3</v>
      </c>
      <c r="C12" s="13"/>
      <c r="D12" s="13"/>
      <c r="E12" s="12"/>
      <c r="F12" s="7" t="s">
        <v>44</v>
      </c>
      <c r="G12" s="12">
        <v>17</v>
      </c>
      <c r="H12" s="12"/>
      <c r="I12" s="12"/>
      <c r="J12" s="12"/>
      <c r="K12" s="8" t="s">
        <v>20</v>
      </c>
      <c r="L12" s="13">
        <v>-0.7</v>
      </c>
      <c r="M12" s="13"/>
      <c r="N12" s="13"/>
    </row>
    <row r="13" spans="1:18" ht="15" thickBot="1">
      <c r="A13" s="7"/>
      <c r="B13" s="12"/>
      <c r="C13" s="12"/>
      <c r="D13" s="12"/>
      <c r="E13" s="12"/>
      <c r="G13" s="12"/>
      <c r="H13" s="12"/>
      <c r="I13" s="12"/>
      <c r="J13" s="12"/>
      <c r="K13" s="16" t="s">
        <v>19</v>
      </c>
      <c r="L13" s="15">
        <f>SUM(L10:L12)</f>
        <v>1.9666666666666679</v>
      </c>
      <c r="M13" s="15">
        <f>SUM(M10:M12)</f>
        <v>0</v>
      </c>
      <c r="N13" s="15">
        <f>SUM(N10:N12)</f>
        <v>0</v>
      </c>
    </row>
    <row r="14" spans="1:18" ht="15.75" thickTop="1" thickBot="1">
      <c r="A14" s="7" t="s">
        <v>7</v>
      </c>
      <c r="B14" s="12">
        <f>SUM(B10:B12)</f>
        <v>13.5</v>
      </c>
      <c r="C14" s="12">
        <f>SUM(C10:C12)</f>
        <v>0</v>
      </c>
      <c r="D14" s="12">
        <f>SUM(D10:D12)</f>
        <v>0</v>
      </c>
      <c r="E14" s="12"/>
      <c r="F14" s="16" t="s">
        <v>45</v>
      </c>
      <c r="G14" s="15">
        <f>SUM(G9:G13)</f>
        <v>87.9</v>
      </c>
      <c r="H14" s="15">
        <f>SUM(H9:H13)</f>
        <v>0</v>
      </c>
      <c r="I14" s="15">
        <f>SUM(I9:I13)</f>
        <v>0</v>
      </c>
      <c r="J14" s="12"/>
      <c r="K14" s="7"/>
      <c r="L14" s="12"/>
      <c r="M14" s="12"/>
      <c r="N14" s="12"/>
    </row>
    <row r="15" spans="1:18" ht="15" thickTop="1">
      <c r="A15" s="7" t="s">
        <v>8</v>
      </c>
      <c r="B15" s="13">
        <v>-4.5</v>
      </c>
      <c r="C15" s="13"/>
      <c r="D15" s="13"/>
      <c r="E15" s="12"/>
      <c r="F15" s="7"/>
      <c r="G15" s="12"/>
      <c r="H15" s="12"/>
      <c r="I15" s="12"/>
      <c r="J15" s="12"/>
      <c r="K15" s="7"/>
      <c r="L15" s="12"/>
      <c r="M15" s="12"/>
      <c r="N15" s="12"/>
    </row>
    <row r="16" spans="1:18">
      <c r="A16" s="7"/>
      <c r="B16" s="12"/>
      <c r="C16" s="12"/>
      <c r="D16" s="12"/>
      <c r="E16" s="12"/>
      <c r="F16" s="7" t="s">
        <v>47</v>
      </c>
      <c r="G16" s="12">
        <v>10.5</v>
      </c>
      <c r="H16" s="12"/>
      <c r="I16" s="12"/>
      <c r="J16" s="12"/>
      <c r="K16" s="26" t="s">
        <v>24</v>
      </c>
      <c r="L16" s="12"/>
      <c r="M16" s="12"/>
      <c r="N16" s="12"/>
    </row>
    <row r="17" spans="1:14" ht="15" thickBot="1">
      <c r="A17" s="7" t="s">
        <v>36</v>
      </c>
      <c r="B17" s="14">
        <f>SUM(B14:B15)</f>
        <v>9</v>
      </c>
      <c r="C17" s="14">
        <f>SUM(C14:C15)</f>
        <v>0</v>
      </c>
      <c r="D17" s="14">
        <f>SUM(D14:D15)</f>
        <v>0</v>
      </c>
      <c r="E17" s="12"/>
      <c r="F17" s="8" t="s">
        <v>48</v>
      </c>
      <c r="G17" s="13">
        <v>15</v>
      </c>
      <c r="H17" s="13"/>
      <c r="I17" s="13"/>
      <c r="J17" s="12"/>
      <c r="K17" s="7" t="s">
        <v>38</v>
      </c>
      <c r="L17" s="25">
        <f>G7</f>
        <v>2.1</v>
      </c>
      <c r="M17" s="7"/>
      <c r="N17" s="7"/>
    </row>
    <row r="18" spans="1:14" ht="15" thickTop="1">
      <c r="A18" s="7"/>
      <c r="B18" s="12"/>
      <c r="C18" s="12"/>
      <c r="D18" s="12"/>
      <c r="E18" s="12"/>
      <c r="F18" s="7" t="s">
        <v>46</v>
      </c>
      <c r="G18" s="12">
        <f>SUM(G16:G17)</f>
        <v>25.5</v>
      </c>
      <c r="H18" s="12">
        <f>SUM(H16:H17)</f>
        <v>0</v>
      </c>
      <c r="I18" s="12">
        <f>SUM(I16:I17)</f>
        <v>0</v>
      </c>
      <c r="J18" s="12"/>
      <c r="K18" s="7" t="s">
        <v>23</v>
      </c>
      <c r="L18" s="12">
        <f>G8</f>
        <v>13.2</v>
      </c>
      <c r="M18" s="12"/>
      <c r="N18" s="12"/>
    </row>
    <row r="19" spans="1:14">
      <c r="A19" s="7" t="s">
        <v>9</v>
      </c>
      <c r="B19" s="12">
        <f>+B38*B17</f>
        <v>2.97</v>
      </c>
      <c r="C19" s="12"/>
      <c r="D19" s="12"/>
      <c r="E19" s="12"/>
      <c r="F19" s="7"/>
      <c r="G19" s="12"/>
      <c r="H19" s="12"/>
      <c r="I19" s="12"/>
      <c r="J19" s="12"/>
      <c r="K19" s="8" t="s">
        <v>39</v>
      </c>
      <c r="L19" s="13">
        <f>-G16</f>
        <v>-10.5</v>
      </c>
      <c r="M19" s="13"/>
      <c r="N19" s="13"/>
    </row>
    <row r="20" spans="1:14">
      <c r="A20" s="7" t="s">
        <v>10</v>
      </c>
      <c r="B20" s="12">
        <f>+B17-B19</f>
        <v>6.0299999999999994</v>
      </c>
      <c r="C20" s="12">
        <f>+C17-C19</f>
        <v>0</v>
      </c>
      <c r="D20" s="12">
        <f>+D17-D19</f>
        <v>0</v>
      </c>
      <c r="E20" s="12"/>
      <c r="F20" s="1" t="s">
        <v>56</v>
      </c>
      <c r="G20" s="12">
        <v>19.399999999999999</v>
      </c>
      <c r="H20" s="12"/>
      <c r="I20" s="12"/>
      <c r="J20" s="12"/>
      <c r="K20" s="7" t="s">
        <v>22</v>
      </c>
      <c r="L20" s="12">
        <f>SUM(L17:L19)</f>
        <v>4.7999999999999989</v>
      </c>
      <c r="M20" s="12">
        <f>SUM(M17:M19)</f>
        <v>0</v>
      </c>
      <c r="N20" s="12">
        <f>SUM(N17:N19)</f>
        <v>0</v>
      </c>
    </row>
    <row r="21" spans="1:14">
      <c r="A21" s="7"/>
      <c r="B21" s="7"/>
      <c r="C21" s="7"/>
      <c r="D21" s="7"/>
      <c r="E21" s="12"/>
      <c r="F21" s="40" t="s">
        <v>49</v>
      </c>
      <c r="G21" s="12"/>
      <c r="H21" s="12"/>
      <c r="I21" s="12"/>
      <c r="J21" s="12"/>
      <c r="K21" s="7" t="s">
        <v>18</v>
      </c>
      <c r="L21" s="12">
        <f>-L12</f>
        <v>0.7</v>
      </c>
      <c r="M21" s="12"/>
      <c r="N21" s="12"/>
    </row>
    <row r="22" spans="1:14">
      <c r="A22" s="7"/>
      <c r="B22" s="7"/>
      <c r="C22" s="7"/>
      <c r="D22" s="7"/>
      <c r="E22" s="12"/>
      <c r="F22" s="7" t="s">
        <v>50</v>
      </c>
      <c r="G22" s="12">
        <v>2</v>
      </c>
      <c r="H22" s="12"/>
      <c r="I22" s="12"/>
      <c r="J22" s="12"/>
      <c r="K22" s="7"/>
      <c r="L22" s="12"/>
      <c r="M22" s="12"/>
      <c r="N22" s="12"/>
    </row>
    <row r="23" spans="1:14">
      <c r="A23" s="7"/>
      <c r="B23" s="7"/>
      <c r="C23" s="7"/>
      <c r="D23" s="7"/>
      <c r="E23" s="12"/>
      <c r="F23" s="7"/>
      <c r="G23" s="12"/>
      <c r="H23" s="12"/>
      <c r="I23" s="12"/>
      <c r="J23" s="12"/>
      <c r="K23" s="7"/>
      <c r="L23" s="12"/>
      <c r="M23" s="12"/>
      <c r="N23" s="12"/>
    </row>
    <row r="24" spans="1:14">
      <c r="A24" s="7"/>
      <c r="B24" s="7"/>
      <c r="C24" s="7"/>
      <c r="D24" s="7"/>
      <c r="E24" s="12"/>
      <c r="F24" s="9" t="s">
        <v>51</v>
      </c>
      <c r="G24" s="12">
        <v>15</v>
      </c>
      <c r="H24" s="12"/>
      <c r="I24" s="12"/>
      <c r="J24" s="12"/>
      <c r="K24" s="7"/>
      <c r="L24" s="12"/>
      <c r="M24" s="12"/>
      <c r="N24" s="12"/>
    </row>
    <row r="25" spans="1:14">
      <c r="A25" s="7"/>
      <c r="B25" s="7"/>
      <c r="C25" s="7"/>
      <c r="D25" s="7"/>
      <c r="E25" s="12"/>
      <c r="F25" s="10" t="s">
        <v>10</v>
      </c>
      <c r="G25" s="13">
        <v>26</v>
      </c>
      <c r="H25" s="13"/>
      <c r="I25" s="13"/>
      <c r="J25" s="12"/>
      <c r="K25" s="7"/>
      <c r="L25" s="12"/>
      <c r="M25" s="12"/>
      <c r="N25" s="12"/>
    </row>
    <row r="26" spans="1:14">
      <c r="A26" s="7"/>
      <c r="B26" s="7"/>
      <c r="C26" s="7"/>
      <c r="D26" s="7"/>
      <c r="E26" s="12"/>
      <c r="F26" s="7" t="s">
        <v>52</v>
      </c>
      <c r="G26" s="12">
        <f>SUM(G24:G25)</f>
        <v>41</v>
      </c>
      <c r="H26" s="12">
        <f>SUM(H24:H25)</f>
        <v>0</v>
      </c>
      <c r="I26" s="12">
        <f>SUM(I24:I25)</f>
        <v>0</v>
      </c>
      <c r="J26" s="12"/>
      <c r="K26" s="7"/>
      <c r="L26" s="12"/>
      <c r="M26" s="12"/>
      <c r="N26" s="12"/>
    </row>
    <row r="27" spans="1:14">
      <c r="A27" s="7"/>
      <c r="B27" s="7"/>
      <c r="C27" s="7"/>
      <c r="D27" s="7"/>
      <c r="E27" s="12"/>
      <c r="F27" s="7"/>
      <c r="G27" s="12"/>
      <c r="H27" s="12"/>
      <c r="I27" s="12"/>
      <c r="J27" s="12"/>
      <c r="K27" s="7"/>
      <c r="L27" s="12"/>
      <c r="M27" s="12"/>
      <c r="N27" s="12"/>
    </row>
    <row r="28" spans="1:14" ht="15" thickBot="1">
      <c r="A28" s="17"/>
      <c r="B28" s="17"/>
      <c r="C28" s="17"/>
      <c r="D28" s="17"/>
      <c r="E28" s="18"/>
      <c r="F28" s="16" t="s">
        <v>53</v>
      </c>
      <c r="G28" s="15">
        <f>SUM(G18:G22,G26)</f>
        <v>87.9</v>
      </c>
      <c r="H28" s="15">
        <f>SUM(H18:H22,H26)</f>
        <v>0</v>
      </c>
      <c r="I28" s="15">
        <f>SUM(I18:I22,I26)</f>
        <v>0</v>
      </c>
      <c r="J28" s="18"/>
      <c r="K28" s="17"/>
      <c r="L28" s="18"/>
      <c r="M28" s="18"/>
      <c r="N28" s="18"/>
    </row>
    <row r="29" spans="1:14" ht="5.25" customHeight="1" thickTop="1">
      <c r="A29" s="17"/>
      <c r="B29" s="17"/>
      <c r="C29" s="17"/>
      <c r="D29" s="17"/>
      <c r="E29" s="17"/>
      <c r="F29" s="21"/>
      <c r="G29" s="22"/>
      <c r="H29" s="22"/>
      <c r="I29" s="22"/>
      <c r="J29" s="17"/>
      <c r="K29" s="17"/>
      <c r="L29" s="17"/>
      <c r="M29" s="17"/>
      <c r="N29" s="17"/>
    </row>
    <row r="30" spans="1:14">
      <c r="A30" s="17"/>
      <c r="B30" s="17"/>
      <c r="C30" s="17"/>
      <c r="D30" s="17"/>
      <c r="E30" s="17"/>
      <c r="F30" s="21" t="s">
        <v>54</v>
      </c>
      <c r="G30" s="24">
        <f>G28-G14</f>
        <v>0</v>
      </c>
      <c r="H30" s="24">
        <f>H28-H14</f>
        <v>0</v>
      </c>
      <c r="I30" s="24">
        <f>I28-I14</f>
        <v>0</v>
      </c>
      <c r="J30" s="17"/>
      <c r="K30" s="17"/>
      <c r="L30" s="17"/>
      <c r="M30" s="17"/>
      <c r="N30" s="17"/>
    </row>
    <row r="31" spans="1:14" ht="5.25" customHeight="1" thickBot="1">
      <c r="A31" s="11"/>
      <c r="B31" s="11"/>
      <c r="C31" s="11"/>
      <c r="D31" s="11"/>
      <c r="E31" s="11"/>
      <c r="F31" s="19"/>
      <c r="G31" s="20"/>
      <c r="H31" s="20"/>
      <c r="I31" s="20"/>
      <c r="J31" s="11"/>
      <c r="K31" s="11"/>
      <c r="L31" s="11"/>
      <c r="M31" s="11"/>
      <c r="N31" s="11"/>
    </row>
    <row r="32" spans="1:14" ht="15">
      <c r="A32" s="28" t="s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23" t="s">
        <v>25</v>
      </c>
      <c r="B33" s="23">
        <v>0.154</v>
      </c>
      <c r="C33" s="7"/>
      <c r="D33" s="7"/>
      <c r="E33" s="7"/>
      <c r="F33" s="7" t="s">
        <v>34</v>
      </c>
      <c r="G33" s="23">
        <v>0.02</v>
      </c>
      <c r="H33" s="7"/>
      <c r="I33" s="7"/>
      <c r="J33" s="7"/>
      <c r="K33" s="7"/>
      <c r="L33" s="7"/>
      <c r="M33" s="7"/>
      <c r="N33" s="7"/>
    </row>
    <row r="34" spans="1:14">
      <c r="A34" s="7" t="s">
        <v>35</v>
      </c>
      <c r="B34" s="23">
        <f>-B7/B6</f>
        <v>0.8102466793168881</v>
      </c>
      <c r="C34" s="7"/>
      <c r="D34" s="7"/>
      <c r="E34" s="7"/>
      <c r="F34" s="7" t="s">
        <v>32</v>
      </c>
      <c r="G34" s="23">
        <f>G8/B6</f>
        <v>0.12523719165085387</v>
      </c>
      <c r="H34" s="7"/>
      <c r="I34" s="7"/>
      <c r="J34" s="7"/>
      <c r="K34" s="7"/>
      <c r="L34" s="7"/>
      <c r="M34" s="7"/>
      <c r="N34" s="7"/>
    </row>
    <row r="35" spans="1:14">
      <c r="A35" s="7" t="s">
        <v>26</v>
      </c>
      <c r="B35" s="23">
        <v>4.4999999999999998E-2</v>
      </c>
      <c r="C35" s="27"/>
      <c r="D35" s="7"/>
      <c r="E35" s="7"/>
      <c r="F35" s="7" t="s">
        <v>31</v>
      </c>
      <c r="G35" s="23">
        <f>+G16/B6</f>
        <v>9.9620493358633766E-2</v>
      </c>
      <c r="H35" s="7"/>
      <c r="I35" s="7"/>
      <c r="J35" s="7"/>
      <c r="K35" s="7"/>
      <c r="L35" s="7"/>
      <c r="M35" s="7"/>
      <c r="N35" s="7"/>
    </row>
    <row r="36" spans="1:14">
      <c r="A36" s="7" t="s">
        <v>27</v>
      </c>
      <c r="B36" s="23">
        <v>1.6E-2</v>
      </c>
      <c r="C36" s="7"/>
      <c r="D36" s="7"/>
      <c r="E36" s="7"/>
      <c r="F36" s="7" t="s">
        <v>33</v>
      </c>
      <c r="G36" s="23">
        <f>+G11/B6</f>
        <v>0.5</v>
      </c>
      <c r="H36" s="7"/>
      <c r="I36" s="7"/>
      <c r="J36" s="7"/>
      <c r="K36" s="7"/>
      <c r="L36" s="7"/>
      <c r="M36" s="7"/>
      <c r="N36" s="7"/>
    </row>
    <row r="37" spans="1:14">
      <c r="A37" s="7" t="s">
        <v>28</v>
      </c>
      <c r="B37" s="23">
        <f>-B15/B14</f>
        <v>0.33333333333333331</v>
      </c>
      <c r="C37" s="7"/>
      <c r="D37" s="7"/>
      <c r="E37" s="7"/>
      <c r="F37" s="7"/>
      <c r="G37" s="23"/>
      <c r="H37" s="7"/>
      <c r="I37" s="7"/>
      <c r="J37" s="7"/>
      <c r="K37" s="7"/>
      <c r="L37" s="7"/>
      <c r="M37" s="7"/>
      <c r="N37" s="7"/>
    </row>
    <row r="38" spans="1:14">
      <c r="A38" s="7" t="s">
        <v>29</v>
      </c>
      <c r="B38" s="23">
        <v>0.33</v>
      </c>
      <c r="C38" s="7"/>
      <c r="D38" s="7"/>
      <c r="E38" s="7"/>
      <c r="F38" s="7" t="s">
        <v>37</v>
      </c>
      <c r="G38" s="23">
        <v>0.12</v>
      </c>
      <c r="H38" s="7"/>
      <c r="I38" s="7"/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pageMargins left="0.7" right="0.7" top="0.75" bottom="0.75" header="0.3" footer="0.3"/>
  <pageSetup paperSize="9" orientation="portrait" horizontalDpi="300" verticalDpi="300" r:id="rId1"/>
  <ignoredErrors>
    <ignoredError sqref="L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9"/>
  <sheetViews>
    <sheetView zoomScale="70" zoomScaleNormal="70" workbookViewId="0">
      <selection activeCell="C7" sqref="C7"/>
    </sheetView>
  </sheetViews>
  <sheetFormatPr defaultRowHeight="14.25"/>
  <cols>
    <col min="1" max="1" width="30.28515625" style="1" bestFit="1" customWidth="1"/>
    <col min="2" max="4" width="8.140625" style="1" customWidth="1"/>
    <col min="5" max="5" width="3.140625" style="1" customWidth="1"/>
    <col min="6" max="6" width="29.7109375" style="1" bestFit="1" customWidth="1"/>
    <col min="7" max="9" width="8.140625" style="1" customWidth="1"/>
    <col min="10" max="10" width="3.140625" style="1" customWidth="1"/>
    <col min="11" max="11" width="20.28515625" style="1" bestFit="1" customWidth="1"/>
    <col min="12" max="14" width="8.140625" style="1" customWidth="1"/>
    <col min="15" max="16384" width="9.140625" style="1"/>
  </cols>
  <sheetData>
    <row r="1" spans="1:18" ht="15">
      <c r="A1" s="36" t="s">
        <v>58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8" s="3" customFormat="1" ht="12">
      <c r="A3" s="4"/>
      <c r="B3" s="4" t="s">
        <v>11</v>
      </c>
      <c r="C3" s="4" t="s">
        <v>12</v>
      </c>
      <c r="D3" s="4" t="s">
        <v>12</v>
      </c>
      <c r="E3" s="4"/>
      <c r="F3" s="4"/>
      <c r="G3" s="4" t="s">
        <v>11</v>
      </c>
      <c r="H3" s="4" t="s">
        <v>12</v>
      </c>
      <c r="I3" s="4" t="s">
        <v>12</v>
      </c>
      <c r="J3" s="4"/>
      <c r="K3" s="4"/>
      <c r="L3" s="4" t="s">
        <v>11</v>
      </c>
      <c r="M3" s="4" t="s">
        <v>12</v>
      </c>
      <c r="N3" s="4" t="s">
        <v>12</v>
      </c>
    </row>
    <row r="4" spans="1:18" s="2" customFormat="1" ht="15.75" thickBot="1">
      <c r="A4" s="6" t="s">
        <v>0</v>
      </c>
      <c r="B4" s="6">
        <v>2012</v>
      </c>
      <c r="C4" s="6">
        <f>B4+1</f>
        <v>2013</v>
      </c>
      <c r="D4" s="6">
        <f>C4+1</f>
        <v>2014</v>
      </c>
      <c r="E4" s="5"/>
      <c r="F4" s="6" t="s">
        <v>13</v>
      </c>
      <c r="G4" s="6">
        <f>B4</f>
        <v>2012</v>
      </c>
      <c r="H4" s="6">
        <f>C4</f>
        <v>2013</v>
      </c>
      <c r="I4" s="6">
        <f>D4</f>
        <v>2014</v>
      </c>
      <c r="J4" s="5"/>
      <c r="K4" s="6" t="s">
        <v>14</v>
      </c>
      <c r="L4" s="6">
        <f>G4</f>
        <v>2012</v>
      </c>
      <c r="M4" s="6">
        <f>H4</f>
        <v>2013</v>
      </c>
      <c r="N4" s="6">
        <f>I4</f>
        <v>2014</v>
      </c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8">
      <c r="A6" s="7" t="s">
        <v>1</v>
      </c>
      <c r="B6" s="12">
        <v>105.4</v>
      </c>
      <c r="C6" s="33">
        <f>B6*(1+C33)</f>
        <v>118.04800000000002</v>
      </c>
      <c r="D6" s="33">
        <f>C6*(1+D33)</f>
        <v>129.85280000000003</v>
      </c>
      <c r="E6" s="12"/>
      <c r="F6" s="9" t="s">
        <v>40</v>
      </c>
      <c r="G6" s="12">
        <v>2.9</v>
      </c>
      <c r="H6" s="12"/>
      <c r="I6" s="12"/>
      <c r="J6" s="12"/>
      <c r="K6" s="7" t="s">
        <v>4</v>
      </c>
      <c r="L6" s="12">
        <f>B10</f>
        <v>14.5</v>
      </c>
      <c r="M6" s="12">
        <f>C10</f>
        <v>22.399999999999991</v>
      </c>
      <c r="N6" s="12">
        <f>D10</f>
        <v>24.64</v>
      </c>
    </row>
    <row r="7" spans="1:18">
      <c r="A7" s="7" t="s">
        <v>2</v>
      </c>
      <c r="B7" s="12">
        <v>-85.4</v>
      </c>
      <c r="C7" s="33">
        <f>-C6*C34</f>
        <v>-95.648000000000025</v>
      </c>
      <c r="D7" s="33">
        <f>-D6*D34</f>
        <v>-105.21280000000003</v>
      </c>
      <c r="E7" s="12"/>
      <c r="F7" s="9" t="s">
        <v>38</v>
      </c>
      <c r="G7" s="12">
        <v>2.1</v>
      </c>
      <c r="H7" s="12"/>
      <c r="I7" s="12"/>
      <c r="J7" s="12"/>
      <c r="K7" s="8" t="s">
        <v>15</v>
      </c>
      <c r="L7" s="13">
        <f>-B37*L6</f>
        <v>-4.833333333333333</v>
      </c>
      <c r="M7" s="13"/>
      <c r="N7" s="13"/>
    </row>
    <row r="8" spans="1:18">
      <c r="A8" s="7" t="s">
        <v>3</v>
      </c>
      <c r="B8" s="13">
        <v>-5.5</v>
      </c>
      <c r="C8" s="13"/>
      <c r="D8" s="13"/>
      <c r="E8" s="12"/>
      <c r="F8" s="10" t="s">
        <v>41</v>
      </c>
      <c r="G8" s="13">
        <v>13.2</v>
      </c>
      <c r="H8" s="13"/>
      <c r="I8" s="13"/>
      <c r="J8" s="12"/>
      <c r="K8" s="7" t="s">
        <v>16</v>
      </c>
      <c r="L8" s="12">
        <f>SUM(L6:L7)</f>
        <v>9.6666666666666679</v>
      </c>
      <c r="M8" s="12">
        <f>SUM(M6:M7)</f>
        <v>22.399999999999991</v>
      </c>
      <c r="N8" s="12">
        <f>SUM(N6:N7)</f>
        <v>24.64</v>
      </c>
    </row>
    <row r="9" spans="1:18">
      <c r="A9" s="7"/>
      <c r="B9" s="12"/>
      <c r="C9" s="12"/>
      <c r="D9" s="12"/>
      <c r="E9" s="12"/>
      <c r="F9" s="7" t="s">
        <v>42</v>
      </c>
      <c r="G9" s="12">
        <f>SUM(G6:G8)</f>
        <v>18.2</v>
      </c>
      <c r="H9" s="12">
        <f>SUM(H6:H8)</f>
        <v>0</v>
      </c>
      <c r="I9" s="12">
        <f>SUM(I6:I8)</f>
        <v>0</v>
      </c>
      <c r="J9" s="12"/>
      <c r="K9" s="8" t="s">
        <v>3</v>
      </c>
      <c r="L9" s="13">
        <f>-B8</f>
        <v>5.5</v>
      </c>
      <c r="M9" s="13"/>
      <c r="N9" s="13"/>
    </row>
    <row r="10" spans="1:18">
      <c r="A10" s="7" t="s">
        <v>4</v>
      </c>
      <c r="B10" s="12">
        <f>SUM(B6:B8)</f>
        <v>14.5</v>
      </c>
      <c r="C10" s="12">
        <f>SUM(C6:C8)</f>
        <v>22.399999999999991</v>
      </c>
      <c r="D10" s="12">
        <f>SUM(D6:D8)</f>
        <v>24.64</v>
      </c>
      <c r="E10" s="12"/>
      <c r="F10" s="7"/>
      <c r="G10" s="12"/>
      <c r="H10" s="12"/>
      <c r="I10" s="12"/>
      <c r="J10" s="12"/>
      <c r="K10" s="7" t="s">
        <v>17</v>
      </c>
      <c r="L10" s="12">
        <f>SUM(L8:L9)</f>
        <v>15.166666666666668</v>
      </c>
      <c r="M10" s="12">
        <f>SUM(M8:M9)</f>
        <v>22.399999999999991</v>
      </c>
      <c r="N10" s="12">
        <f>SUM(N8:N9)</f>
        <v>24.64</v>
      </c>
      <c r="R10" s="1" t="s">
        <v>55</v>
      </c>
    </row>
    <row r="11" spans="1:18">
      <c r="A11" s="7" t="s">
        <v>5</v>
      </c>
      <c r="B11" s="12">
        <v>-1.3</v>
      </c>
      <c r="C11" s="12"/>
      <c r="D11" s="12"/>
      <c r="E11" s="12"/>
      <c r="F11" s="7" t="s">
        <v>43</v>
      </c>
      <c r="G11" s="12">
        <v>52.7</v>
      </c>
      <c r="H11" s="12"/>
      <c r="I11" s="12"/>
      <c r="J11" s="12"/>
      <c r="K11" s="7" t="s">
        <v>21</v>
      </c>
      <c r="L11" s="12">
        <v>-12.5</v>
      </c>
      <c r="M11" s="12"/>
      <c r="N11" s="12"/>
    </row>
    <row r="12" spans="1:18">
      <c r="A12" s="7" t="s">
        <v>6</v>
      </c>
      <c r="B12" s="13">
        <v>0.3</v>
      </c>
      <c r="C12" s="13"/>
      <c r="D12" s="13"/>
      <c r="E12" s="12"/>
      <c r="F12" s="7" t="s">
        <v>44</v>
      </c>
      <c r="G12" s="12">
        <v>17</v>
      </c>
      <c r="H12" s="12"/>
      <c r="I12" s="12"/>
      <c r="J12" s="12"/>
      <c r="K12" s="8" t="s">
        <v>20</v>
      </c>
      <c r="L12" s="13">
        <v>-0.7</v>
      </c>
      <c r="M12" s="13"/>
      <c r="N12" s="13"/>
    </row>
    <row r="13" spans="1:18" ht="15" thickBot="1">
      <c r="A13" s="7"/>
      <c r="B13" s="12"/>
      <c r="C13" s="12"/>
      <c r="D13" s="12"/>
      <c r="E13" s="12"/>
      <c r="G13" s="12"/>
      <c r="H13" s="12"/>
      <c r="I13" s="12"/>
      <c r="J13" s="12"/>
      <c r="K13" s="16" t="s">
        <v>19</v>
      </c>
      <c r="L13" s="15">
        <f>SUM(L10:L12)</f>
        <v>1.9666666666666679</v>
      </c>
      <c r="M13" s="15">
        <f>SUM(M10:M12)</f>
        <v>22.399999999999991</v>
      </c>
      <c r="N13" s="15">
        <f>SUM(N10:N12)</f>
        <v>24.64</v>
      </c>
    </row>
    <row r="14" spans="1:18" ht="15.75" thickTop="1" thickBot="1">
      <c r="A14" s="7" t="s">
        <v>7</v>
      </c>
      <c r="B14" s="12">
        <f>SUM(B10:B12)</f>
        <v>13.5</v>
      </c>
      <c r="C14" s="12">
        <f>SUM(C10:C12)</f>
        <v>22.399999999999991</v>
      </c>
      <c r="D14" s="12">
        <f>SUM(D10:D12)</f>
        <v>24.64</v>
      </c>
      <c r="E14" s="12"/>
      <c r="F14" s="16" t="s">
        <v>45</v>
      </c>
      <c r="G14" s="15">
        <f>SUM(G9:G13)</f>
        <v>87.9</v>
      </c>
      <c r="H14" s="15">
        <f>SUM(H9:H13)</f>
        <v>0</v>
      </c>
      <c r="I14" s="15">
        <f>SUM(I9:I13)</f>
        <v>0</v>
      </c>
      <c r="J14" s="12"/>
      <c r="K14" s="7"/>
      <c r="L14" s="12"/>
      <c r="M14" s="12"/>
      <c r="N14" s="12"/>
    </row>
    <row r="15" spans="1:18" ht="15" thickTop="1">
      <c r="A15" s="7" t="s">
        <v>8</v>
      </c>
      <c r="B15" s="13">
        <v>-4.5</v>
      </c>
      <c r="C15" s="13"/>
      <c r="D15" s="13"/>
      <c r="E15" s="12"/>
      <c r="F15" s="7"/>
      <c r="G15" s="12"/>
      <c r="H15" s="12"/>
      <c r="I15" s="12"/>
      <c r="J15" s="12"/>
      <c r="K15" s="7"/>
      <c r="L15" s="12"/>
      <c r="M15" s="12"/>
      <c r="N15" s="12"/>
    </row>
    <row r="16" spans="1:18">
      <c r="A16" s="7"/>
      <c r="B16" s="12"/>
      <c r="C16" s="12"/>
      <c r="D16" s="12"/>
      <c r="E16" s="12"/>
      <c r="F16" s="7" t="s">
        <v>47</v>
      </c>
      <c r="G16" s="12">
        <v>10.5</v>
      </c>
      <c r="H16" s="12"/>
      <c r="I16" s="12"/>
      <c r="J16" s="12"/>
      <c r="K16" s="26" t="s">
        <v>24</v>
      </c>
      <c r="L16" s="12"/>
      <c r="M16" s="12"/>
      <c r="N16" s="12"/>
    </row>
    <row r="17" spans="1:14" ht="15" thickBot="1">
      <c r="A17" s="7" t="s">
        <v>36</v>
      </c>
      <c r="B17" s="14">
        <f>SUM(B14:B15)</f>
        <v>9</v>
      </c>
      <c r="C17" s="14">
        <f>SUM(C14:C15)</f>
        <v>22.399999999999991</v>
      </c>
      <c r="D17" s="14">
        <f>SUM(D14:D15)</f>
        <v>24.64</v>
      </c>
      <c r="E17" s="12"/>
      <c r="F17" s="8" t="s">
        <v>48</v>
      </c>
      <c r="G17" s="13">
        <v>15</v>
      </c>
      <c r="H17" s="13"/>
      <c r="I17" s="13"/>
      <c r="J17" s="12"/>
      <c r="K17" s="7" t="s">
        <v>38</v>
      </c>
      <c r="L17" s="25">
        <f>G7</f>
        <v>2.1</v>
      </c>
      <c r="M17" s="7"/>
      <c r="N17" s="7"/>
    </row>
    <row r="18" spans="1:14" ht="15" thickTop="1">
      <c r="A18" s="7"/>
      <c r="B18" s="12"/>
      <c r="C18" s="12"/>
      <c r="D18" s="12"/>
      <c r="E18" s="12"/>
      <c r="F18" s="7" t="s">
        <v>46</v>
      </c>
      <c r="G18" s="12">
        <f>SUM(G16:G17)</f>
        <v>25.5</v>
      </c>
      <c r="H18" s="12">
        <f>SUM(H16:H17)</f>
        <v>0</v>
      </c>
      <c r="I18" s="12">
        <f>SUM(I16:I17)</f>
        <v>0</v>
      </c>
      <c r="J18" s="12"/>
      <c r="K18" s="7" t="s">
        <v>23</v>
      </c>
      <c r="L18" s="12">
        <f>G8</f>
        <v>13.2</v>
      </c>
      <c r="M18" s="12"/>
      <c r="N18" s="12"/>
    </row>
    <row r="19" spans="1:14">
      <c r="A19" s="7" t="s">
        <v>9</v>
      </c>
      <c r="B19" s="12">
        <f>+B38*B17</f>
        <v>2.97</v>
      </c>
      <c r="C19" s="12"/>
      <c r="D19" s="12"/>
      <c r="E19" s="12"/>
      <c r="F19" s="7"/>
      <c r="G19" s="12"/>
      <c r="H19" s="12"/>
      <c r="I19" s="12"/>
      <c r="J19" s="12"/>
      <c r="K19" s="8" t="s">
        <v>39</v>
      </c>
      <c r="L19" s="13">
        <f>-G16</f>
        <v>-10.5</v>
      </c>
      <c r="M19" s="13"/>
      <c r="N19" s="13"/>
    </row>
    <row r="20" spans="1:14">
      <c r="A20" s="7" t="s">
        <v>10</v>
      </c>
      <c r="B20" s="12">
        <f>+B17-B19</f>
        <v>6.0299999999999994</v>
      </c>
      <c r="C20" s="12">
        <f>+C17-C19</f>
        <v>22.399999999999991</v>
      </c>
      <c r="D20" s="12">
        <f>+D17-D19</f>
        <v>24.64</v>
      </c>
      <c r="E20" s="12"/>
      <c r="F20" s="1" t="s">
        <v>56</v>
      </c>
      <c r="G20" s="12">
        <v>19.399999999999999</v>
      </c>
      <c r="H20" s="12"/>
      <c r="I20" s="12"/>
      <c r="J20" s="12"/>
      <c r="K20" s="7" t="s">
        <v>22</v>
      </c>
      <c r="L20" s="12">
        <f>SUM(L17:L19)</f>
        <v>4.7999999999999989</v>
      </c>
      <c r="M20" s="12">
        <f>SUM(M17:M19)</f>
        <v>0</v>
      </c>
      <c r="N20" s="12">
        <f>SUM(N17:N19)</f>
        <v>0</v>
      </c>
    </row>
    <row r="21" spans="1:14">
      <c r="A21" s="7"/>
      <c r="B21" s="7"/>
      <c r="C21" s="7"/>
      <c r="D21" s="7"/>
      <c r="E21" s="12"/>
      <c r="F21" s="7" t="s">
        <v>49</v>
      </c>
      <c r="G21" s="12"/>
      <c r="H21" s="12"/>
      <c r="I21" s="12"/>
      <c r="J21" s="12"/>
      <c r="K21" s="7" t="s">
        <v>18</v>
      </c>
      <c r="L21" s="12">
        <f>-L12</f>
        <v>0.7</v>
      </c>
      <c r="M21" s="12"/>
      <c r="N21" s="12"/>
    </row>
    <row r="22" spans="1:14">
      <c r="A22" s="7"/>
      <c r="B22" s="7"/>
      <c r="C22" s="7"/>
      <c r="D22" s="7"/>
      <c r="E22" s="12"/>
      <c r="F22" s="7" t="s">
        <v>50</v>
      </c>
      <c r="G22" s="12">
        <v>2</v>
      </c>
      <c r="H22" s="12"/>
      <c r="I22" s="12"/>
      <c r="J22" s="12"/>
      <c r="K22" s="7"/>
      <c r="L22" s="12"/>
      <c r="M22" s="12"/>
      <c r="N22" s="12"/>
    </row>
    <row r="23" spans="1:14">
      <c r="A23" s="7"/>
      <c r="B23" s="7"/>
      <c r="C23" s="7"/>
      <c r="D23" s="7"/>
      <c r="E23" s="12"/>
      <c r="F23" s="7"/>
      <c r="G23" s="12"/>
      <c r="H23" s="12"/>
      <c r="I23" s="12"/>
      <c r="J23" s="12"/>
      <c r="K23" s="7"/>
      <c r="L23" s="12"/>
      <c r="M23" s="12"/>
      <c r="N23" s="12"/>
    </row>
    <row r="24" spans="1:14">
      <c r="A24" s="7"/>
      <c r="B24" s="7"/>
      <c r="C24" s="7"/>
      <c r="D24" s="7"/>
      <c r="E24" s="12"/>
      <c r="F24" s="9" t="s">
        <v>51</v>
      </c>
      <c r="G24" s="12">
        <v>15</v>
      </c>
      <c r="H24" s="12"/>
      <c r="I24" s="12"/>
      <c r="J24" s="12"/>
      <c r="K24" s="7"/>
      <c r="L24" s="12"/>
      <c r="M24" s="12"/>
      <c r="N24" s="12"/>
    </row>
    <row r="25" spans="1:14">
      <c r="A25" s="7"/>
      <c r="B25" s="7"/>
      <c r="C25" s="7"/>
      <c r="D25" s="7"/>
      <c r="E25" s="12"/>
      <c r="F25" s="10" t="s">
        <v>10</v>
      </c>
      <c r="G25" s="13">
        <v>26</v>
      </c>
      <c r="H25" s="13"/>
      <c r="I25" s="13"/>
      <c r="J25" s="12"/>
      <c r="K25" s="7"/>
      <c r="L25" s="12"/>
      <c r="M25" s="12"/>
      <c r="N25" s="12"/>
    </row>
    <row r="26" spans="1:14">
      <c r="A26" s="7"/>
      <c r="B26" s="7"/>
      <c r="C26" s="7"/>
      <c r="D26" s="7"/>
      <c r="E26" s="12"/>
      <c r="F26" s="7" t="s">
        <v>52</v>
      </c>
      <c r="G26" s="12">
        <f>SUM(G24:G25)</f>
        <v>41</v>
      </c>
      <c r="H26" s="12">
        <f>SUM(H24:H25)</f>
        <v>0</v>
      </c>
      <c r="I26" s="12">
        <f>SUM(I24:I25)</f>
        <v>0</v>
      </c>
      <c r="J26" s="12"/>
      <c r="K26" s="7"/>
      <c r="L26" s="12"/>
      <c r="M26" s="12"/>
      <c r="N26" s="12"/>
    </row>
    <row r="27" spans="1:14">
      <c r="A27" s="7"/>
      <c r="B27" s="7"/>
      <c r="C27" s="7"/>
      <c r="D27" s="7"/>
      <c r="E27" s="12"/>
      <c r="F27" s="7"/>
      <c r="G27" s="12"/>
      <c r="H27" s="12"/>
      <c r="I27" s="12"/>
      <c r="J27" s="12"/>
      <c r="K27" s="7"/>
      <c r="L27" s="12"/>
      <c r="M27" s="12"/>
      <c r="N27" s="12"/>
    </row>
    <row r="28" spans="1:14" ht="15" thickBot="1">
      <c r="A28" s="17"/>
      <c r="B28" s="17"/>
      <c r="C28" s="17"/>
      <c r="D28" s="17"/>
      <c r="E28" s="18"/>
      <c r="F28" s="16" t="s">
        <v>53</v>
      </c>
      <c r="G28" s="15">
        <f>SUM(G18:G22,G26)</f>
        <v>87.9</v>
      </c>
      <c r="H28" s="15">
        <f>SUM(H18:H22,H26)</f>
        <v>0</v>
      </c>
      <c r="I28" s="15">
        <f>SUM(I18:I22,I26)</f>
        <v>0</v>
      </c>
      <c r="J28" s="18"/>
      <c r="K28" s="17"/>
      <c r="L28" s="18"/>
      <c r="M28" s="18"/>
      <c r="N28" s="18"/>
    </row>
    <row r="29" spans="1:14" ht="5.25" customHeight="1" thickTop="1">
      <c r="A29" s="17"/>
      <c r="B29" s="17"/>
      <c r="C29" s="17"/>
      <c r="D29" s="17"/>
      <c r="E29" s="17"/>
      <c r="F29" s="21"/>
      <c r="G29" s="22"/>
      <c r="H29" s="22"/>
      <c r="I29" s="22"/>
      <c r="J29" s="17"/>
      <c r="K29" s="17"/>
      <c r="L29" s="17"/>
      <c r="M29" s="17"/>
      <c r="N29" s="17"/>
    </row>
    <row r="30" spans="1:14">
      <c r="A30" s="17"/>
      <c r="B30" s="17"/>
      <c r="C30" s="17"/>
      <c r="D30" s="17"/>
      <c r="E30" s="17"/>
      <c r="F30" s="21" t="s">
        <v>54</v>
      </c>
      <c r="G30" s="24">
        <f>G28-G14</f>
        <v>0</v>
      </c>
      <c r="H30" s="24">
        <f>H28-H14</f>
        <v>0</v>
      </c>
      <c r="I30" s="24">
        <f>I28-I14</f>
        <v>0</v>
      </c>
      <c r="J30" s="17"/>
      <c r="K30" s="17"/>
      <c r="L30" s="17"/>
      <c r="M30" s="17"/>
      <c r="N30" s="17"/>
    </row>
    <row r="31" spans="1:14" ht="5.25" customHeight="1" thickBot="1">
      <c r="A31" s="11"/>
      <c r="B31" s="11"/>
      <c r="C31" s="11"/>
      <c r="D31" s="11"/>
      <c r="E31" s="11"/>
      <c r="F31" s="19"/>
      <c r="G31" s="20"/>
      <c r="H31" s="20"/>
      <c r="I31" s="20"/>
      <c r="J31" s="11"/>
      <c r="K31" s="11"/>
      <c r="L31" s="11"/>
      <c r="M31" s="11"/>
      <c r="N31" s="11"/>
    </row>
    <row r="32" spans="1:14" ht="15">
      <c r="A32" s="28" t="s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23" t="s">
        <v>25</v>
      </c>
      <c r="B33" s="23">
        <v>0.154</v>
      </c>
      <c r="C33" s="30">
        <v>0.12</v>
      </c>
      <c r="D33" s="30">
        <v>0.1</v>
      </c>
      <c r="E33" s="7"/>
      <c r="F33" s="7" t="s">
        <v>34</v>
      </c>
      <c r="G33" s="23">
        <v>0.02</v>
      </c>
      <c r="H33" s="7"/>
      <c r="I33" s="7"/>
      <c r="J33" s="7"/>
      <c r="K33" s="7"/>
      <c r="L33" s="7"/>
      <c r="M33" s="7"/>
      <c r="N33" s="7"/>
    </row>
    <row r="34" spans="1:14">
      <c r="A34" s="7" t="s">
        <v>35</v>
      </c>
      <c r="B34" s="23">
        <f>-B7/B6</f>
        <v>0.8102466793168881</v>
      </c>
      <c r="C34" s="30">
        <f>B34</f>
        <v>0.8102466793168881</v>
      </c>
      <c r="D34" s="30">
        <f>C34</f>
        <v>0.8102466793168881</v>
      </c>
      <c r="E34" s="7"/>
      <c r="F34" s="7" t="s">
        <v>32</v>
      </c>
      <c r="G34" s="23">
        <f>G8/B6</f>
        <v>0.12523719165085387</v>
      </c>
      <c r="H34" s="7"/>
      <c r="I34" s="7"/>
      <c r="J34" s="7"/>
      <c r="K34" s="7"/>
      <c r="L34" s="7"/>
      <c r="M34" s="7"/>
      <c r="N34" s="7"/>
    </row>
    <row r="35" spans="1:14">
      <c r="A35" s="7" t="s">
        <v>26</v>
      </c>
      <c r="B35" s="23">
        <v>4.4999999999999998E-2</v>
      </c>
      <c r="C35" s="7"/>
      <c r="D35" s="7"/>
      <c r="E35" s="7"/>
      <c r="F35" s="7" t="s">
        <v>31</v>
      </c>
      <c r="G35" s="23">
        <f>+G16/B6</f>
        <v>9.9620493358633766E-2</v>
      </c>
      <c r="H35" s="7"/>
      <c r="I35" s="7"/>
      <c r="J35" s="7"/>
      <c r="K35" s="7"/>
      <c r="L35" s="7"/>
      <c r="M35" s="7"/>
      <c r="N35" s="7"/>
    </row>
    <row r="36" spans="1:14">
      <c r="A36" s="7" t="s">
        <v>27</v>
      </c>
      <c r="B36" s="23">
        <v>1.6E-2</v>
      </c>
      <c r="C36" s="7"/>
      <c r="D36" s="7"/>
      <c r="E36" s="7"/>
      <c r="F36" s="7" t="s">
        <v>33</v>
      </c>
      <c r="G36" s="23">
        <f>+G11/B6</f>
        <v>0.5</v>
      </c>
      <c r="H36" s="7"/>
      <c r="I36" s="7"/>
      <c r="J36" s="7"/>
      <c r="K36" s="7"/>
      <c r="L36" s="7"/>
      <c r="M36" s="7"/>
      <c r="N36" s="7"/>
    </row>
    <row r="37" spans="1:14">
      <c r="A37" s="7" t="s">
        <v>28</v>
      </c>
      <c r="B37" s="23">
        <f>-B15/B14</f>
        <v>0.33333333333333331</v>
      </c>
      <c r="C37" s="7"/>
      <c r="D37" s="7"/>
      <c r="E37" s="7"/>
      <c r="F37" s="7"/>
      <c r="G37" s="23"/>
      <c r="H37" s="7"/>
      <c r="I37" s="7"/>
      <c r="J37" s="7"/>
      <c r="K37" s="7"/>
      <c r="L37" s="7"/>
      <c r="M37" s="7"/>
      <c r="N37" s="7"/>
    </row>
    <row r="38" spans="1:14">
      <c r="A38" s="7" t="s">
        <v>29</v>
      </c>
      <c r="B38" s="23">
        <v>0.33</v>
      </c>
      <c r="C38" s="7"/>
      <c r="D38" s="7"/>
      <c r="E38" s="7"/>
      <c r="F38" s="7" t="s">
        <v>37</v>
      </c>
      <c r="G38" s="23">
        <v>0.12</v>
      </c>
      <c r="H38" s="7"/>
      <c r="I38" s="7"/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pageMargins left="0.7" right="0.7" top="0.75" bottom="0.75" header="0.3" footer="0.3"/>
  <pageSetup paperSize="9" orientation="portrait" horizontalDpi="300" verticalDpi="300" r:id="rId1"/>
  <ignoredErrors>
    <ignoredError sqref="L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9"/>
  <sheetViews>
    <sheetView zoomScale="70" zoomScaleNormal="70" workbookViewId="0">
      <selection activeCell="L20" sqref="L20:M20"/>
    </sheetView>
  </sheetViews>
  <sheetFormatPr defaultRowHeight="14.25"/>
  <cols>
    <col min="1" max="1" width="30.28515625" style="1" bestFit="1" customWidth="1"/>
    <col min="2" max="4" width="8.140625" style="1" customWidth="1"/>
    <col min="5" max="5" width="3.140625" style="1" customWidth="1"/>
    <col min="6" max="6" width="29.7109375" style="1" bestFit="1" customWidth="1"/>
    <col min="7" max="7" width="8.140625" style="1" customWidth="1"/>
    <col min="8" max="8" width="10.140625" style="1" bestFit="1" customWidth="1"/>
    <col min="9" max="9" width="11.140625" style="1" bestFit="1" customWidth="1"/>
    <col min="10" max="10" width="3.140625" style="1" customWidth="1"/>
    <col min="11" max="11" width="20.28515625" style="1" bestFit="1" customWidth="1"/>
    <col min="12" max="14" width="8.140625" style="1" customWidth="1"/>
    <col min="15" max="16384" width="9.140625" style="1"/>
  </cols>
  <sheetData>
    <row r="1" spans="1:18" ht="15">
      <c r="A1" s="36" t="s">
        <v>60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8" s="3" customFormat="1" ht="12">
      <c r="A3" s="4"/>
      <c r="B3" s="4" t="s">
        <v>11</v>
      </c>
      <c r="C3" s="4" t="s">
        <v>12</v>
      </c>
      <c r="D3" s="4" t="s">
        <v>12</v>
      </c>
      <c r="E3" s="4"/>
      <c r="F3" s="4"/>
      <c r="G3" s="4" t="s">
        <v>11</v>
      </c>
      <c r="H3" s="4" t="s">
        <v>12</v>
      </c>
      <c r="I3" s="4" t="s">
        <v>12</v>
      </c>
      <c r="J3" s="4"/>
      <c r="K3" s="4"/>
      <c r="L3" s="4" t="s">
        <v>11</v>
      </c>
      <c r="M3" s="4" t="s">
        <v>12</v>
      </c>
      <c r="N3" s="4" t="s">
        <v>12</v>
      </c>
    </row>
    <row r="4" spans="1:18" s="2" customFormat="1" ht="15.75" thickBot="1">
      <c r="A4" s="6" t="s">
        <v>0</v>
      </c>
      <c r="B4" s="6">
        <v>2012</v>
      </c>
      <c r="C4" s="6">
        <f>B4+1</f>
        <v>2013</v>
      </c>
      <c r="D4" s="6">
        <f>C4+1</f>
        <v>2014</v>
      </c>
      <c r="E4" s="5"/>
      <c r="F4" s="6" t="s">
        <v>13</v>
      </c>
      <c r="G4" s="6">
        <f>B4</f>
        <v>2012</v>
      </c>
      <c r="H4" s="6">
        <f>C4</f>
        <v>2013</v>
      </c>
      <c r="I4" s="6">
        <f>D4</f>
        <v>2014</v>
      </c>
      <c r="J4" s="5"/>
      <c r="K4" s="6" t="s">
        <v>14</v>
      </c>
      <c r="L4" s="6">
        <f>G4</f>
        <v>2012</v>
      </c>
      <c r="M4" s="6">
        <f>H4</f>
        <v>2013</v>
      </c>
      <c r="N4" s="6">
        <f>I4</f>
        <v>2014</v>
      </c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8">
      <c r="A6" s="7" t="s">
        <v>1</v>
      </c>
      <c r="B6" s="12">
        <v>105.4</v>
      </c>
      <c r="C6" s="12">
        <f>B6*(1+C33)</f>
        <v>118.04800000000002</v>
      </c>
      <c r="D6" s="12">
        <f>C6*(1+D33)</f>
        <v>129.85280000000003</v>
      </c>
      <c r="E6" s="12"/>
      <c r="F6" s="9" t="s">
        <v>40</v>
      </c>
      <c r="G6" s="12">
        <v>2.9</v>
      </c>
      <c r="H6" s="12"/>
      <c r="I6" s="12"/>
      <c r="J6" s="12"/>
      <c r="K6" s="7" t="s">
        <v>4</v>
      </c>
      <c r="L6" s="12">
        <f>B10</f>
        <v>14.5</v>
      </c>
      <c r="M6" s="12">
        <f t="shared" ref="M6:N6" si="0">C10</f>
        <v>22.399999999999991</v>
      </c>
      <c r="N6" s="12">
        <f t="shared" si="0"/>
        <v>24.64</v>
      </c>
    </row>
    <row r="7" spans="1:18">
      <c r="A7" s="7" t="s">
        <v>2</v>
      </c>
      <c r="B7" s="12">
        <v>-85.4</v>
      </c>
      <c r="C7" s="12">
        <f>-C6*C34</f>
        <v>-95.648000000000025</v>
      </c>
      <c r="D7" s="12">
        <f>-D6*D34</f>
        <v>-105.21280000000003</v>
      </c>
      <c r="E7" s="12"/>
      <c r="F7" s="9" t="s">
        <v>38</v>
      </c>
      <c r="G7" s="12">
        <v>2.1</v>
      </c>
      <c r="H7" s="33">
        <f>H33*C6</f>
        <v>2.3609600000000004</v>
      </c>
      <c r="I7" s="33">
        <f>I33*D6</f>
        <v>2.5970560000000007</v>
      </c>
      <c r="J7" s="12"/>
      <c r="K7" s="8" t="s">
        <v>15</v>
      </c>
      <c r="L7" s="13">
        <f>-B37*L6</f>
        <v>-4.833333333333333</v>
      </c>
      <c r="M7" s="13"/>
      <c r="N7" s="13"/>
    </row>
    <row r="8" spans="1:18">
      <c r="A8" s="7" t="s">
        <v>3</v>
      </c>
      <c r="B8" s="13">
        <v>-5.5</v>
      </c>
      <c r="C8" s="13"/>
      <c r="D8" s="13"/>
      <c r="E8" s="12"/>
      <c r="F8" s="10" t="s">
        <v>41</v>
      </c>
      <c r="G8" s="13">
        <v>13.2</v>
      </c>
      <c r="H8" s="35">
        <f>C6*H34</f>
        <v>14.783999999999999</v>
      </c>
      <c r="I8" s="35">
        <f>D6*I34</f>
        <v>16.2624</v>
      </c>
      <c r="J8" s="12"/>
      <c r="K8" s="7" t="s">
        <v>16</v>
      </c>
      <c r="L8" s="12">
        <f>SUM(L6:L7)</f>
        <v>9.6666666666666679</v>
      </c>
      <c r="M8" s="12">
        <f>SUM(M6:M7)</f>
        <v>22.399999999999991</v>
      </c>
      <c r="N8" s="12">
        <f>SUM(N6:N7)</f>
        <v>24.64</v>
      </c>
    </row>
    <row r="9" spans="1:18">
      <c r="A9" s="7"/>
      <c r="B9" s="12"/>
      <c r="C9" s="12"/>
      <c r="D9" s="12"/>
      <c r="E9" s="12"/>
      <c r="F9" s="7" t="s">
        <v>42</v>
      </c>
      <c r="G9" s="12">
        <f>SUM(G6:G8)</f>
        <v>18.2</v>
      </c>
      <c r="H9" s="12">
        <f>SUM(H6:H8)</f>
        <v>17.144959999999998</v>
      </c>
      <c r="I9" s="12">
        <f>SUM(I6:I8)</f>
        <v>18.859456000000002</v>
      </c>
      <c r="J9" s="12"/>
      <c r="K9" s="8" t="s">
        <v>3</v>
      </c>
      <c r="L9" s="13">
        <f>-B8</f>
        <v>5.5</v>
      </c>
      <c r="M9" s="13"/>
      <c r="N9" s="13"/>
    </row>
    <row r="10" spans="1:18">
      <c r="A10" s="7" t="s">
        <v>4</v>
      </c>
      <c r="B10" s="12">
        <f>SUM(B6:B8)</f>
        <v>14.5</v>
      </c>
      <c r="C10" s="12">
        <f t="shared" ref="C10:D10" si="1">SUM(C6:C8)</f>
        <v>22.399999999999991</v>
      </c>
      <c r="D10" s="12">
        <f t="shared" si="1"/>
        <v>24.64</v>
      </c>
      <c r="E10" s="12"/>
      <c r="F10" s="7"/>
      <c r="G10" s="12"/>
      <c r="H10" s="12"/>
      <c r="I10" s="12"/>
      <c r="J10" s="12"/>
      <c r="K10" s="7" t="s">
        <v>17</v>
      </c>
      <c r="L10" s="12">
        <f>SUM(L8:L9)</f>
        <v>15.166666666666668</v>
      </c>
      <c r="M10" s="12">
        <f>SUM(M8:M9)</f>
        <v>22.399999999999991</v>
      </c>
      <c r="N10" s="12">
        <f>SUM(N8:N9)</f>
        <v>24.64</v>
      </c>
      <c r="R10" s="1" t="s">
        <v>55</v>
      </c>
    </row>
    <row r="11" spans="1:18">
      <c r="A11" s="7" t="s">
        <v>5</v>
      </c>
      <c r="B11" s="12">
        <v>-1.3</v>
      </c>
      <c r="C11" s="12"/>
      <c r="D11" s="12"/>
      <c r="E11" s="12"/>
      <c r="F11" s="7" t="s">
        <v>43</v>
      </c>
      <c r="G11" s="12">
        <v>52.7</v>
      </c>
      <c r="H11" s="35">
        <f>H36*C6</f>
        <v>59.024000000000008</v>
      </c>
      <c r="I11" s="35">
        <f>I36*D6</f>
        <v>64.926400000000015</v>
      </c>
      <c r="J11" s="12"/>
      <c r="K11" s="7" t="s">
        <v>21</v>
      </c>
      <c r="L11" s="12">
        <v>-12.5</v>
      </c>
      <c r="M11" s="12"/>
      <c r="N11" s="12"/>
    </row>
    <row r="12" spans="1:18">
      <c r="A12" s="7" t="s">
        <v>6</v>
      </c>
      <c r="B12" s="13">
        <v>0.3</v>
      </c>
      <c r="C12" s="13"/>
      <c r="D12" s="13"/>
      <c r="E12" s="12"/>
      <c r="F12" s="7" t="s">
        <v>44</v>
      </c>
      <c r="G12" s="12">
        <v>17</v>
      </c>
      <c r="H12" s="12"/>
      <c r="I12" s="12"/>
      <c r="J12" s="12"/>
      <c r="K12" s="8" t="s">
        <v>20</v>
      </c>
      <c r="L12" s="13">
        <v>-0.7</v>
      </c>
      <c r="M12" s="38">
        <f>M21</f>
        <v>-0.58495999999999881</v>
      </c>
      <c r="N12" s="38">
        <f>N21</f>
        <v>-0.53849600000000208</v>
      </c>
    </row>
    <row r="13" spans="1:18" ht="15" thickBot="1">
      <c r="A13" s="7"/>
      <c r="B13" s="12"/>
      <c r="C13" s="12"/>
      <c r="D13" s="12"/>
      <c r="E13" s="12"/>
      <c r="G13" s="12"/>
      <c r="H13" s="12"/>
      <c r="I13" s="12"/>
      <c r="J13" s="12"/>
      <c r="K13" s="16" t="s">
        <v>19</v>
      </c>
      <c r="L13" s="15">
        <f>SUM(L10:L12)</f>
        <v>1.9666666666666679</v>
      </c>
      <c r="M13" s="15">
        <f>SUM(M10:M12)</f>
        <v>21.815039999999993</v>
      </c>
      <c r="N13" s="15">
        <f>SUM(N10:N12)</f>
        <v>24.101503999999998</v>
      </c>
    </row>
    <row r="14" spans="1:18" ht="15.75" thickTop="1" thickBot="1">
      <c r="A14" s="7" t="s">
        <v>7</v>
      </c>
      <c r="B14" s="12">
        <f>SUM(B10:B12)</f>
        <v>13.5</v>
      </c>
      <c r="C14" s="12">
        <f>SUM(C10:C12)</f>
        <v>22.399999999999991</v>
      </c>
      <c r="D14" s="12">
        <f>SUM(D10:D12)</f>
        <v>24.64</v>
      </c>
      <c r="E14" s="12"/>
      <c r="F14" s="16" t="s">
        <v>45</v>
      </c>
      <c r="G14" s="15">
        <f>SUM(G9:G13)</f>
        <v>87.9</v>
      </c>
      <c r="H14" s="15">
        <f>SUM(H9:H13)</f>
        <v>76.168959999999998</v>
      </c>
      <c r="I14" s="15">
        <f>SUM(I9:I13)</f>
        <v>83.785856000000024</v>
      </c>
      <c r="J14" s="12"/>
      <c r="K14" s="7"/>
      <c r="L14" s="12"/>
      <c r="M14" s="12"/>
      <c r="N14" s="12"/>
    </row>
    <row r="15" spans="1:18" ht="15" thickTop="1">
      <c r="A15" s="7" t="s">
        <v>8</v>
      </c>
      <c r="B15" s="13">
        <v>-4.5</v>
      </c>
      <c r="C15" s="13"/>
      <c r="D15" s="13"/>
      <c r="E15" s="12"/>
      <c r="F15" s="7"/>
      <c r="G15" s="12"/>
      <c r="H15" s="12"/>
      <c r="I15" s="12"/>
      <c r="J15" s="12"/>
      <c r="K15" s="7"/>
      <c r="L15" s="12"/>
      <c r="M15" s="12"/>
      <c r="N15" s="12"/>
    </row>
    <row r="16" spans="1:18">
      <c r="A16" s="7"/>
      <c r="B16" s="12"/>
      <c r="C16" s="12"/>
      <c r="D16" s="12"/>
      <c r="E16" s="12"/>
      <c r="F16" s="7" t="s">
        <v>47</v>
      </c>
      <c r="G16" s="12">
        <v>10.5</v>
      </c>
      <c r="H16" s="33">
        <f>C6*H35</f>
        <v>11.76</v>
      </c>
      <c r="I16" s="33">
        <f>D6*I35</f>
        <v>12.936000000000002</v>
      </c>
      <c r="J16" s="12"/>
      <c r="K16" s="26" t="s">
        <v>24</v>
      </c>
      <c r="L16" s="12"/>
      <c r="M16" s="12"/>
      <c r="N16" s="12"/>
    </row>
    <row r="17" spans="1:14" ht="15" thickBot="1">
      <c r="A17" s="7" t="s">
        <v>36</v>
      </c>
      <c r="B17" s="14">
        <f>SUM(B14:B15)</f>
        <v>9</v>
      </c>
      <c r="C17" s="14">
        <f>SUM(C14:C15)</f>
        <v>22.399999999999991</v>
      </c>
      <c r="D17" s="14">
        <f>SUM(D14:D15)</f>
        <v>24.64</v>
      </c>
      <c r="E17" s="12"/>
      <c r="F17" s="8" t="s">
        <v>48</v>
      </c>
      <c r="G17" s="13">
        <v>15</v>
      </c>
      <c r="H17" s="13"/>
      <c r="I17" s="13"/>
      <c r="J17" s="12"/>
      <c r="K17" s="7" t="s">
        <v>38</v>
      </c>
      <c r="L17" s="25">
        <f t="shared" ref="L17:N18" si="2">G7</f>
        <v>2.1</v>
      </c>
      <c r="M17" s="39">
        <f t="shared" si="2"/>
        <v>2.3609600000000004</v>
      </c>
      <c r="N17" s="39">
        <f t="shared" si="2"/>
        <v>2.5970560000000007</v>
      </c>
    </row>
    <row r="18" spans="1:14" ht="15" thickTop="1">
      <c r="A18" s="7"/>
      <c r="B18" s="12"/>
      <c r="C18" s="12"/>
      <c r="D18" s="12"/>
      <c r="E18" s="12"/>
      <c r="F18" s="7" t="s">
        <v>46</v>
      </c>
      <c r="G18" s="12">
        <f>SUM(G16:G17)</f>
        <v>25.5</v>
      </c>
      <c r="H18" s="12">
        <f>SUM(H16:H17)</f>
        <v>11.76</v>
      </c>
      <c r="I18" s="12">
        <f>SUM(I16:I17)</f>
        <v>12.936000000000002</v>
      </c>
      <c r="J18" s="12"/>
      <c r="K18" s="7" t="s">
        <v>23</v>
      </c>
      <c r="L18" s="12">
        <f t="shared" si="2"/>
        <v>13.2</v>
      </c>
      <c r="M18" s="39">
        <f t="shared" si="2"/>
        <v>14.783999999999999</v>
      </c>
      <c r="N18" s="39">
        <f t="shared" si="2"/>
        <v>16.2624</v>
      </c>
    </row>
    <row r="19" spans="1:14">
      <c r="A19" s="7" t="s">
        <v>9</v>
      </c>
      <c r="B19" s="12">
        <f>+B38*B17</f>
        <v>2.97</v>
      </c>
      <c r="C19" s="12"/>
      <c r="D19" s="12"/>
      <c r="E19" s="12"/>
      <c r="F19" s="7"/>
      <c r="G19" s="12"/>
      <c r="H19" s="12"/>
      <c r="I19" s="12"/>
      <c r="J19" s="12"/>
      <c r="K19" s="8" t="s">
        <v>39</v>
      </c>
      <c r="L19" s="13">
        <f>-G16</f>
        <v>-10.5</v>
      </c>
      <c r="M19" s="38">
        <f>-H16</f>
        <v>-11.76</v>
      </c>
      <c r="N19" s="38">
        <f>-I16</f>
        <v>-12.936000000000002</v>
      </c>
    </row>
    <row r="20" spans="1:14">
      <c r="A20" s="7" t="s">
        <v>10</v>
      </c>
      <c r="B20" s="12">
        <f>+B17-B19</f>
        <v>6.0299999999999994</v>
      </c>
      <c r="C20" s="12">
        <f>+C17-C19</f>
        <v>22.399999999999991</v>
      </c>
      <c r="D20" s="12">
        <f>+D17-D19</f>
        <v>24.64</v>
      </c>
      <c r="E20" s="12"/>
      <c r="F20" s="1" t="s">
        <v>56</v>
      </c>
      <c r="G20" s="12">
        <v>19.399999999999999</v>
      </c>
      <c r="H20" s="12"/>
      <c r="I20" s="12"/>
      <c r="J20" s="12"/>
      <c r="K20" s="7" t="s">
        <v>22</v>
      </c>
      <c r="L20" s="12">
        <f>SUM(L17:L19)</f>
        <v>4.7999999999999989</v>
      </c>
      <c r="M20" s="12">
        <f>SUM(M17:M19)</f>
        <v>5.3849599999999977</v>
      </c>
      <c r="N20" s="12">
        <f>SUM(N17:N19)</f>
        <v>5.9234559999999998</v>
      </c>
    </row>
    <row r="21" spans="1:14">
      <c r="A21" s="7"/>
      <c r="B21" s="7"/>
      <c r="C21" s="7"/>
      <c r="D21" s="7"/>
      <c r="E21" s="12"/>
      <c r="F21" s="7" t="s">
        <v>49</v>
      </c>
      <c r="G21" s="12"/>
      <c r="H21" s="12"/>
      <c r="I21" s="12"/>
      <c r="J21" s="12"/>
      <c r="K21" s="7" t="s">
        <v>18</v>
      </c>
      <c r="L21" s="12">
        <f>L12</f>
        <v>-0.7</v>
      </c>
      <c r="M21" s="32">
        <f>L20-M20</f>
        <v>-0.58495999999999881</v>
      </c>
      <c r="N21" s="32">
        <f>M20-N20</f>
        <v>-0.53849600000000208</v>
      </c>
    </row>
    <row r="22" spans="1:14">
      <c r="A22" s="7"/>
      <c r="B22" s="7"/>
      <c r="C22" s="7"/>
      <c r="D22" s="7"/>
      <c r="E22" s="12"/>
      <c r="F22" s="7" t="s">
        <v>50</v>
      </c>
      <c r="G22" s="12">
        <v>2</v>
      </c>
      <c r="H22" s="12"/>
      <c r="I22" s="12"/>
      <c r="J22" s="12"/>
      <c r="K22" s="7"/>
      <c r="L22" s="12"/>
      <c r="M22" s="12"/>
      <c r="N22" s="12"/>
    </row>
    <row r="23" spans="1:14">
      <c r="A23" s="7"/>
      <c r="B23" s="7"/>
      <c r="C23" s="7"/>
      <c r="D23" s="7"/>
      <c r="E23" s="12"/>
      <c r="F23" s="7"/>
      <c r="G23" s="12"/>
      <c r="H23" s="12"/>
      <c r="I23" s="12"/>
      <c r="J23" s="12"/>
      <c r="K23" s="7"/>
      <c r="L23" s="12"/>
      <c r="M23" s="12"/>
      <c r="N23" s="12"/>
    </row>
    <row r="24" spans="1:14">
      <c r="A24" s="7"/>
      <c r="B24" s="7"/>
      <c r="C24" s="7"/>
      <c r="D24" s="7"/>
      <c r="E24" s="12"/>
      <c r="F24" s="9" t="s">
        <v>51</v>
      </c>
      <c r="G24" s="12">
        <v>15</v>
      </c>
      <c r="H24" s="12"/>
      <c r="I24" s="12"/>
      <c r="J24" s="12"/>
      <c r="K24" s="7"/>
      <c r="L24" s="12"/>
      <c r="M24" s="12"/>
      <c r="N24" s="12"/>
    </row>
    <row r="25" spans="1:14">
      <c r="A25" s="7"/>
      <c r="B25" s="7"/>
      <c r="C25" s="7"/>
      <c r="D25" s="7"/>
      <c r="E25" s="12"/>
      <c r="F25" s="10" t="s">
        <v>10</v>
      </c>
      <c r="G25" s="13">
        <v>26</v>
      </c>
      <c r="H25" s="13"/>
      <c r="I25" s="13"/>
      <c r="J25" s="12"/>
      <c r="K25" s="7"/>
      <c r="L25" s="12"/>
      <c r="M25" s="12"/>
      <c r="N25" s="12"/>
    </row>
    <row r="26" spans="1:14">
      <c r="A26" s="7"/>
      <c r="B26" s="7"/>
      <c r="C26" s="7"/>
      <c r="D26" s="7"/>
      <c r="E26" s="12"/>
      <c r="F26" s="7" t="s">
        <v>52</v>
      </c>
      <c r="G26" s="12">
        <f>SUM(G24:G25)</f>
        <v>41</v>
      </c>
      <c r="H26" s="12">
        <f>SUM(H24:H25)</f>
        <v>0</v>
      </c>
      <c r="I26" s="12">
        <f>SUM(I24:I25)</f>
        <v>0</v>
      </c>
      <c r="J26" s="12"/>
      <c r="K26" s="7"/>
      <c r="L26" s="12"/>
      <c r="M26" s="12"/>
      <c r="N26" s="12"/>
    </row>
    <row r="27" spans="1:14">
      <c r="A27" s="7"/>
      <c r="B27" s="7"/>
      <c r="C27" s="7"/>
      <c r="D27" s="7"/>
      <c r="E27" s="12"/>
      <c r="F27" s="7"/>
      <c r="G27" s="12"/>
      <c r="H27" s="12"/>
      <c r="I27" s="12"/>
      <c r="J27" s="12"/>
      <c r="K27" s="7"/>
      <c r="L27" s="12"/>
      <c r="M27" s="12"/>
      <c r="N27" s="12"/>
    </row>
    <row r="28" spans="1:14" ht="15" thickBot="1">
      <c r="A28" s="17"/>
      <c r="B28" s="17"/>
      <c r="C28" s="17"/>
      <c r="D28" s="17"/>
      <c r="E28" s="18"/>
      <c r="F28" s="16" t="s">
        <v>53</v>
      </c>
      <c r="G28" s="15">
        <f>SUM(G18:G22,G26)</f>
        <v>87.9</v>
      </c>
      <c r="H28" s="15">
        <f>SUM(H18:H22,H26)</f>
        <v>11.76</v>
      </c>
      <c r="I28" s="15">
        <f>SUM(I18:I22,I26)</f>
        <v>12.936000000000002</v>
      </c>
      <c r="J28" s="18"/>
      <c r="K28" s="17"/>
      <c r="L28" s="18"/>
      <c r="M28" s="18"/>
      <c r="N28" s="18"/>
    </row>
    <row r="29" spans="1:14" ht="5.25" customHeight="1" thickTop="1">
      <c r="A29" s="17"/>
      <c r="B29" s="17"/>
      <c r="C29" s="17"/>
      <c r="D29" s="17"/>
      <c r="E29" s="17"/>
      <c r="F29" s="21"/>
      <c r="G29" s="22"/>
      <c r="H29" s="22"/>
      <c r="I29" s="22"/>
      <c r="J29" s="17"/>
      <c r="K29" s="17"/>
      <c r="L29" s="17"/>
      <c r="M29" s="17"/>
      <c r="N29" s="17"/>
    </row>
    <row r="30" spans="1:14">
      <c r="A30" s="17"/>
      <c r="B30" s="17"/>
      <c r="C30" s="17"/>
      <c r="D30" s="17"/>
      <c r="E30" s="17"/>
      <c r="F30" s="21" t="s">
        <v>54</v>
      </c>
      <c r="G30" s="24">
        <f>G28-G14</f>
        <v>0</v>
      </c>
      <c r="H30" s="24">
        <f>H28-H14</f>
        <v>-64.408959999999993</v>
      </c>
      <c r="I30" s="24">
        <f>I28-I14</f>
        <v>-70.849856000000017</v>
      </c>
      <c r="J30" s="17"/>
      <c r="K30" s="17"/>
      <c r="L30" s="17"/>
      <c r="M30" s="17"/>
      <c r="N30" s="17"/>
    </row>
    <row r="31" spans="1:14" ht="5.25" customHeight="1" thickBot="1">
      <c r="A31" s="11"/>
      <c r="B31" s="11"/>
      <c r="C31" s="11"/>
      <c r="D31" s="11"/>
      <c r="E31" s="11"/>
      <c r="F31" s="19"/>
      <c r="G31" s="20"/>
      <c r="H31" s="20"/>
      <c r="I31" s="20"/>
      <c r="J31" s="11"/>
      <c r="K31" s="11"/>
      <c r="L31" s="11"/>
      <c r="M31" s="11"/>
      <c r="N31" s="11"/>
    </row>
    <row r="32" spans="1:14" ht="15">
      <c r="A32" s="28" t="s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23" t="s">
        <v>25</v>
      </c>
      <c r="B33" s="23">
        <v>0.154</v>
      </c>
      <c r="C33" s="23">
        <v>0.12</v>
      </c>
      <c r="D33" s="23">
        <v>0.1</v>
      </c>
      <c r="E33" s="7"/>
      <c r="F33" s="7" t="s">
        <v>34</v>
      </c>
      <c r="G33" s="23">
        <v>0.02</v>
      </c>
      <c r="H33" s="30">
        <f t="shared" ref="H33:I36" si="3">G33</f>
        <v>0.02</v>
      </c>
      <c r="I33" s="30">
        <f t="shared" si="3"/>
        <v>0.02</v>
      </c>
      <c r="J33" s="7"/>
      <c r="K33" s="7"/>
      <c r="L33" s="7"/>
      <c r="M33" s="7"/>
      <c r="N33" s="7"/>
    </row>
    <row r="34" spans="1:14">
      <c r="A34" s="7" t="s">
        <v>35</v>
      </c>
      <c r="B34" s="23">
        <f>-B7/B6</f>
        <v>0.8102466793168881</v>
      </c>
      <c r="C34" s="23">
        <f>B34</f>
        <v>0.8102466793168881</v>
      </c>
      <c r="D34" s="23">
        <f>C34</f>
        <v>0.8102466793168881</v>
      </c>
      <c r="E34" s="7"/>
      <c r="F34" s="7" t="s">
        <v>32</v>
      </c>
      <c r="G34" s="23">
        <f>G8/B6</f>
        <v>0.12523719165085387</v>
      </c>
      <c r="H34" s="30">
        <f t="shared" si="3"/>
        <v>0.12523719165085387</v>
      </c>
      <c r="I34" s="30">
        <f t="shared" si="3"/>
        <v>0.12523719165085387</v>
      </c>
      <c r="J34" s="7"/>
      <c r="K34" s="7"/>
      <c r="L34" s="7"/>
      <c r="M34" s="7"/>
      <c r="N34" s="7"/>
    </row>
    <row r="35" spans="1:14">
      <c r="A35" s="7" t="s">
        <v>26</v>
      </c>
      <c r="B35" s="23">
        <v>4.4999999999999998E-2</v>
      </c>
      <c r="C35" s="7"/>
      <c r="D35" s="7"/>
      <c r="E35" s="7"/>
      <c r="F35" s="7" t="s">
        <v>31</v>
      </c>
      <c r="G35" s="23">
        <f>+G16/B6</f>
        <v>9.9620493358633766E-2</v>
      </c>
      <c r="H35" s="30">
        <f t="shared" si="3"/>
        <v>9.9620493358633766E-2</v>
      </c>
      <c r="I35" s="30">
        <f t="shared" si="3"/>
        <v>9.9620493358633766E-2</v>
      </c>
      <c r="J35" s="7"/>
      <c r="K35" s="7"/>
      <c r="L35" s="7"/>
      <c r="M35" s="7"/>
      <c r="N35" s="7"/>
    </row>
    <row r="36" spans="1:14">
      <c r="A36" s="7" t="s">
        <v>27</v>
      </c>
      <c r="B36" s="23">
        <v>1.6E-2</v>
      </c>
      <c r="C36" s="7"/>
      <c r="D36" s="7"/>
      <c r="E36" s="7"/>
      <c r="F36" s="7" t="s">
        <v>33</v>
      </c>
      <c r="G36" s="23">
        <f>+G11/B6</f>
        <v>0.5</v>
      </c>
      <c r="H36" s="30">
        <f t="shared" si="3"/>
        <v>0.5</v>
      </c>
      <c r="I36" s="30">
        <f t="shared" si="3"/>
        <v>0.5</v>
      </c>
      <c r="J36" s="7"/>
      <c r="K36" s="7"/>
      <c r="L36" s="7"/>
      <c r="M36" s="7"/>
      <c r="N36" s="7"/>
    </row>
    <row r="37" spans="1:14">
      <c r="A37" s="7" t="s">
        <v>28</v>
      </c>
      <c r="B37" s="23">
        <f>-B15/B14</f>
        <v>0.33333333333333331</v>
      </c>
      <c r="C37" s="7"/>
      <c r="D37" s="7"/>
      <c r="E37" s="7"/>
      <c r="F37" s="7"/>
      <c r="G37" s="23"/>
      <c r="H37" s="7"/>
      <c r="I37" s="7"/>
      <c r="J37" s="7"/>
      <c r="K37" s="7"/>
      <c r="L37" s="7"/>
      <c r="M37" s="7"/>
      <c r="N37" s="7"/>
    </row>
    <row r="38" spans="1:14">
      <c r="A38" s="7" t="s">
        <v>29</v>
      </c>
      <c r="B38" s="23">
        <v>0.33</v>
      </c>
      <c r="C38" s="7"/>
      <c r="D38" s="7"/>
      <c r="E38" s="7"/>
      <c r="F38" s="7" t="s">
        <v>37</v>
      </c>
      <c r="G38" s="23">
        <v>0.12</v>
      </c>
      <c r="H38" s="7"/>
      <c r="I38" s="7"/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9"/>
  <sheetViews>
    <sheetView zoomScale="70" zoomScaleNormal="70" workbookViewId="0">
      <selection activeCell="C8" sqref="C8"/>
    </sheetView>
  </sheetViews>
  <sheetFormatPr defaultRowHeight="14.25"/>
  <cols>
    <col min="1" max="1" width="30.28515625" style="1" bestFit="1" customWidth="1"/>
    <col min="2" max="4" width="8.140625" style="1" customWidth="1"/>
    <col min="5" max="5" width="3.140625" style="1" customWidth="1"/>
    <col min="6" max="6" width="29.7109375" style="1" bestFit="1" customWidth="1"/>
    <col min="7" max="7" width="8.140625" style="1" customWidth="1"/>
    <col min="8" max="8" width="10.140625" style="1" bestFit="1" customWidth="1"/>
    <col min="9" max="9" width="11.140625" style="1" bestFit="1" customWidth="1"/>
    <col min="10" max="10" width="3.140625" style="1" customWidth="1"/>
    <col min="11" max="11" width="20.28515625" style="1" bestFit="1" customWidth="1"/>
    <col min="12" max="14" width="8.140625" style="1" customWidth="1"/>
    <col min="15" max="16384" width="9.140625" style="1"/>
  </cols>
  <sheetData>
    <row r="1" spans="1:18" ht="15">
      <c r="A1" s="36" t="s">
        <v>59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8" s="3" customFormat="1" ht="12">
      <c r="A3" s="4"/>
      <c r="B3" s="4" t="s">
        <v>11</v>
      </c>
      <c r="C3" s="4" t="s">
        <v>12</v>
      </c>
      <c r="D3" s="4" t="s">
        <v>12</v>
      </c>
      <c r="E3" s="4"/>
      <c r="F3" s="4"/>
      <c r="G3" s="4" t="s">
        <v>11</v>
      </c>
      <c r="H3" s="4" t="s">
        <v>12</v>
      </c>
      <c r="I3" s="4" t="s">
        <v>12</v>
      </c>
      <c r="J3" s="4"/>
      <c r="K3" s="4"/>
      <c r="L3" s="4" t="s">
        <v>11</v>
      </c>
      <c r="M3" s="4" t="s">
        <v>12</v>
      </c>
      <c r="N3" s="4" t="s">
        <v>12</v>
      </c>
    </row>
    <row r="4" spans="1:18" s="2" customFormat="1" ht="15.75" thickBot="1">
      <c r="A4" s="6" t="s">
        <v>0</v>
      </c>
      <c r="B4" s="6">
        <v>2012</v>
      </c>
      <c r="C4" s="6">
        <f>B4+1</f>
        <v>2013</v>
      </c>
      <c r="D4" s="6">
        <f>C4+1</f>
        <v>2014</v>
      </c>
      <c r="E4" s="5"/>
      <c r="F4" s="6" t="s">
        <v>13</v>
      </c>
      <c r="G4" s="6">
        <f>B4</f>
        <v>2012</v>
      </c>
      <c r="H4" s="6">
        <f>C4</f>
        <v>2013</v>
      </c>
      <c r="I4" s="6">
        <f>D4</f>
        <v>2014</v>
      </c>
      <c r="J4" s="5"/>
      <c r="K4" s="6" t="s">
        <v>14</v>
      </c>
      <c r="L4" s="6">
        <f>G4</f>
        <v>2012</v>
      </c>
      <c r="M4" s="6">
        <f>H4</f>
        <v>2013</v>
      </c>
      <c r="N4" s="6">
        <f>I4</f>
        <v>2014</v>
      </c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8">
      <c r="A6" s="7" t="s">
        <v>1</v>
      </c>
      <c r="B6" s="12">
        <v>105.4</v>
      </c>
      <c r="C6" s="12">
        <f>B6*(1+C33)</f>
        <v>118.04800000000002</v>
      </c>
      <c r="D6" s="12">
        <f>C6*(1+D33)</f>
        <v>129.85280000000003</v>
      </c>
      <c r="E6" s="12"/>
      <c r="F6" s="9" t="s">
        <v>40</v>
      </c>
      <c r="G6" s="12">
        <v>2.9</v>
      </c>
      <c r="H6" s="12"/>
      <c r="I6" s="12"/>
      <c r="J6" s="12"/>
      <c r="K6" s="7" t="s">
        <v>4</v>
      </c>
      <c r="L6" s="12">
        <f>B10</f>
        <v>14.5</v>
      </c>
      <c r="M6" s="12">
        <f>C10</f>
        <v>16.075999999999993</v>
      </c>
      <c r="N6" s="12">
        <f>D10</f>
        <v>17.557120000000001</v>
      </c>
    </row>
    <row r="7" spans="1:18">
      <c r="A7" s="7" t="s">
        <v>2</v>
      </c>
      <c r="B7" s="12">
        <v>-85.4</v>
      </c>
      <c r="C7" s="12">
        <f>-C6*C34</f>
        <v>-95.648000000000025</v>
      </c>
      <c r="D7" s="12">
        <f>-D6*D34</f>
        <v>-105.21280000000003</v>
      </c>
      <c r="E7" s="12"/>
      <c r="F7" s="9" t="s">
        <v>38</v>
      </c>
      <c r="G7" s="12">
        <v>2.1</v>
      </c>
      <c r="H7" s="12">
        <f>H33*C6</f>
        <v>2.3609600000000004</v>
      </c>
      <c r="I7" s="12">
        <f>I33*D6</f>
        <v>2.5970560000000007</v>
      </c>
      <c r="J7" s="12"/>
      <c r="K7" s="8" t="s">
        <v>15</v>
      </c>
      <c r="L7" s="13">
        <f>-B37*L6</f>
        <v>-4.833333333333333</v>
      </c>
      <c r="M7" s="13"/>
      <c r="N7" s="13"/>
    </row>
    <row r="8" spans="1:18">
      <c r="A8" s="7" t="s">
        <v>3</v>
      </c>
      <c r="B8" s="13">
        <v>-5.5</v>
      </c>
      <c r="C8" s="35">
        <f>-H38*G11</f>
        <v>-6.3239999999999998</v>
      </c>
      <c r="D8" s="35">
        <f>-I38*H11</f>
        <v>-7.0828800000000003</v>
      </c>
      <c r="E8" s="12"/>
      <c r="F8" s="10" t="s">
        <v>41</v>
      </c>
      <c r="G8" s="13">
        <v>13.2</v>
      </c>
      <c r="H8" s="13">
        <f>C6*H34</f>
        <v>14.783999999999999</v>
      </c>
      <c r="I8" s="13">
        <f>D6*I34</f>
        <v>16.2624</v>
      </c>
      <c r="J8" s="12"/>
      <c r="K8" s="7" t="s">
        <v>16</v>
      </c>
      <c r="L8" s="12">
        <f>SUM(L6:L7)</f>
        <v>9.6666666666666679</v>
      </c>
      <c r="M8" s="12">
        <f>SUM(M6:M7)</f>
        <v>16.075999999999993</v>
      </c>
      <c r="N8" s="12">
        <f>SUM(N6:N7)</f>
        <v>17.557120000000001</v>
      </c>
    </row>
    <row r="9" spans="1:18">
      <c r="A9" s="7"/>
      <c r="B9" s="12"/>
      <c r="C9" s="12"/>
      <c r="D9" s="12"/>
      <c r="E9" s="12"/>
      <c r="F9" s="7" t="s">
        <v>42</v>
      </c>
      <c r="G9" s="12">
        <f>SUM(G6:G8)</f>
        <v>18.2</v>
      </c>
      <c r="H9" s="12">
        <f>SUM(H6:H8)</f>
        <v>17.144959999999998</v>
      </c>
      <c r="I9" s="12">
        <f>SUM(I6:I8)</f>
        <v>18.859456000000002</v>
      </c>
      <c r="J9" s="12"/>
      <c r="K9" s="8" t="s">
        <v>3</v>
      </c>
      <c r="L9" s="13">
        <f>-B8</f>
        <v>5.5</v>
      </c>
      <c r="M9" s="38">
        <f>-C8</f>
        <v>6.3239999999999998</v>
      </c>
      <c r="N9" s="38">
        <f>-D8</f>
        <v>7.0828800000000003</v>
      </c>
    </row>
    <row r="10" spans="1:18">
      <c r="A10" s="7" t="s">
        <v>4</v>
      </c>
      <c r="B10" s="12">
        <f>SUM(B6:B8)</f>
        <v>14.5</v>
      </c>
      <c r="C10" s="12">
        <f>SUM(C6:C8)</f>
        <v>16.075999999999993</v>
      </c>
      <c r="D10" s="12">
        <f>SUM(D6:D8)</f>
        <v>17.557120000000001</v>
      </c>
      <c r="E10" s="12"/>
      <c r="F10" s="7"/>
      <c r="G10" s="12"/>
      <c r="H10" s="12"/>
      <c r="I10" s="12"/>
      <c r="J10" s="12"/>
      <c r="K10" s="7" t="s">
        <v>17</v>
      </c>
      <c r="L10" s="12">
        <f>SUM(L8:L9)</f>
        <v>15.166666666666668</v>
      </c>
      <c r="M10" s="12">
        <f>SUM(M8:M9)</f>
        <v>22.399999999999991</v>
      </c>
      <c r="N10" s="12">
        <f>SUM(N8:N9)</f>
        <v>24.64</v>
      </c>
      <c r="R10" s="1" t="s">
        <v>55</v>
      </c>
    </row>
    <row r="11" spans="1:18">
      <c r="A11" s="7" t="s">
        <v>5</v>
      </c>
      <c r="B11" s="12">
        <v>-1.3</v>
      </c>
      <c r="C11" s="12"/>
      <c r="D11" s="12"/>
      <c r="E11" s="12"/>
      <c r="F11" s="7" t="s">
        <v>43</v>
      </c>
      <c r="G11" s="31">
        <v>52.7</v>
      </c>
      <c r="H11" s="31">
        <f>H36*C6</f>
        <v>59.024000000000008</v>
      </c>
      <c r="I11" s="12">
        <f>I36*D6</f>
        <v>64.926400000000015</v>
      </c>
      <c r="J11" s="12"/>
      <c r="K11" s="7" t="s">
        <v>21</v>
      </c>
      <c r="L11" s="12">
        <v>-12.5</v>
      </c>
      <c r="M11" s="12"/>
      <c r="N11" s="12"/>
    </row>
    <row r="12" spans="1:18">
      <c r="A12" s="7" t="s">
        <v>6</v>
      </c>
      <c r="B12" s="13">
        <v>0.3</v>
      </c>
      <c r="C12" s="13"/>
      <c r="D12" s="13"/>
      <c r="E12" s="12"/>
      <c r="F12" s="7" t="s">
        <v>44</v>
      </c>
      <c r="G12" s="12">
        <v>17</v>
      </c>
      <c r="H12" s="12"/>
      <c r="I12" s="12"/>
      <c r="J12" s="12"/>
      <c r="K12" s="8" t="s">
        <v>20</v>
      </c>
      <c r="L12" s="13">
        <v>-0.7</v>
      </c>
      <c r="M12" s="13">
        <f>M21</f>
        <v>-0.58495999999999881</v>
      </c>
      <c r="N12" s="13">
        <f>N21</f>
        <v>-0.53849600000000208</v>
      </c>
    </row>
    <row r="13" spans="1:18" ht="15" thickBot="1">
      <c r="A13" s="7"/>
      <c r="B13" s="12"/>
      <c r="C13" s="12"/>
      <c r="D13" s="12"/>
      <c r="E13" s="12"/>
      <c r="G13" s="12"/>
      <c r="H13" s="12"/>
      <c r="I13" s="12"/>
      <c r="J13" s="12"/>
      <c r="K13" s="16" t="s">
        <v>19</v>
      </c>
      <c r="L13" s="15">
        <f>SUM(L10:L12)</f>
        <v>1.9666666666666679</v>
      </c>
      <c r="M13" s="15">
        <f>SUM(M10:M12)</f>
        <v>21.815039999999993</v>
      </c>
      <c r="N13" s="15">
        <f>SUM(N10:N12)</f>
        <v>24.101503999999998</v>
      </c>
    </row>
    <row r="14" spans="1:18" ht="15.75" thickTop="1" thickBot="1">
      <c r="A14" s="7" t="s">
        <v>7</v>
      </c>
      <c r="B14" s="12">
        <f>SUM(B10:B12)</f>
        <v>13.5</v>
      </c>
      <c r="C14" s="12">
        <f>SUM(C10:C12)</f>
        <v>16.075999999999993</v>
      </c>
      <c r="D14" s="12">
        <f>SUM(D10:D12)</f>
        <v>17.557120000000001</v>
      </c>
      <c r="E14" s="12"/>
      <c r="F14" s="16" t="s">
        <v>45</v>
      </c>
      <c r="G14" s="15">
        <f>SUM(G9:G13)</f>
        <v>87.9</v>
      </c>
      <c r="H14" s="15">
        <f>SUM(H9:H13)</f>
        <v>76.168959999999998</v>
      </c>
      <c r="I14" s="15">
        <f>SUM(I9:I13)</f>
        <v>83.785856000000024</v>
      </c>
      <c r="J14" s="12"/>
      <c r="K14" s="7"/>
      <c r="L14" s="12"/>
      <c r="M14" s="12"/>
      <c r="N14" s="12"/>
    </row>
    <row r="15" spans="1:18" ht="15" thickTop="1">
      <c r="A15" s="7" t="s">
        <v>8</v>
      </c>
      <c r="B15" s="13">
        <v>-4.5</v>
      </c>
      <c r="C15" s="13"/>
      <c r="D15" s="13"/>
      <c r="E15" s="12"/>
      <c r="F15" s="7"/>
      <c r="G15" s="12"/>
      <c r="H15" s="12"/>
      <c r="I15" s="12"/>
      <c r="J15" s="12"/>
      <c r="K15" s="7"/>
      <c r="L15" s="12"/>
      <c r="M15" s="12"/>
      <c r="N15" s="12"/>
    </row>
    <row r="16" spans="1:18">
      <c r="A16" s="7"/>
      <c r="B16" s="12"/>
      <c r="C16" s="12"/>
      <c r="D16" s="12"/>
      <c r="E16" s="12"/>
      <c r="F16" s="7" t="s">
        <v>47</v>
      </c>
      <c r="G16" s="12">
        <v>10.5</v>
      </c>
      <c r="H16" s="12">
        <f>C6*H35</f>
        <v>11.76</v>
      </c>
      <c r="I16" s="12">
        <f>D6*I35</f>
        <v>12.936000000000002</v>
      </c>
      <c r="J16" s="12"/>
      <c r="K16" s="26" t="s">
        <v>24</v>
      </c>
      <c r="L16" s="12"/>
      <c r="M16" s="12"/>
      <c r="N16" s="12"/>
    </row>
    <row r="17" spans="1:14" ht="15" thickBot="1">
      <c r="A17" s="7" t="s">
        <v>36</v>
      </c>
      <c r="B17" s="14">
        <f>SUM(B14:B15)</f>
        <v>9</v>
      </c>
      <c r="C17" s="14">
        <f>SUM(C14:C15)</f>
        <v>16.075999999999993</v>
      </c>
      <c r="D17" s="14">
        <f>SUM(D14:D15)</f>
        <v>17.557120000000001</v>
      </c>
      <c r="E17" s="12"/>
      <c r="F17" s="8" t="s">
        <v>48</v>
      </c>
      <c r="G17" s="13">
        <v>15</v>
      </c>
      <c r="H17" s="13"/>
      <c r="I17" s="13"/>
      <c r="J17" s="12"/>
      <c r="K17" s="7" t="s">
        <v>38</v>
      </c>
      <c r="L17" s="25">
        <f t="shared" ref="L17:N18" si="0">G7</f>
        <v>2.1</v>
      </c>
      <c r="M17" s="25">
        <f t="shared" si="0"/>
        <v>2.3609600000000004</v>
      </c>
      <c r="N17" s="25">
        <f t="shared" si="0"/>
        <v>2.5970560000000007</v>
      </c>
    </row>
    <row r="18" spans="1:14" ht="15" thickTop="1">
      <c r="A18" s="7"/>
      <c r="B18" s="12"/>
      <c r="C18" s="12"/>
      <c r="D18" s="12"/>
      <c r="E18" s="12"/>
      <c r="F18" s="7" t="s">
        <v>46</v>
      </c>
      <c r="G18" s="12">
        <f>SUM(G16:G17)</f>
        <v>25.5</v>
      </c>
      <c r="H18" s="12">
        <f>SUM(H16:H17)</f>
        <v>11.76</v>
      </c>
      <c r="I18" s="12">
        <f>SUM(I16:I17)</f>
        <v>12.936000000000002</v>
      </c>
      <c r="J18" s="12"/>
      <c r="K18" s="7" t="s">
        <v>23</v>
      </c>
      <c r="L18" s="12">
        <f t="shared" si="0"/>
        <v>13.2</v>
      </c>
      <c r="M18" s="25">
        <f t="shared" si="0"/>
        <v>14.783999999999999</v>
      </c>
      <c r="N18" s="25">
        <f t="shared" si="0"/>
        <v>16.2624</v>
      </c>
    </row>
    <row r="19" spans="1:14">
      <c r="A19" s="7" t="s">
        <v>9</v>
      </c>
      <c r="B19" s="12">
        <f>+B38*B17</f>
        <v>2.97</v>
      </c>
      <c r="C19" s="12"/>
      <c r="D19" s="12"/>
      <c r="E19" s="12"/>
      <c r="F19" s="7"/>
      <c r="G19" s="12"/>
      <c r="H19" s="12"/>
      <c r="I19" s="12"/>
      <c r="J19" s="12"/>
      <c r="K19" s="8" t="s">
        <v>39</v>
      </c>
      <c r="L19" s="13">
        <f>-G16</f>
        <v>-10.5</v>
      </c>
      <c r="M19" s="13">
        <f>-H16</f>
        <v>-11.76</v>
      </c>
      <c r="N19" s="13">
        <f>-I16</f>
        <v>-12.936000000000002</v>
      </c>
    </row>
    <row r="20" spans="1:14">
      <c r="A20" s="7" t="s">
        <v>10</v>
      </c>
      <c r="B20" s="12">
        <f>+B17-B19</f>
        <v>6.0299999999999994</v>
      </c>
      <c r="C20" s="12">
        <f>+C17-C19</f>
        <v>16.075999999999993</v>
      </c>
      <c r="D20" s="12">
        <f>+D17-D19</f>
        <v>17.557120000000001</v>
      </c>
      <c r="E20" s="12"/>
      <c r="F20" s="1" t="s">
        <v>56</v>
      </c>
      <c r="G20" s="12">
        <v>19.399999999999999</v>
      </c>
      <c r="H20" s="12"/>
      <c r="I20" s="12"/>
      <c r="J20" s="12"/>
      <c r="K20" s="7" t="s">
        <v>22</v>
      </c>
      <c r="L20" s="12">
        <f>SUM(L17:L19)</f>
        <v>4.7999999999999989</v>
      </c>
      <c r="M20" s="12">
        <f>SUM(M17:M19)</f>
        <v>5.3849599999999977</v>
      </c>
      <c r="N20" s="12">
        <f>SUM(N17:N19)</f>
        <v>5.9234559999999998</v>
      </c>
    </row>
    <row r="21" spans="1:14">
      <c r="A21" s="7"/>
      <c r="B21" s="7"/>
      <c r="C21" s="7"/>
      <c r="D21" s="7"/>
      <c r="E21" s="12"/>
      <c r="F21" s="7" t="s">
        <v>49</v>
      </c>
      <c r="G21" s="12"/>
      <c r="H21" s="12"/>
      <c r="I21" s="12"/>
      <c r="J21" s="12"/>
      <c r="K21" s="7" t="s">
        <v>18</v>
      </c>
      <c r="L21" s="12">
        <f>L12</f>
        <v>-0.7</v>
      </c>
      <c r="M21" s="12">
        <f>L20-M20</f>
        <v>-0.58495999999999881</v>
      </c>
      <c r="N21" s="12">
        <f>M20-N20</f>
        <v>-0.53849600000000208</v>
      </c>
    </row>
    <row r="22" spans="1:14">
      <c r="A22" s="7"/>
      <c r="B22" s="7"/>
      <c r="C22" s="7"/>
      <c r="D22" s="7"/>
      <c r="E22" s="12"/>
      <c r="F22" s="7" t="s">
        <v>50</v>
      </c>
      <c r="G22" s="12">
        <v>2</v>
      </c>
      <c r="H22" s="12"/>
      <c r="I22" s="12"/>
      <c r="J22" s="12"/>
      <c r="K22" s="7"/>
      <c r="L22" s="12"/>
      <c r="M22" s="12"/>
      <c r="N22" s="12"/>
    </row>
    <row r="23" spans="1:14">
      <c r="A23" s="7"/>
      <c r="B23" s="7"/>
      <c r="C23" s="7"/>
      <c r="D23" s="7"/>
      <c r="E23" s="12"/>
      <c r="F23" s="7"/>
      <c r="G23" s="12"/>
      <c r="H23" s="12"/>
      <c r="I23" s="12"/>
      <c r="J23" s="12"/>
      <c r="K23" s="7"/>
      <c r="L23" s="12"/>
      <c r="M23" s="12"/>
      <c r="N23" s="12"/>
    </row>
    <row r="24" spans="1:14">
      <c r="A24" s="7"/>
      <c r="B24" s="7"/>
      <c r="C24" s="7"/>
      <c r="D24" s="7"/>
      <c r="E24" s="12"/>
      <c r="F24" s="9" t="s">
        <v>51</v>
      </c>
      <c r="G24" s="12">
        <v>15</v>
      </c>
      <c r="H24" s="12"/>
      <c r="I24" s="12"/>
      <c r="J24" s="12"/>
      <c r="K24" s="7"/>
      <c r="L24" s="12"/>
      <c r="M24" s="12"/>
      <c r="N24" s="12"/>
    </row>
    <row r="25" spans="1:14">
      <c r="A25" s="7"/>
      <c r="B25" s="7"/>
      <c r="C25" s="7"/>
      <c r="D25" s="7"/>
      <c r="E25" s="12"/>
      <c r="F25" s="10" t="s">
        <v>10</v>
      </c>
      <c r="G25" s="13">
        <v>26</v>
      </c>
      <c r="H25" s="13"/>
      <c r="I25" s="13"/>
      <c r="J25" s="12"/>
      <c r="K25" s="7"/>
      <c r="L25" s="12"/>
      <c r="M25" s="12"/>
      <c r="N25" s="12"/>
    </row>
    <row r="26" spans="1:14">
      <c r="A26" s="7"/>
      <c r="B26" s="7"/>
      <c r="C26" s="7"/>
      <c r="D26" s="7"/>
      <c r="E26" s="12"/>
      <c r="F26" s="7" t="s">
        <v>52</v>
      </c>
      <c r="G26" s="12">
        <f>SUM(G24:G25)</f>
        <v>41</v>
      </c>
      <c r="H26" s="12">
        <f>SUM(H24:H25)</f>
        <v>0</v>
      </c>
      <c r="I26" s="12">
        <f>SUM(I24:I25)</f>
        <v>0</v>
      </c>
      <c r="J26" s="12"/>
      <c r="K26" s="7"/>
      <c r="L26" s="12"/>
      <c r="M26" s="12"/>
      <c r="N26" s="12"/>
    </row>
    <row r="27" spans="1:14">
      <c r="A27" s="7"/>
      <c r="B27" s="7"/>
      <c r="C27" s="7"/>
      <c r="D27" s="7"/>
      <c r="E27" s="12"/>
      <c r="F27" s="7"/>
      <c r="G27" s="12"/>
      <c r="H27" s="12"/>
      <c r="I27" s="12"/>
      <c r="J27" s="12"/>
      <c r="K27" s="7"/>
      <c r="L27" s="12"/>
      <c r="M27" s="12"/>
      <c r="N27" s="12"/>
    </row>
    <row r="28" spans="1:14" ht="15" thickBot="1">
      <c r="A28" s="17"/>
      <c r="B28" s="17"/>
      <c r="C28" s="17"/>
      <c r="D28" s="17"/>
      <c r="E28" s="18"/>
      <c r="F28" s="16" t="s">
        <v>53</v>
      </c>
      <c r="G28" s="15">
        <f>SUM(G18:G22,G26)</f>
        <v>87.9</v>
      </c>
      <c r="H28" s="15">
        <f>SUM(H18:H22,H26)</f>
        <v>11.76</v>
      </c>
      <c r="I28" s="15">
        <f>SUM(I18:I22,I26)</f>
        <v>12.936000000000002</v>
      </c>
      <c r="J28" s="18"/>
      <c r="K28" s="17"/>
      <c r="L28" s="18"/>
      <c r="M28" s="18"/>
      <c r="N28" s="18"/>
    </row>
    <row r="29" spans="1:14" ht="5.25" customHeight="1" thickTop="1">
      <c r="A29" s="17"/>
      <c r="B29" s="17"/>
      <c r="C29" s="17"/>
      <c r="D29" s="17"/>
      <c r="E29" s="17"/>
      <c r="F29" s="21"/>
      <c r="G29" s="22"/>
      <c r="H29" s="22"/>
      <c r="I29" s="22"/>
      <c r="J29" s="17"/>
      <c r="K29" s="17"/>
      <c r="L29" s="17"/>
      <c r="M29" s="17"/>
      <c r="N29" s="17"/>
    </row>
    <row r="30" spans="1:14">
      <c r="A30" s="17"/>
      <c r="B30" s="17"/>
      <c r="C30" s="17"/>
      <c r="D30" s="17"/>
      <c r="E30" s="17"/>
      <c r="F30" s="21" t="s">
        <v>54</v>
      </c>
      <c r="G30" s="24">
        <f>G28-G14</f>
        <v>0</v>
      </c>
      <c r="H30" s="24">
        <f>H28-H14</f>
        <v>-64.408959999999993</v>
      </c>
      <c r="I30" s="24">
        <f>I28-I14</f>
        <v>-70.849856000000017</v>
      </c>
      <c r="J30" s="17"/>
      <c r="K30" s="17"/>
      <c r="L30" s="17"/>
      <c r="M30" s="17"/>
      <c r="N30" s="17"/>
    </row>
    <row r="31" spans="1:14" ht="5.25" customHeight="1" thickBot="1">
      <c r="A31" s="11"/>
      <c r="B31" s="11"/>
      <c r="C31" s="11"/>
      <c r="D31" s="11"/>
      <c r="E31" s="11"/>
      <c r="F31" s="19"/>
      <c r="G31" s="20"/>
      <c r="H31" s="20"/>
      <c r="I31" s="20"/>
      <c r="J31" s="11"/>
      <c r="K31" s="11"/>
      <c r="L31" s="11"/>
      <c r="M31" s="11"/>
      <c r="N31" s="11"/>
    </row>
    <row r="32" spans="1:14" ht="15">
      <c r="A32" s="28" t="s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23" t="s">
        <v>25</v>
      </c>
      <c r="B33" s="23">
        <v>0.154</v>
      </c>
      <c r="C33" s="23">
        <v>0.12</v>
      </c>
      <c r="D33" s="23">
        <v>0.1</v>
      </c>
      <c r="E33" s="7"/>
      <c r="F33" s="7" t="s">
        <v>34</v>
      </c>
      <c r="G33" s="23">
        <v>0.02</v>
      </c>
      <c r="H33" s="23">
        <f t="shared" ref="H33:I36" si="1">G33</f>
        <v>0.02</v>
      </c>
      <c r="I33" s="23">
        <f t="shared" si="1"/>
        <v>0.02</v>
      </c>
      <c r="J33" s="7"/>
      <c r="K33" s="7"/>
      <c r="L33" s="7"/>
      <c r="M33" s="7"/>
      <c r="N33" s="7"/>
    </row>
    <row r="34" spans="1:14">
      <c r="A34" s="7" t="s">
        <v>35</v>
      </c>
      <c r="B34" s="23">
        <f>-B7/B6</f>
        <v>0.8102466793168881</v>
      </c>
      <c r="C34" s="23">
        <f>B34</f>
        <v>0.8102466793168881</v>
      </c>
      <c r="D34" s="23">
        <f>C34</f>
        <v>0.8102466793168881</v>
      </c>
      <c r="E34" s="7"/>
      <c r="F34" s="7" t="s">
        <v>32</v>
      </c>
      <c r="G34" s="23">
        <f>G8/B6</f>
        <v>0.12523719165085387</v>
      </c>
      <c r="H34" s="23">
        <f t="shared" si="1"/>
        <v>0.12523719165085387</v>
      </c>
      <c r="I34" s="23">
        <f t="shared" si="1"/>
        <v>0.12523719165085387</v>
      </c>
      <c r="J34" s="7"/>
      <c r="K34" s="7"/>
      <c r="L34" s="7"/>
      <c r="M34" s="7"/>
      <c r="N34" s="7"/>
    </row>
    <row r="35" spans="1:14">
      <c r="A35" s="7" t="s">
        <v>26</v>
      </c>
      <c r="B35" s="23">
        <v>4.4999999999999998E-2</v>
      </c>
      <c r="C35" s="7"/>
      <c r="D35" s="7"/>
      <c r="E35" s="7"/>
      <c r="F35" s="7" t="s">
        <v>31</v>
      </c>
      <c r="G35" s="23">
        <f>+G16/B6</f>
        <v>9.9620493358633766E-2</v>
      </c>
      <c r="H35" s="23">
        <f t="shared" si="1"/>
        <v>9.9620493358633766E-2</v>
      </c>
      <c r="I35" s="23">
        <f t="shared" si="1"/>
        <v>9.9620493358633766E-2</v>
      </c>
      <c r="J35" s="7"/>
      <c r="K35" s="7"/>
      <c r="L35" s="7"/>
      <c r="M35" s="7"/>
      <c r="N35" s="7"/>
    </row>
    <row r="36" spans="1:14">
      <c r="A36" s="7" t="s">
        <v>27</v>
      </c>
      <c r="B36" s="23">
        <v>1.6E-2</v>
      </c>
      <c r="C36" s="7"/>
      <c r="D36" s="7"/>
      <c r="E36" s="7"/>
      <c r="F36" s="7" t="s">
        <v>33</v>
      </c>
      <c r="G36" s="23">
        <f>+G11/B6</f>
        <v>0.5</v>
      </c>
      <c r="H36" s="23">
        <f t="shared" si="1"/>
        <v>0.5</v>
      </c>
      <c r="I36" s="23">
        <f t="shared" si="1"/>
        <v>0.5</v>
      </c>
      <c r="J36" s="7"/>
      <c r="K36" s="7"/>
      <c r="L36" s="7"/>
      <c r="M36" s="7"/>
      <c r="N36" s="7"/>
    </row>
    <row r="37" spans="1:14">
      <c r="A37" s="7" t="s">
        <v>28</v>
      </c>
      <c r="B37" s="23">
        <f>-B15/B14</f>
        <v>0.33333333333333331</v>
      </c>
      <c r="C37" s="7"/>
      <c r="D37" s="7"/>
      <c r="E37" s="7"/>
      <c r="F37" s="7"/>
      <c r="G37" s="23"/>
      <c r="H37" s="7"/>
      <c r="I37" s="7"/>
      <c r="J37" s="7"/>
      <c r="K37" s="7"/>
      <c r="L37" s="7"/>
      <c r="M37" s="7"/>
      <c r="N37" s="7"/>
    </row>
    <row r="38" spans="1:14">
      <c r="A38" s="7" t="s">
        <v>29</v>
      </c>
      <c r="B38" s="23">
        <v>0.33</v>
      </c>
      <c r="C38" s="7"/>
      <c r="D38" s="7"/>
      <c r="E38" s="7"/>
      <c r="F38" s="7" t="s">
        <v>37</v>
      </c>
      <c r="G38" s="23">
        <v>0.12</v>
      </c>
      <c r="H38" s="30">
        <f>G38</f>
        <v>0.12</v>
      </c>
      <c r="I38" s="30">
        <f>H38</f>
        <v>0.12</v>
      </c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pageMargins left="0.7" right="0.7" top="0.75" bottom="0.75" header="0.3" footer="0.3"/>
  <pageSetup paperSize="9" orientation="portrait" horizontalDpi="300" verticalDpi="300" r:id="rId1"/>
  <ignoredErrors>
    <ignoredError sqref="L9:N9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9"/>
  <sheetViews>
    <sheetView zoomScale="70" zoomScaleNormal="70" workbookViewId="0">
      <selection activeCell="M11" sqref="M11"/>
    </sheetView>
  </sheetViews>
  <sheetFormatPr defaultRowHeight="14.25"/>
  <cols>
    <col min="1" max="1" width="30.28515625" style="1" bestFit="1" customWidth="1"/>
    <col min="2" max="4" width="8.140625" style="1" customWidth="1"/>
    <col min="5" max="5" width="3.140625" style="1" customWidth="1"/>
    <col min="6" max="6" width="29.7109375" style="1" bestFit="1" customWidth="1"/>
    <col min="7" max="7" width="8.140625" style="1" customWidth="1"/>
    <col min="8" max="8" width="10.140625" style="1" bestFit="1" customWidth="1"/>
    <col min="9" max="9" width="11.140625" style="1" bestFit="1" customWidth="1"/>
    <col min="10" max="10" width="3.140625" style="1" customWidth="1"/>
    <col min="11" max="11" width="20.28515625" style="1" bestFit="1" customWidth="1"/>
    <col min="12" max="14" width="8.140625" style="1" customWidth="1"/>
    <col min="15" max="16384" width="9.140625" style="1"/>
  </cols>
  <sheetData>
    <row r="1" spans="1:18" ht="15">
      <c r="A1" s="36" t="s">
        <v>61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8" s="3" customFormat="1" ht="12">
      <c r="A3" s="4"/>
      <c r="B3" s="4" t="s">
        <v>11</v>
      </c>
      <c r="C3" s="4" t="s">
        <v>12</v>
      </c>
      <c r="D3" s="4" t="s">
        <v>12</v>
      </c>
      <c r="E3" s="4"/>
      <c r="F3" s="4"/>
      <c r="G3" s="4" t="s">
        <v>11</v>
      </c>
      <c r="H3" s="4" t="s">
        <v>12</v>
      </c>
      <c r="I3" s="4" t="s">
        <v>12</v>
      </c>
      <c r="J3" s="4"/>
      <c r="K3" s="4"/>
      <c r="L3" s="4" t="s">
        <v>11</v>
      </c>
      <c r="M3" s="4" t="s">
        <v>12</v>
      </c>
      <c r="N3" s="4" t="s">
        <v>12</v>
      </c>
    </row>
    <row r="4" spans="1:18" s="2" customFormat="1" ht="15.75" thickBot="1">
      <c r="A4" s="6" t="s">
        <v>0</v>
      </c>
      <c r="B4" s="6">
        <v>2012</v>
      </c>
      <c r="C4" s="6">
        <f>B4+1</f>
        <v>2013</v>
      </c>
      <c r="D4" s="6">
        <f>C4+1</f>
        <v>2014</v>
      </c>
      <c r="E4" s="5"/>
      <c r="F4" s="6" t="s">
        <v>13</v>
      </c>
      <c r="G4" s="6">
        <f>B4</f>
        <v>2012</v>
      </c>
      <c r="H4" s="6">
        <f>C4</f>
        <v>2013</v>
      </c>
      <c r="I4" s="6">
        <f>D4</f>
        <v>2014</v>
      </c>
      <c r="J4" s="5"/>
      <c r="K4" s="6" t="s">
        <v>14</v>
      </c>
      <c r="L4" s="6">
        <f>G4</f>
        <v>2012</v>
      </c>
      <c r="M4" s="6">
        <f>H4</f>
        <v>2013</v>
      </c>
      <c r="N4" s="6">
        <f>I4</f>
        <v>2014</v>
      </c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8">
      <c r="A6" s="7" t="s">
        <v>1</v>
      </c>
      <c r="B6" s="12">
        <v>105.4</v>
      </c>
      <c r="C6" s="12">
        <f>B6*(1+C33)</f>
        <v>118.04800000000002</v>
      </c>
      <c r="D6" s="12">
        <f>C6*(1+D33)</f>
        <v>129.85280000000003</v>
      </c>
      <c r="E6" s="12"/>
      <c r="F6" s="9" t="s">
        <v>40</v>
      </c>
      <c r="G6" s="12">
        <v>2.9</v>
      </c>
      <c r="H6" s="12"/>
      <c r="I6" s="12"/>
      <c r="J6" s="12"/>
      <c r="K6" s="7" t="s">
        <v>4</v>
      </c>
      <c r="L6" s="12">
        <f>B10</f>
        <v>14.5</v>
      </c>
      <c r="M6" s="12">
        <f>C10</f>
        <v>16.075999999999993</v>
      </c>
      <c r="N6" s="12">
        <f>D10</f>
        <v>17.557120000000001</v>
      </c>
    </row>
    <row r="7" spans="1:18">
      <c r="A7" s="7" t="s">
        <v>2</v>
      </c>
      <c r="B7" s="12">
        <v>-85.4</v>
      </c>
      <c r="C7" s="12">
        <f>-C6*C34</f>
        <v>-95.648000000000025</v>
      </c>
      <c r="D7" s="12">
        <f>-D6*D34</f>
        <v>-105.21280000000003</v>
      </c>
      <c r="E7" s="12"/>
      <c r="F7" s="9" t="s">
        <v>38</v>
      </c>
      <c r="G7" s="12">
        <v>2.1</v>
      </c>
      <c r="H7" s="12">
        <f>H33*C6</f>
        <v>2.3609600000000004</v>
      </c>
      <c r="I7" s="12">
        <f>I33*D6</f>
        <v>2.5970560000000007</v>
      </c>
      <c r="J7" s="12"/>
      <c r="K7" s="8" t="s">
        <v>15</v>
      </c>
      <c r="L7" s="13">
        <f>-B37*L6</f>
        <v>-4.833333333333333</v>
      </c>
      <c r="M7" s="13"/>
      <c r="N7" s="13"/>
    </row>
    <row r="8" spans="1:18">
      <c r="A8" s="7" t="s">
        <v>3</v>
      </c>
      <c r="B8" s="13">
        <v>-5.5</v>
      </c>
      <c r="C8" s="34">
        <f>-H38*G11</f>
        <v>-6.3239999999999998</v>
      </c>
      <c r="D8" s="34">
        <f>-I38*H11</f>
        <v>-7.0828800000000003</v>
      </c>
      <c r="E8" s="12"/>
      <c r="F8" s="10" t="s">
        <v>41</v>
      </c>
      <c r="G8" s="13">
        <v>13.2</v>
      </c>
      <c r="H8" s="13">
        <f>C6*H34</f>
        <v>14.783999999999999</v>
      </c>
      <c r="I8" s="13">
        <f>D6*I34</f>
        <v>16.2624</v>
      </c>
      <c r="J8" s="12"/>
      <c r="K8" s="7" t="s">
        <v>16</v>
      </c>
      <c r="L8" s="12">
        <f>SUM(L6:L7)</f>
        <v>9.6666666666666679</v>
      </c>
      <c r="M8" s="12">
        <f>SUM(M6:M7)</f>
        <v>16.075999999999993</v>
      </c>
      <c r="N8" s="12">
        <f>SUM(N6:N7)</f>
        <v>17.557120000000001</v>
      </c>
    </row>
    <row r="9" spans="1:18">
      <c r="A9" s="7"/>
      <c r="B9" s="12"/>
      <c r="C9" s="12"/>
      <c r="D9" s="12"/>
      <c r="E9" s="12"/>
      <c r="F9" s="7" t="s">
        <v>42</v>
      </c>
      <c r="G9" s="12">
        <f>SUM(G6:G8)</f>
        <v>18.2</v>
      </c>
      <c r="H9" s="12">
        <f>SUM(H6:H8)</f>
        <v>17.144959999999998</v>
      </c>
      <c r="I9" s="12">
        <f>SUM(I6:I8)</f>
        <v>18.859456000000002</v>
      </c>
      <c r="J9" s="12"/>
      <c r="K9" s="8" t="s">
        <v>3</v>
      </c>
      <c r="L9" s="13">
        <f>-B8</f>
        <v>5.5</v>
      </c>
      <c r="M9" s="13">
        <f>-C8</f>
        <v>6.3239999999999998</v>
      </c>
      <c r="N9" s="13">
        <f>-D8</f>
        <v>7.0828800000000003</v>
      </c>
    </row>
    <row r="10" spans="1:18">
      <c r="A10" s="7" t="s">
        <v>4</v>
      </c>
      <c r="B10" s="12">
        <f>SUM(B6:B8)</f>
        <v>14.5</v>
      </c>
      <c r="C10" s="12">
        <f>SUM(C6:C8)</f>
        <v>16.075999999999993</v>
      </c>
      <c r="D10" s="12">
        <f>SUM(D6:D8)</f>
        <v>17.557120000000001</v>
      </c>
      <c r="E10" s="12"/>
      <c r="F10" s="7"/>
      <c r="G10" s="12"/>
      <c r="H10" s="12"/>
      <c r="I10" s="12"/>
      <c r="J10" s="12"/>
      <c r="K10" s="7" t="s">
        <v>17</v>
      </c>
      <c r="L10" s="12">
        <f>SUM(L8:L9)</f>
        <v>15.166666666666668</v>
      </c>
      <c r="M10" s="12">
        <f>SUM(M8:M9)</f>
        <v>22.399999999999991</v>
      </c>
      <c r="N10" s="12">
        <f>SUM(N8:N9)</f>
        <v>24.64</v>
      </c>
      <c r="R10" s="1" t="s">
        <v>55</v>
      </c>
    </row>
    <row r="11" spans="1:18">
      <c r="A11" s="7" t="s">
        <v>5</v>
      </c>
      <c r="B11" s="12">
        <v>-1.3</v>
      </c>
      <c r="C11" s="12"/>
      <c r="D11" s="12"/>
      <c r="E11" s="12"/>
      <c r="F11" s="7" t="s">
        <v>43</v>
      </c>
      <c r="G11" s="31">
        <v>52.7</v>
      </c>
      <c r="H11" s="31">
        <f>H36*C6</f>
        <v>59.024000000000008</v>
      </c>
      <c r="I11" s="31">
        <f>I36*D6</f>
        <v>64.926400000000015</v>
      </c>
      <c r="J11" s="12"/>
      <c r="K11" s="7" t="s">
        <v>21</v>
      </c>
      <c r="L11" s="12">
        <v>-12.5</v>
      </c>
      <c r="M11" s="33">
        <f>-(H11-G11)+C8</f>
        <v>-12.648000000000005</v>
      </c>
      <c r="N11" s="33">
        <f>-(I11-H11)+D8</f>
        <v>-12.985280000000007</v>
      </c>
    </row>
    <row r="12" spans="1:18">
      <c r="A12" s="7" t="s">
        <v>6</v>
      </c>
      <c r="B12" s="13">
        <v>0.3</v>
      </c>
      <c r="C12" s="13"/>
      <c r="D12" s="13"/>
      <c r="E12" s="12"/>
      <c r="F12" s="7" t="s">
        <v>44</v>
      </c>
      <c r="G12" s="12">
        <v>17</v>
      </c>
      <c r="H12" s="12"/>
      <c r="I12" s="12"/>
      <c r="J12" s="12"/>
      <c r="K12" s="8" t="s">
        <v>20</v>
      </c>
      <c r="L12" s="13">
        <v>-0.7</v>
      </c>
      <c r="M12" s="13">
        <f>M21</f>
        <v>-0.58495999999999881</v>
      </c>
      <c r="N12" s="13">
        <f>N21</f>
        <v>-0.53849600000000208</v>
      </c>
    </row>
    <row r="13" spans="1:18" ht="15" thickBot="1">
      <c r="A13" s="7"/>
      <c r="B13" s="12"/>
      <c r="C13" s="12"/>
      <c r="D13" s="12"/>
      <c r="E13" s="12"/>
      <c r="F13" s="7"/>
      <c r="G13" s="12"/>
      <c r="H13" s="12"/>
      <c r="I13" s="12"/>
      <c r="J13" s="12"/>
      <c r="K13" s="16" t="s">
        <v>19</v>
      </c>
      <c r="L13" s="15">
        <f>SUM(L10:L12)</f>
        <v>1.9666666666666679</v>
      </c>
      <c r="M13" s="15">
        <f>SUM(M10:M12)</f>
        <v>9.1670399999999876</v>
      </c>
      <c r="N13" s="15">
        <f>SUM(N10:N12)</f>
        <v>11.116223999999992</v>
      </c>
    </row>
    <row r="14" spans="1:18" ht="15.75" thickTop="1" thickBot="1">
      <c r="A14" s="7" t="s">
        <v>7</v>
      </c>
      <c r="B14" s="12">
        <f>SUM(B10:B12)</f>
        <v>13.5</v>
      </c>
      <c r="C14" s="12">
        <f>SUM(C10:C12)</f>
        <v>16.075999999999993</v>
      </c>
      <c r="D14" s="12">
        <f>SUM(D10:D12)</f>
        <v>17.557120000000001</v>
      </c>
      <c r="E14" s="12"/>
      <c r="F14" s="16" t="s">
        <v>45</v>
      </c>
      <c r="G14" s="15">
        <f>SUM(G9:G13)</f>
        <v>87.9</v>
      </c>
      <c r="H14" s="15">
        <f>SUM(H9:H13)</f>
        <v>76.168959999999998</v>
      </c>
      <c r="I14" s="15">
        <f>SUM(I9:I13)</f>
        <v>83.785856000000024</v>
      </c>
      <c r="J14" s="12"/>
      <c r="K14" s="7"/>
      <c r="L14" s="12"/>
      <c r="M14" s="12"/>
      <c r="N14" s="12"/>
    </row>
    <row r="15" spans="1:18" ht="15" thickTop="1">
      <c r="A15" s="7" t="s">
        <v>8</v>
      </c>
      <c r="B15" s="13">
        <v>-4.5</v>
      </c>
      <c r="C15" s="13"/>
      <c r="D15" s="13"/>
      <c r="E15" s="12"/>
      <c r="F15" s="7"/>
      <c r="G15" s="12"/>
      <c r="H15" s="12"/>
      <c r="I15" s="12"/>
      <c r="J15" s="12"/>
      <c r="K15" s="7"/>
      <c r="L15" s="12"/>
      <c r="M15" s="12"/>
      <c r="N15" s="12"/>
    </row>
    <row r="16" spans="1:18">
      <c r="A16" s="7"/>
      <c r="B16" s="12"/>
      <c r="C16" s="12"/>
      <c r="D16" s="12"/>
      <c r="E16" s="12"/>
      <c r="F16" s="7" t="s">
        <v>47</v>
      </c>
      <c r="G16" s="12">
        <v>10.5</v>
      </c>
      <c r="H16" s="12">
        <f>C6*H35</f>
        <v>11.76</v>
      </c>
      <c r="I16" s="12">
        <f>D6*I35</f>
        <v>12.936000000000002</v>
      </c>
      <c r="J16" s="12"/>
      <c r="K16" s="26" t="s">
        <v>24</v>
      </c>
      <c r="L16" s="12"/>
      <c r="M16" s="12"/>
      <c r="N16" s="12"/>
    </row>
    <row r="17" spans="1:14" ht="15" thickBot="1">
      <c r="A17" s="7" t="s">
        <v>36</v>
      </c>
      <c r="B17" s="14">
        <f>SUM(B14:B15)</f>
        <v>9</v>
      </c>
      <c r="C17" s="14">
        <f>SUM(C14:C15)</f>
        <v>16.075999999999993</v>
      </c>
      <c r="D17" s="14">
        <f>SUM(D14:D15)</f>
        <v>17.557120000000001</v>
      </c>
      <c r="E17" s="12"/>
      <c r="F17" s="8" t="s">
        <v>48</v>
      </c>
      <c r="G17" s="13">
        <v>15</v>
      </c>
      <c r="H17" s="13"/>
      <c r="I17" s="13"/>
      <c r="J17" s="12"/>
      <c r="K17" s="7" t="s">
        <v>38</v>
      </c>
      <c r="L17" s="25">
        <f t="shared" ref="L17:N18" si="0">G7</f>
        <v>2.1</v>
      </c>
      <c r="M17" s="25">
        <f t="shared" si="0"/>
        <v>2.3609600000000004</v>
      </c>
      <c r="N17" s="25">
        <f t="shared" si="0"/>
        <v>2.5970560000000007</v>
      </c>
    </row>
    <row r="18" spans="1:14" ht="15" thickTop="1">
      <c r="A18" s="7"/>
      <c r="B18" s="12"/>
      <c r="C18" s="12"/>
      <c r="D18" s="12"/>
      <c r="E18" s="12"/>
      <c r="F18" s="7" t="s">
        <v>46</v>
      </c>
      <c r="G18" s="12">
        <f>SUM(G16:G17)</f>
        <v>25.5</v>
      </c>
      <c r="H18" s="12">
        <f>SUM(H16:H17)</f>
        <v>11.76</v>
      </c>
      <c r="I18" s="12">
        <f>SUM(I16:I17)</f>
        <v>12.936000000000002</v>
      </c>
      <c r="J18" s="12"/>
      <c r="K18" s="7" t="s">
        <v>23</v>
      </c>
      <c r="L18" s="12">
        <f t="shared" si="0"/>
        <v>13.2</v>
      </c>
      <c r="M18" s="25">
        <f t="shared" si="0"/>
        <v>14.783999999999999</v>
      </c>
      <c r="N18" s="25">
        <f t="shared" si="0"/>
        <v>16.2624</v>
      </c>
    </row>
    <row r="19" spans="1:14">
      <c r="A19" s="7" t="s">
        <v>9</v>
      </c>
      <c r="B19" s="12">
        <f>+B38*B17</f>
        <v>2.97</v>
      </c>
      <c r="C19" s="12"/>
      <c r="D19" s="12"/>
      <c r="E19" s="12"/>
      <c r="F19" s="7"/>
      <c r="G19" s="12"/>
      <c r="H19" s="12"/>
      <c r="I19" s="12"/>
      <c r="J19" s="12"/>
      <c r="K19" s="8" t="s">
        <v>39</v>
      </c>
      <c r="L19" s="13">
        <f>-G16</f>
        <v>-10.5</v>
      </c>
      <c r="M19" s="13">
        <f>-H16</f>
        <v>-11.76</v>
      </c>
      <c r="N19" s="13">
        <f>-I16</f>
        <v>-12.936000000000002</v>
      </c>
    </row>
    <row r="20" spans="1:14">
      <c r="A20" s="7" t="s">
        <v>10</v>
      </c>
      <c r="B20" s="12">
        <f>+B17-B19</f>
        <v>6.0299999999999994</v>
      </c>
      <c r="C20" s="12">
        <f>+C17-C19</f>
        <v>16.075999999999993</v>
      </c>
      <c r="D20" s="12">
        <f>+D17-D19</f>
        <v>17.557120000000001</v>
      </c>
      <c r="E20" s="12"/>
      <c r="F20" s="7" t="s">
        <v>56</v>
      </c>
      <c r="G20" s="12">
        <v>19.399999999999999</v>
      </c>
      <c r="H20" s="12"/>
      <c r="I20" s="12"/>
      <c r="J20" s="12"/>
      <c r="K20" s="7" t="s">
        <v>22</v>
      </c>
      <c r="L20" s="12">
        <f>SUM(L17:L19)</f>
        <v>4.7999999999999989</v>
      </c>
      <c r="M20" s="12">
        <f>SUM(M17:M19)</f>
        <v>5.3849599999999977</v>
      </c>
      <c r="N20" s="12">
        <f>SUM(N17:N19)</f>
        <v>5.9234559999999998</v>
      </c>
    </row>
    <row r="21" spans="1:14">
      <c r="A21" s="7"/>
      <c r="B21" s="7"/>
      <c r="C21" s="7"/>
      <c r="D21" s="7"/>
      <c r="E21" s="12"/>
      <c r="F21" s="7" t="s">
        <v>49</v>
      </c>
      <c r="G21" s="12"/>
      <c r="H21" s="12"/>
      <c r="I21" s="12"/>
      <c r="J21" s="12"/>
      <c r="K21" s="7" t="s">
        <v>18</v>
      </c>
      <c r="L21" s="12">
        <f>L12</f>
        <v>-0.7</v>
      </c>
      <c r="M21" s="12">
        <f>L20-M20</f>
        <v>-0.58495999999999881</v>
      </c>
      <c r="N21" s="12">
        <f>M20-N20</f>
        <v>-0.53849600000000208</v>
      </c>
    </row>
    <row r="22" spans="1:14">
      <c r="A22" s="7"/>
      <c r="B22" s="7"/>
      <c r="C22" s="7"/>
      <c r="D22" s="7"/>
      <c r="E22" s="12"/>
      <c r="F22" s="7" t="s">
        <v>50</v>
      </c>
      <c r="G22" s="12">
        <v>2</v>
      </c>
      <c r="H22" s="12"/>
      <c r="I22" s="12"/>
      <c r="J22" s="12"/>
      <c r="K22" s="7"/>
      <c r="L22" s="12"/>
      <c r="M22" s="12"/>
      <c r="N22" s="12"/>
    </row>
    <row r="23" spans="1:14">
      <c r="A23" s="7"/>
      <c r="B23" s="7"/>
      <c r="C23" s="7"/>
      <c r="D23" s="7"/>
      <c r="E23" s="12"/>
      <c r="F23" s="7"/>
      <c r="G23" s="12"/>
      <c r="H23" s="12"/>
      <c r="I23" s="12"/>
      <c r="J23" s="12"/>
      <c r="K23" s="7"/>
      <c r="L23" s="12"/>
      <c r="M23" s="12"/>
      <c r="N23" s="12"/>
    </row>
    <row r="24" spans="1:14">
      <c r="A24" s="7"/>
      <c r="B24" s="7"/>
      <c r="C24" s="7"/>
      <c r="D24" s="7"/>
      <c r="E24" s="12"/>
      <c r="F24" s="9" t="s">
        <v>51</v>
      </c>
      <c r="G24" s="12">
        <v>15</v>
      </c>
      <c r="H24" s="12"/>
      <c r="I24" s="12"/>
      <c r="J24" s="12"/>
      <c r="K24" s="7"/>
      <c r="L24" s="12"/>
      <c r="M24" s="12"/>
      <c r="N24" s="12"/>
    </row>
    <row r="25" spans="1:14">
      <c r="A25" s="7"/>
      <c r="B25" s="7"/>
      <c r="C25" s="7"/>
      <c r="D25" s="7"/>
      <c r="E25" s="12"/>
      <c r="F25" s="10" t="s">
        <v>10</v>
      </c>
      <c r="G25" s="13">
        <v>26</v>
      </c>
      <c r="H25" s="13"/>
      <c r="I25" s="13"/>
      <c r="J25" s="12"/>
      <c r="K25" s="7"/>
      <c r="L25" s="12"/>
      <c r="M25" s="12"/>
      <c r="N25" s="12"/>
    </row>
    <row r="26" spans="1:14">
      <c r="A26" s="7"/>
      <c r="B26" s="7"/>
      <c r="C26" s="7"/>
      <c r="D26" s="7"/>
      <c r="E26" s="12"/>
      <c r="F26" s="7" t="s">
        <v>52</v>
      </c>
      <c r="G26" s="12">
        <f>SUM(G24:G25)</f>
        <v>41</v>
      </c>
      <c r="H26" s="12">
        <f>SUM(H24:H25)</f>
        <v>0</v>
      </c>
      <c r="I26" s="12">
        <f>SUM(I24:I25)</f>
        <v>0</v>
      </c>
      <c r="J26" s="12"/>
      <c r="K26" s="7"/>
      <c r="L26" s="12"/>
      <c r="M26" s="12"/>
      <c r="N26" s="12"/>
    </row>
    <row r="27" spans="1:14">
      <c r="A27" s="7"/>
      <c r="B27" s="7"/>
      <c r="C27" s="7"/>
      <c r="D27" s="7"/>
      <c r="E27" s="12"/>
      <c r="F27" s="7"/>
      <c r="G27" s="12"/>
      <c r="H27" s="12"/>
      <c r="I27" s="12"/>
      <c r="J27" s="12"/>
      <c r="K27" s="7"/>
      <c r="L27" s="12"/>
      <c r="M27" s="12"/>
      <c r="N27" s="12"/>
    </row>
    <row r="28" spans="1:14" ht="15" thickBot="1">
      <c r="A28" s="17"/>
      <c r="B28" s="17"/>
      <c r="C28" s="17"/>
      <c r="D28" s="17"/>
      <c r="E28" s="18"/>
      <c r="F28" s="16" t="s">
        <v>53</v>
      </c>
      <c r="G28" s="15">
        <f>SUM(G18:G22,G26)</f>
        <v>87.9</v>
      </c>
      <c r="H28" s="15">
        <f>SUM(H18:H22,H26)</f>
        <v>11.76</v>
      </c>
      <c r="I28" s="15">
        <f>SUM(I18:I22,I26)</f>
        <v>12.936000000000002</v>
      </c>
      <c r="J28" s="18"/>
      <c r="K28" s="17"/>
      <c r="L28" s="18"/>
      <c r="M28" s="18"/>
      <c r="N28" s="18"/>
    </row>
    <row r="29" spans="1:14" ht="5.25" customHeight="1" thickTop="1">
      <c r="A29" s="17"/>
      <c r="B29" s="17"/>
      <c r="C29" s="17"/>
      <c r="D29" s="17"/>
      <c r="E29" s="17"/>
      <c r="F29" s="21"/>
      <c r="G29" s="22"/>
      <c r="H29" s="22"/>
      <c r="I29" s="22"/>
      <c r="J29" s="17"/>
      <c r="K29" s="17"/>
      <c r="L29" s="17"/>
      <c r="M29" s="17"/>
      <c r="N29" s="17"/>
    </row>
    <row r="30" spans="1:14">
      <c r="A30" s="17"/>
      <c r="B30" s="17"/>
      <c r="C30" s="17"/>
      <c r="D30" s="17"/>
      <c r="E30" s="17"/>
      <c r="F30" s="21" t="s">
        <v>54</v>
      </c>
      <c r="G30" s="24">
        <f>G28-G14</f>
        <v>0</v>
      </c>
      <c r="H30" s="24">
        <f>H28-H14</f>
        <v>-64.408959999999993</v>
      </c>
      <c r="I30" s="24">
        <f>I28-I14</f>
        <v>-70.849856000000017</v>
      </c>
      <c r="J30" s="17"/>
      <c r="K30" s="17"/>
      <c r="L30" s="17"/>
      <c r="M30" s="17"/>
      <c r="N30" s="17"/>
    </row>
    <row r="31" spans="1:14" ht="5.25" customHeight="1" thickBot="1">
      <c r="A31" s="11"/>
      <c r="B31" s="11"/>
      <c r="C31" s="11"/>
      <c r="D31" s="11"/>
      <c r="E31" s="11"/>
      <c r="F31" s="19"/>
      <c r="G31" s="20"/>
      <c r="H31" s="20"/>
      <c r="I31" s="20"/>
      <c r="J31" s="11"/>
      <c r="K31" s="11"/>
      <c r="L31" s="11"/>
      <c r="M31" s="11"/>
      <c r="N31" s="11"/>
    </row>
    <row r="32" spans="1:14" ht="15">
      <c r="A32" s="28" t="s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23" t="s">
        <v>25</v>
      </c>
      <c r="B33" s="23">
        <v>0.154</v>
      </c>
      <c r="C33" s="23">
        <v>0.12</v>
      </c>
      <c r="D33" s="23">
        <v>0.1</v>
      </c>
      <c r="E33" s="7"/>
      <c r="F33" s="7" t="s">
        <v>34</v>
      </c>
      <c r="G33" s="23">
        <v>0.02</v>
      </c>
      <c r="H33" s="23">
        <f t="shared" ref="H33:I36" si="1">G33</f>
        <v>0.02</v>
      </c>
      <c r="I33" s="23">
        <f t="shared" si="1"/>
        <v>0.02</v>
      </c>
      <c r="J33" s="7"/>
      <c r="K33" s="7"/>
      <c r="L33" s="7"/>
      <c r="M33" s="7"/>
      <c r="N33" s="7"/>
    </row>
    <row r="34" spans="1:14">
      <c r="A34" s="7" t="s">
        <v>35</v>
      </c>
      <c r="B34" s="23">
        <f>-B7/B6</f>
        <v>0.8102466793168881</v>
      </c>
      <c r="C34" s="23">
        <f>B34</f>
        <v>0.8102466793168881</v>
      </c>
      <c r="D34" s="23">
        <f>C34</f>
        <v>0.8102466793168881</v>
      </c>
      <c r="E34" s="7"/>
      <c r="F34" s="7" t="s">
        <v>32</v>
      </c>
      <c r="G34" s="23">
        <f>G8/B6</f>
        <v>0.12523719165085387</v>
      </c>
      <c r="H34" s="23">
        <f t="shared" si="1"/>
        <v>0.12523719165085387</v>
      </c>
      <c r="I34" s="23">
        <f t="shared" si="1"/>
        <v>0.12523719165085387</v>
      </c>
      <c r="J34" s="7"/>
      <c r="K34" s="7"/>
      <c r="L34" s="7"/>
      <c r="M34" s="7"/>
      <c r="N34" s="7"/>
    </row>
    <row r="35" spans="1:14">
      <c r="A35" s="7" t="s">
        <v>26</v>
      </c>
      <c r="B35" s="23">
        <v>4.4999999999999998E-2</v>
      </c>
      <c r="C35" s="7"/>
      <c r="D35" s="7"/>
      <c r="E35" s="7"/>
      <c r="F35" s="7" t="s">
        <v>31</v>
      </c>
      <c r="G35" s="23">
        <f>+G16/B6</f>
        <v>9.9620493358633766E-2</v>
      </c>
      <c r="H35" s="23">
        <f t="shared" si="1"/>
        <v>9.9620493358633766E-2</v>
      </c>
      <c r="I35" s="23">
        <f t="shared" si="1"/>
        <v>9.9620493358633766E-2</v>
      </c>
      <c r="J35" s="7"/>
      <c r="K35" s="7"/>
      <c r="L35" s="7"/>
      <c r="M35" s="7"/>
      <c r="N35" s="7"/>
    </row>
    <row r="36" spans="1:14">
      <c r="A36" s="7" t="s">
        <v>27</v>
      </c>
      <c r="B36" s="23">
        <v>1.6E-2</v>
      </c>
      <c r="C36" s="7"/>
      <c r="D36" s="7"/>
      <c r="E36" s="7"/>
      <c r="F36" s="7" t="s">
        <v>33</v>
      </c>
      <c r="G36" s="23">
        <f>+G11/B6</f>
        <v>0.5</v>
      </c>
      <c r="H36" s="23">
        <f t="shared" si="1"/>
        <v>0.5</v>
      </c>
      <c r="I36" s="23">
        <f t="shared" si="1"/>
        <v>0.5</v>
      </c>
      <c r="J36" s="7"/>
      <c r="K36" s="7"/>
      <c r="L36" s="7"/>
      <c r="M36" s="7"/>
      <c r="N36" s="7"/>
    </row>
    <row r="37" spans="1:14">
      <c r="A37" s="7" t="s">
        <v>28</v>
      </c>
      <c r="B37" s="23">
        <f>-B15/B14</f>
        <v>0.33333333333333331</v>
      </c>
      <c r="C37" s="7"/>
      <c r="D37" s="7"/>
      <c r="E37" s="7"/>
      <c r="F37" s="7"/>
      <c r="G37" s="23"/>
      <c r="H37" s="7"/>
      <c r="I37" s="7"/>
      <c r="J37" s="7"/>
      <c r="K37" s="7"/>
      <c r="L37" s="7"/>
      <c r="M37" s="7"/>
      <c r="N37" s="7"/>
    </row>
    <row r="38" spans="1:14">
      <c r="A38" s="7" t="s">
        <v>29</v>
      </c>
      <c r="B38" s="23">
        <v>0.33</v>
      </c>
      <c r="C38" s="7"/>
      <c r="D38" s="7"/>
      <c r="E38" s="7"/>
      <c r="F38" s="7" t="s">
        <v>37</v>
      </c>
      <c r="G38" s="23">
        <v>0.12</v>
      </c>
      <c r="H38" s="23">
        <f>G38</f>
        <v>0.12</v>
      </c>
      <c r="I38" s="23">
        <f>H38</f>
        <v>0.12</v>
      </c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pageMargins left="0.7" right="0.7" top="0.75" bottom="0.75" header="0.3" footer="0.3"/>
  <pageSetup paperSize="9" orientation="portrait" horizontalDpi="300" verticalDpi="300" r:id="rId1"/>
  <ignoredErrors>
    <ignoredError sqref="L9:N9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9"/>
  <sheetViews>
    <sheetView zoomScale="70" zoomScaleNormal="70" workbookViewId="0">
      <selection activeCell="H30" sqref="H30:I30"/>
    </sheetView>
  </sheetViews>
  <sheetFormatPr defaultRowHeight="14.25"/>
  <cols>
    <col min="1" max="1" width="30.28515625" style="1" bestFit="1" customWidth="1"/>
    <col min="2" max="4" width="8.140625" style="1" customWidth="1"/>
    <col min="5" max="5" width="3.140625" style="1" customWidth="1"/>
    <col min="6" max="6" width="29.7109375" style="1" bestFit="1" customWidth="1"/>
    <col min="7" max="7" width="8.140625" style="1" customWidth="1"/>
    <col min="8" max="8" width="10.140625" style="1" bestFit="1" customWidth="1"/>
    <col min="9" max="9" width="11.140625" style="1" bestFit="1" customWidth="1"/>
    <col min="10" max="10" width="3.140625" style="1" customWidth="1"/>
    <col min="11" max="11" width="20.28515625" style="1" bestFit="1" customWidth="1"/>
    <col min="12" max="14" width="8.140625" style="1" customWidth="1"/>
    <col min="15" max="16384" width="9.140625" style="1"/>
  </cols>
  <sheetData>
    <row r="1" spans="1:18" ht="15">
      <c r="A1" s="36" t="s">
        <v>62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8" s="3" customFormat="1" ht="12">
      <c r="A3" s="4"/>
      <c r="B3" s="4" t="s">
        <v>11</v>
      </c>
      <c r="C3" s="4" t="s">
        <v>12</v>
      </c>
      <c r="D3" s="4" t="s">
        <v>12</v>
      </c>
      <c r="E3" s="4"/>
      <c r="F3" s="4"/>
      <c r="G3" s="4" t="s">
        <v>11</v>
      </c>
      <c r="H3" s="4" t="s">
        <v>12</v>
      </c>
      <c r="I3" s="4" t="s">
        <v>12</v>
      </c>
      <c r="J3" s="4"/>
      <c r="K3" s="4"/>
      <c r="L3" s="4" t="s">
        <v>11</v>
      </c>
      <c r="M3" s="4" t="s">
        <v>12</v>
      </c>
      <c r="N3" s="4" t="s">
        <v>12</v>
      </c>
    </row>
    <row r="4" spans="1:18" s="2" customFormat="1" ht="15.75" thickBot="1">
      <c r="A4" s="6" t="s">
        <v>0</v>
      </c>
      <c r="B4" s="6">
        <v>2012</v>
      </c>
      <c r="C4" s="6">
        <f>B4+1</f>
        <v>2013</v>
      </c>
      <c r="D4" s="6">
        <f>C4+1</f>
        <v>2014</v>
      </c>
      <c r="E4" s="5"/>
      <c r="F4" s="6" t="s">
        <v>13</v>
      </c>
      <c r="G4" s="6">
        <f>B4</f>
        <v>2012</v>
      </c>
      <c r="H4" s="6">
        <f>C4</f>
        <v>2013</v>
      </c>
      <c r="I4" s="6">
        <f>D4</f>
        <v>2014</v>
      </c>
      <c r="J4" s="5"/>
      <c r="K4" s="6" t="s">
        <v>14</v>
      </c>
      <c r="L4" s="6">
        <f>G4</f>
        <v>2012</v>
      </c>
      <c r="M4" s="6">
        <f>H4</f>
        <v>2013</v>
      </c>
      <c r="N4" s="6">
        <f>I4</f>
        <v>2014</v>
      </c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8">
      <c r="A6" s="7" t="s">
        <v>1</v>
      </c>
      <c r="B6" s="12">
        <v>105.4</v>
      </c>
      <c r="C6" s="12">
        <f>B6*(1+C33)</f>
        <v>118.04800000000002</v>
      </c>
      <c r="D6" s="12">
        <f>C6*(1+D33)</f>
        <v>129.85280000000003</v>
      </c>
      <c r="E6" s="12"/>
      <c r="F6" s="9" t="s">
        <v>40</v>
      </c>
      <c r="G6" s="31">
        <v>2.9</v>
      </c>
      <c r="H6" s="31"/>
      <c r="I6" s="12"/>
      <c r="J6" s="12"/>
      <c r="K6" s="7" t="s">
        <v>4</v>
      </c>
      <c r="L6" s="12">
        <f>B10</f>
        <v>14.5</v>
      </c>
      <c r="M6" s="12">
        <f>C10</f>
        <v>16.075999999999993</v>
      </c>
      <c r="N6" s="12">
        <f>D10</f>
        <v>17.557120000000001</v>
      </c>
    </row>
    <row r="7" spans="1:18">
      <c r="A7" s="7" t="s">
        <v>2</v>
      </c>
      <c r="B7" s="12">
        <v>-85.4</v>
      </c>
      <c r="C7" s="12">
        <f>-C6*C34</f>
        <v>-95.648000000000025</v>
      </c>
      <c r="D7" s="12">
        <f>-D6*D34</f>
        <v>-105.21280000000003</v>
      </c>
      <c r="E7" s="12"/>
      <c r="F7" s="9" t="s">
        <v>38</v>
      </c>
      <c r="G7" s="12">
        <v>2.1</v>
      </c>
      <c r="H7" s="12">
        <f>H33*C6</f>
        <v>2.3609600000000004</v>
      </c>
      <c r="I7" s="12">
        <f>I33*D6</f>
        <v>2.5970560000000007</v>
      </c>
      <c r="J7" s="12"/>
      <c r="K7" s="8" t="s">
        <v>15</v>
      </c>
      <c r="L7" s="13">
        <f>-B37*L6</f>
        <v>-4.833333333333333</v>
      </c>
      <c r="M7" s="13"/>
      <c r="N7" s="13"/>
    </row>
    <row r="8" spans="1:18">
      <c r="A8" s="7" t="s">
        <v>3</v>
      </c>
      <c r="B8" s="13">
        <v>-5.5</v>
      </c>
      <c r="C8" s="13">
        <f>-H38*G11</f>
        <v>-6.3239999999999998</v>
      </c>
      <c r="D8" s="13">
        <f>-I38*H11</f>
        <v>-7.0828800000000003</v>
      </c>
      <c r="E8" s="12"/>
      <c r="F8" s="10" t="s">
        <v>41</v>
      </c>
      <c r="G8" s="13">
        <v>13.2</v>
      </c>
      <c r="H8" s="13">
        <f>C6*H34</f>
        <v>14.783999999999999</v>
      </c>
      <c r="I8" s="13">
        <f>D6*I34</f>
        <v>16.2624</v>
      </c>
      <c r="J8" s="12"/>
      <c r="K8" s="7" t="s">
        <v>16</v>
      </c>
      <c r="L8" s="12">
        <f>SUM(L6:L7)</f>
        <v>9.6666666666666679</v>
      </c>
      <c r="M8" s="12">
        <f>SUM(M6:M7)</f>
        <v>16.075999999999993</v>
      </c>
      <c r="N8" s="12">
        <f>SUM(N6:N7)</f>
        <v>17.557120000000001</v>
      </c>
    </row>
    <row r="9" spans="1:18">
      <c r="A9" s="7"/>
      <c r="B9" s="12"/>
      <c r="C9" s="12"/>
      <c r="D9" s="12"/>
      <c r="E9" s="12"/>
      <c r="F9" s="7" t="s">
        <v>42</v>
      </c>
      <c r="G9" s="12">
        <f>SUM(G6:G8)</f>
        <v>18.2</v>
      </c>
      <c r="H9" s="12">
        <f>SUM(H6:H8)</f>
        <v>17.144959999999998</v>
      </c>
      <c r="I9" s="12">
        <f>SUM(I6:I8)</f>
        <v>18.859456000000002</v>
      </c>
      <c r="J9" s="12"/>
      <c r="K9" s="8" t="s">
        <v>3</v>
      </c>
      <c r="L9" s="13">
        <f>-B8</f>
        <v>5.5</v>
      </c>
      <c r="M9" s="13">
        <f>-C8</f>
        <v>6.3239999999999998</v>
      </c>
      <c r="N9" s="13">
        <f>-D8</f>
        <v>7.0828800000000003</v>
      </c>
    </row>
    <row r="10" spans="1:18">
      <c r="A10" s="7" t="s">
        <v>4</v>
      </c>
      <c r="B10" s="12">
        <f>SUM(B6:B8)</f>
        <v>14.5</v>
      </c>
      <c r="C10" s="12">
        <f>SUM(C6:C8)</f>
        <v>16.075999999999993</v>
      </c>
      <c r="D10" s="12">
        <f>SUM(D6:D8)</f>
        <v>17.557120000000001</v>
      </c>
      <c r="E10" s="12"/>
      <c r="F10" s="7"/>
      <c r="G10" s="12"/>
      <c r="H10" s="12"/>
      <c r="I10" s="12"/>
      <c r="J10" s="12"/>
      <c r="K10" s="7" t="s">
        <v>17</v>
      </c>
      <c r="L10" s="12">
        <f>SUM(L8:L9)</f>
        <v>15.166666666666668</v>
      </c>
      <c r="M10" s="12">
        <f>SUM(M8:M9)</f>
        <v>22.399999999999991</v>
      </c>
      <c r="N10" s="12">
        <f>SUM(N8:N9)</f>
        <v>24.64</v>
      </c>
      <c r="R10" s="1" t="s">
        <v>55</v>
      </c>
    </row>
    <row r="11" spans="1:18">
      <c r="A11" s="7" t="s">
        <v>5</v>
      </c>
      <c r="B11" s="12">
        <v>-1.3</v>
      </c>
      <c r="C11" s="33">
        <f>-C35*SUM(G17,G20:G21)</f>
        <v>-2.0640000000000001</v>
      </c>
      <c r="D11" s="33">
        <f>-D35*SUM(H17,H20:H21)</f>
        <v>0</v>
      </c>
      <c r="E11" s="12"/>
      <c r="F11" s="7" t="s">
        <v>43</v>
      </c>
      <c r="G11" s="12">
        <v>52.7</v>
      </c>
      <c r="H11" s="12">
        <f>H36*C6</f>
        <v>59.024000000000008</v>
      </c>
      <c r="I11" s="12">
        <f>I36*D6</f>
        <v>64.926400000000015</v>
      </c>
      <c r="J11" s="12"/>
      <c r="K11" s="7" t="s">
        <v>21</v>
      </c>
      <c r="L11" s="12">
        <v>-12.5</v>
      </c>
      <c r="M11" s="12">
        <f>-(H11-G11)+C8</f>
        <v>-12.648000000000005</v>
      </c>
      <c r="N11" s="12">
        <f>-(I11-H11)+D8</f>
        <v>-12.985280000000007</v>
      </c>
    </row>
    <row r="12" spans="1:18">
      <c r="A12" s="7" t="s">
        <v>6</v>
      </c>
      <c r="B12" s="13">
        <v>0.3</v>
      </c>
      <c r="C12" s="35">
        <f>C36*(G6+G12)</f>
        <v>0.39799999999999996</v>
      </c>
      <c r="D12" s="35">
        <f>D36*(H6+H12)</f>
        <v>0</v>
      </c>
      <c r="E12" s="12"/>
      <c r="F12" s="7" t="s">
        <v>44</v>
      </c>
      <c r="G12" s="31">
        <v>17</v>
      </c>
      <c r="H12" s="31"/>
      <c r="I12" s="12"/>
      <c r="J12" s="12"/>
      <c r="K12" s="8" t="s">
        <v>20</v>
      </c>
      <c r="L12" s="13">
        <v>-0.7</v>
      </c>
      <c r="M12" s="13">
        <f>M21</f>
        <v>-0.58495999999999881</v>
      </c>
      <c r="N12" s="13">
        <f>N21</f>
        <v>-0.53849600000000208</v>
      </c>
    </row>
    <row r="13" spans="1:18" ht="15" thickBot="1">
      <c r="A13" s="7"/>
      <c r="B13" s="12"/>
      <c r="C13" s="12"/>
      <c r="D13" s="12"/>
      <c r="E13" s="12"/>
      <c r="F13" s="7"/>
      <c r="G13" s="12"/>
      <c r="H13" s="12"/>
      <c r="I13" s="12"/>
      <c r="J13" s="12"/>
      <c r="K13" s="16" t="s">
        <v>19</v>
      </c>
      <c r="L13" s="15">
        <f>SUM(L10:L12)</f>
        <v>1.9666666666666679</v>
      </c>
      <c r="M13" s="15">
        <f>SUM(M10:M12)</f>
        <v>9.1670399999999876</v>
      </c>
      <c r="N13" s="15">
        <f>SUM(N10:N12)</f>
        <v>11.116223999999992</v>
      </c>
    </row>
    <row r="14" spans="1:18" ht="15.75" thickTop="1" thickBot="1">
      <c r="A14" s="7" t="s">
        <v>7</v>
      </c>
      <c r="B14" s="12">
        <f>SUM(B10:B12)</f>
        <v>13.5</v>
      </c>
      <c r="C14" s="12">
        <f>SUM(C10:C12)</f>
        <v>14.409999999999993</v>
      </c>
      <c r="D14" s="12">
        <f>SUM(D10:D12)</f>
        <v>17.557120000000001</v>
      </c>
      <c r="E14" s="12"/>
      <c r="F14" s="16" t="s">
        <v>45</v>
      </c>
      <c r="G14" s="15">
        <f>SUM(G9:G13)</f>
        <v>87.9</v>
      </c>
      <c r="H14" s="15">
        <f>SUM(H9:H13)</f>
        <v>76.168959999999998</v>
      </c>
      <c r="I14" s="15">
        <f>SUM(I9:I13)</f>
        <v>83.785856000000024</v>
      </c>
      <c r="J14" s="12"/>
      <c r="K14" s="7"/>
      <c r="L14" s="12"/>
      <c r="M14" s="12"/>
      <c r="N14" s="12"/>
    </row>
    <row r="15" spans="1:18" ht="15" thickTop="1">
      <c r="A15" s="7" t="s">
        <v>8</v>
      </c>
      <c r="B15" s="13">
        <v>-4.5</v>
      </c>
      <c r="C15" s="13"/>
      <c r="D15" s="13"/>
      <c r="E15" s="12"/>
      <c r="F15" s="7"/>
      <c r="G15" s="12"/>
      <c r="H15" s="12"/>
      <c r="I15" s="12"/>
      <c r="J15" s="12"/>
      <c r="K15" s="7"/>
      <c r="L15" s="12"/>
      <c r="M15" s="12"/>
      <c r="N15" s="12"/>
    </row>
    <row r="16" spans="1:18">
      <c r="A16" s="7"/>
      <c r="B16" s="12"/>
      <c r="C16" s="12"/>
      <c r="D16" s="12"/>
      <c r="E16" s="12"/>
      <c r="F16" s="7" t="s">
        <v>47</v>
      </c>
      <c r="G16" s="12">
        <v>10.5</v>
      </c>
      <c r="H16" s="12">
        <f>C6*H35</f>
        <v>11.76</v>
      </c>
      <c r="I16" s="12">
        <f>D6*I35</f>
        <v>12.936000000000002</v>
      </c>
      <c r="J16" s="12"/>
      <c r="K16" s="26" t="s">
        <v>24</v>
      </c>
      <c r="L16" s="12"/>
      <c r="M16" s="12"/>
      <c r="N16" s="12"/>
    </row>
    <row r="17" spans="1:14" ht="15" thickBot="1">
      <c r="A17" s="7" t="s">
        <v>36</v>
      </c>
      <c r="B17" s="14">
        <f>SUM(B14:B15)</f>
        <v>9</v>
      </c>
      <c r="C17" s="14">
        <f>SUM(C14:C15)</f>
        <v>14.409999999999993</v>
      </c>
      <c r="D17" s="14">
        <f>SUM(D14:D15)</f>
        <v>17.557120000000001</v>
      </c>
      <c r="E17" s="12"/>
      <c r="F17" s="8" t="s">
        <v>48</v>
      </c>
      <c r="G17" s="34">
        <v>15</v>
      </c>
      <c r="H17" s="34"/>
      <c r="I17" s="13"/>
      <c r="J17" s="12"/>
      <c r="K17" s="7" t="s">
        <v>38</v>
      </c>
      <c r="L17" s="25">
        <f t="shared" ref="L17:N18" si="0">G7</f>
        <v>2.1</v>
      </c>
      <c r="M17" s="25">
        <f t="shared" si="0"/>
        <v>2.3609600000000004</v>
      </c>
      <c r="N17" s="25">
        <f t="shared" si="0"/>
        <v>2.5970560000000007</v>
      </c>
    </row>
    <row r="18" spans="1:14" ht="15" thickTop="1">
      <c r="A18" s="7"/>
      <c r="B18" s="12"/>
      <c r="C18" s="12"/>
      <c r="D18" s="12"/>
      <c r="E18" s="12"/>
      <c r="F18" s="7" t="s">
        <v>46</v>
      </c>
      <c r="G18" s="12">
        <f>SUM(G16:G17)</f>
        <v>25.5</v>
      </c>
      <c r="H18" s="12">
        <f>SUM(H16:H17)</f>
        <v>11.76</v>
      </c>
      <c r="I18" s="12">
        <f>SUM(I16:I17)</f>
        <v>12.936000000000002</v>
      </c>
      <c r="J18" s="12"/>
      <c r="K18" s="7" t="s">
        <v>23</v>
      </c>
      <c r="L18" s="12">
        <f t="shared" si="0"/>
        <v>13.2</v>
      </c>
      <c r="M18" s="25">
        <f t="shared" si="0"/>
        <v>14.783999999999999</v>
      </c>
      <c r="N18" s="25">
        <f t="shared" si="0"/>
        <v>16.2624</v>
      </c>
    </row>
    <row r="19" spans="1:14">
      <c r="A19" s="7" t="s">
        <v>9</v>
      </c>
      <c r="B19" s="12">
        <f>+B38*B17</f>
        <v>2.97</v>
      </c>
      <c r="C19" s="12"/>
      <c r="D19" s="12"/>
      <c r="E19" s="12"/>
      <c r="F19" s="7"/>
      <c r="G19" s="12"/>
      <c r="H19" s="12"/>
      <c r="I19" s="12"/>
      <c r="J19" s="12"/>
      <c r="K19" s="8" t="s">
        <v>39</v>
      </c>
      <c r="L19" s="13">
        <f>-G16</f>
        <v>-10.5</v>
      </c>
      <c r="M19" s="13">
        <f>-H16</f>
        <v>-11.76</v>
      </c>
      <c r="N19" s="13">
        <f>-I16</f>
        <v>-12.936000000000002</v>
      </c>
    </row>
    <row r="20" spans="1:14">
      <c r="A20" s="7" t="s">
        <v>10</v>
      </c>
      <c r="B20" s="12">
        <f>+B17-B19</f>
        <v>6.0299999999999994</v>
      </c>
      <c r="C20" s="12">
        <f>+C17-C19</f>
        <v>14.409999999999993</v>
      </c>
      <c r="D20" s="12">
        <f>+D17-D19</f>
        <v>17.557120000000001</v>
      </c>
      <c r="E20" s="12"/>
      <c r="F20" s="7" t="s">
        <v>56</v>
      </c>
      <c r="G20" s="31">
        <v>19.399999999999999</v>
      </c>
      <c r="H20" s="31"/>
      <c r="I20" s="12"/>
      <c r="J20" s="12"/>
      <c r="K20" s="7" t="s">
        <v>22</v>
      </c>
      <c r="L20" s="12">
        <f>SUM(L17:L19)</f>
        <v>4.7999999999999989</v>
      </c>
      <c r="M20" s="12">
        <f>SUM(M17:M19)</f>
        <v>5.3849599999999977</v>
      </c>
      <c r="N20" s="12">
        <f>SUM(N17:N19)</f>
        <v>5.9234559999999998</v>
      </c>
    </row>
    <row r="21" spans="1:14">
      <c r="A21" s="7"/>
      <c r="B21" s="7"/>
      <c r="C21" s="7"/>
      <c r="D21" s="7"/>
      <c r="E21" s="12"/>
      <c r="F21" s="7" t="s">
        <v>49</v>
      </c>
      <c r="G21" s="31"/>
      <c r="H21" s="31"/>
      <c r="I21" s="12"/>
      <c r="J21" s="12"/>
      <c r="K21" s="7" t="s">
        <v>18</v>
      </c>
      <c r="L21" s="12">
        <f>L12</f>
        <v>-0.7</v>
      </c>
      <c r="M21" s="12">
        <f>L20-M20</f>
        <v>-0.58495999999999881</v>
      </c>
      <c r="N21" s="12">
        <f>M20-N20</f>
        <v>-0.53849600000000208</v>
      </c>
    </row>
    <row r="22" spans="1:14">
      <c r="A22" s="7"/>
      <c r="B22" s="7"/>
      <c r="C22" s="7"/>
      <c r="D22" s="7"/>
      <c r="E22" s="12"/>
      <c r="F22" s="7" t="s">
        <v>50</v>
      </c>
      <c r="G22" s="12">
        <v>2</v>
      </c>
      <c r="H22" s="12"/>
      <c r="I22" s="12"/>
      <c r="J22" s="12"/>
      <c r="K22" s="7"/>
      <c r="L22" s="12"/>
      <c r="M22" s="12"/>
      <c r="N22" s="12"/>
    </row>
    <row r="23" spans="1:14">
      <c r="A23" s="7"/>
      <c r="B23" s="7"/>
      <c r="C23" s="7"/>
      <c r="D23" s="7"/>
      <c r="E23" s="12"/>
      <c r="F23" s="7"/>
      <c r="G23" s="12"/>
      <c r="H23" s="12"/>
      <c r="I23" s="12"/>
      <c r="J23" s="12"/>
      <c r="K23" s="7"/>
      <c r="L23" s="12"/>
      <c r="M23" s="12"/>
      <c r="N23" s="12"/>
    </row>
    <row r="24" spans="1:14">
      <c r="A24" s="7"/>
      <c r="B24" s="7"/>
      <c r="C24" s="7"/>
      <c r="D24" s="7"/>
      <c r="E24" s="12"/>
      <c r="F24" s="9" t="s">
        <v>51</v>
      </c>
      <c r="G24" s="12">
        <v>15</v>
      </c>
      <c r="H24" s="12"/>
      <c r="I24" s="12"/>
      <c r="J24" s="12"/>
      <c r="K24" s="7"/>
      <c r="L24" s="12"/>
      <c r="M24" s="12"/>
      <c r="N24" s="12"/>
    </row>
    <row r="25" spans="1:14">
      <c r="A25" s="7"/>
      <c r="B25" s="7"/>
      <c r="C25" s="7"/>
      <c r="D25" s="7"/>
      <c r="E25" s="12"/>
      <c r="F25" s="10" t="s">
        <v>10</v>
      </c>
      <c r="G25" s="13">
        <v>26</v>
      </c>
      <c r="H25" s="13"/>
      <c r="I25" s="13"/>
      <c r="J25" s="12"/>
      <c r="K25" s="7"/>
      <c r="L25" s="12"/>
      <c r="M25" s="12"/>
      <c r="N25" s="12"/>
    </row>
    <row r="26" spans="1:14">
      <c r="A26" s="7"/>
      <c r="B26" s="7"/>
      <c r="C26" s="7"/>
      <c r="D26" s="7"/>
      <c r="E26" s="12"/>
      <c r="F26" s="7" t="s">
        <v>52</v>
      </c>
      <c r="G26" s="12">
        <f>SUM(G24:G25)</f>
        <v>41</v>
      </c>
      <c r="H26" s="12">
        <f>SUM(H24:H25)</f>
        <v>0</v>
      </c>
      <c r="I26" s="12">
        <f>SUM(I24:I25)</f>
        <v>0</v>
      </c>
      <c r="J26" s="12"/>
      <c r="K26" s="7"/>
      <c r="L26" s="12"/>
      <c r="M26" s="12"/>
      <c r="N26" s="12"/>
    </row>
    <row r="27" spans="1:14">
      <c r="A27" s="7"/>
      <c r="B27" s="7"/>
      <c r="C27" s="7"/>
      <c r="D27" s="7"/>
      <c r="E27" s="12"/>
      <c r="F27" s="7"/>
      <c r="G27" s="12"/>
      <c r="H27" s="12"/>
      <c r="I27" s="12"/>
      <c r="J27" s="12"/>
      <c r="K27" s="7"/>
      <c r="L27" s="12"/>
      <c r="M27" s="12"/>
      <c r="N27" s="12"/>
    </row>
    <row r="28" spans="1:14" ht="15" thickBot="1">
      <c r="A28" s="17"/>
      <c r="B28" s="17"/>
      <c r="C28" s="17"/>
      <c r="D28" s="17"/>
      <c r="E28" s="18"/>
      <c r="F28" s="16" t="s">
        <v>53</v>
      </c>
      <c r="G28" s="15">
        <f>SUM(G18:G22,G26)</f>
        <v>87.9</v>
      </c>
      <c r="H28" s="15">
        <f>SUM(H18:H22,H26)</f>
        <v>11.76</v>
      </c>
      <c r="I28" s="15">
        <f>SUM(I18:I22,I26)</f>
        <v>12.936000000000002</v>
      </c>
      <c r="J28" s="18"/>
      <c r="K28" s="17"/>
      <c r="L28" s="18"/>
      <c r="M28" s="18"/>
      <c r="N28" s="18"/>
    </row>
    <row r="29" spans="1:14" ht="5.25" customHeight="1" thickTop="1">
      <c r="A29" s="17"/>
      <c r="B29" s="17"/>
      <c r="C29" s="17"/>
      <c r="D29" s="17"/>
      <c r="E29" s="17"/>
      <c r="F29" s="21"/>
      <c r="G29" s="22"/>
      <c r="H29" s="22"/>
      <c r="I29" s="22"/>
      <c r="J29" s="17"/>
      <c r="K29" s="17"/>
      <c r="L29" s="17"/>
      <c r="M29" s="17"/>
      <c r="N29" s="17"/>
    </row>
    <row r="30" spans="1:14">
      <c r="A30" s="17"/>
      <c r="B30" s="17"/>
      <c r="C30" s="17"/>
      <c r="D30" s="17"/>
      <c r="E30" s="17"/>
      <c r="F30" s="21" t="s">
        <v>54</v>
      </c>
      <c r="G30" s="24">
        <f>G28-G14</f>
        <v>0</v>
      </c>
      <c r="H30" s="24">
        <f>H28-H14</f>
        <v>-64.408959999999993</v>
      </c>
      <c r="I30" s="24">
        <f>I28-I14</f>
        <v>-70.849856000000017</v>
      </c>
      <c r="J30" s="17"/>
      <c r="K30" s="17"/>
      <c r="L30" s="17"/>
      <c r="M30" s="17"/>
      <c r="N30" s="17"/>
    </row>
    <row r="31" spans="1:14" ht="5.25" customHeight="1" thickBot="1">
      <c r="A31" s="11"/>
      <c r="B31" s="11"/>
      <c r="C31" s="11"/>
      <c r="D31" s="11"/>
      <c r="E31" s="11"/>
      <c r="F31" s="19"/>
      <c r="G31" s="20"/>
      <c r="H31" s="20"/>
      <c r="I31" s="20"/>
      <c r="J31" s="11"/>
      <c r="K31" s="11"/>
      <c r="L31" s="11"/>
      <c r="M31" s="11"/>
      <c r="N31" s="11"/>
    </row>
    <row r="32" spans="1:14" ht="15">
      <c r="A32" s="28" t="s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23" t="s">
        <v>25</v>
      </c>
      <c r="B33" s="23">
        <v>0.154</v>
      </c>
      <c r="C33" s="23">
        <v>0.12</v>
      </c>
      <c r="D33" s="23">
        <v>0.1</v>
      </c>
      <c r="E33" s="7"/>
      <c r="F33" s="7" t="s">
        <v>34</v>
      </c>
      <c r="G33" s="23">
        <v>0.02</v>
      </c>
      <c r="H33" s="23">
        <f t="shared" ref="H33:I36" si="1">G33</f>
        <v>0.02</v>
      </c>
      <c r="I33" s="23">
        <f t="shared" si="1"/>
        <v>0.02</v>
      </c>
      <c r="J33" s="7"/>
      <c r="K33" s="7"/>
      <c r="L33" s="7"/>
      <c r="M33" s="7"/>
      <c r="N33" s="7"/>
    </row>
    <row r="34" spans="1:14">
      <c r="A34" s="7" t="s">
        <v>35</v>
      </c>
      <c r="B34" s="23">
        <f>-B7/B6</f>
        <v>0.8102466793168881</v>
      </c>
      <c r="C34" s="23">
        <f>B34</f>
        <v>0.8102466793168881</v>
      </c>
      <c r="D34" s="23">
        <f>C34</f>
        <v>0.8102466793168881</v>
      </c>
      <c r="E34" s="7"/>
      <c r="F34" s="7" t="s">
        <v>32</v>
      </c>
      <c r="G34" s="23">
        <f>G8/B6</f>
        <v>0.12523719165085387</v>
      </c>
      <c r="H34" s="23">
        <f t="shared" si="1"/>
        <v>0.12523719165085387</v>
      </c>
      <c r="I34" s="23">
        <f t="shared" si="1"/>
        <v>0.12523719165085387</v>
      </c>
      <c r="J34" s="7"/>
      <c r="K34" s="7"/>
      <c r="L34" s="7"/>
      <c r="M34" s="7"/>
      <c r="N34" s="7"/>
    </row>
    <row r="35" spans="1:14">
      <c r="A35" s="7" t="s">
        <v>26</v>
      </c>
      <c r="B35" s="23">
        <v>4.4999999999999998E-2</v>
      </c>
      <c r="C35" s="30">
        <v>0.06</v>
      </c>
      <c r="D35" s="30">
        <v>0.06</v>
      </c>
      <c r="E35" s="7"/>
      <c r="F35" s="7" t="s">
        <v>31</v>
      </c>
      <c r="G35" s="23">
        <f>+G16/B6</f>
        <v>9.9620493358633766E-2</v>
      </c>
      <c r="H35" s="23">
        <f t="shared" si="1"/>
        <v>9.9620493358633766E-2</v>
      </c>
      <c r="I35" s="23">
        <f t="shared" si="1"/>
        <v>9.9620493358633766E-2</v>
      </c>
      <c r="J35" s="7"/>
      <c r="K35" s="7"/>
      <c r="L35" s="7"/>
      <c r="M35" s="7"/>
      <c r="N35" s="7"/>
    </row>
    <row r="36" spans="1:14">
      <c r="A36" s="7" t="s">
        <v>27</v>
      </c>
      <c r="B36" s="23">
        <v>1.6E-2</v>
      </c>
      <c r="C36" s="30">
        <v>0.02</v>
      </c>
      <c r="D36" s="30">
        <v>0.02</v>
      </c>
      <c r="E36" s="7"/>
      <c r="F36" s="7" t="s">
        <v>33</v>
      </c>
      <c r="G36" s="23">
        <f>+G11/B6</f>
        <v>0.5</v>
      </c>
      <c r="H36" s="23">
        <f t="shared" si="1"/>
        <v>0.5</v>
      </c>
      <c r="I36" s="23">
        <f t="shared" si="1"/>
        <v>0.5</v>
      </c>
      <c r="J36" s="7"/>
      <c r="K36" s="7"/>
      <c r="L36" s="7"/>
      <c r="M36" s="7"/>
      <c r="N36" s="7"/>
    </row>
    <row r="37" spans="1:14">
      <c r="A37" s="7" t="s">
        <v>28</v>
      </c>
      <c r="B37" s="23">
        <f>-B15/B14</f>
        <v>0.33333333333333331</v>
      </c>
      <c r="C37" s="7"/>
      <c r="D37" s="7"/>
      <c r="E37" s="7"/>
      <c r="F37" s="7"/>
      <c r="G37" s="23"/>
      <c r="H37" s="7"/>
      <c r="I37" s="7"/>
      <c r="J37" s="7"/>
      <c r="K37" s="7"/>
      <c r="L37" s="7"/>
      <c r="M37" s="7"/>
      <c r="N37" s="7"/>
    </row>
    <row r="38" spans="1:14">
      <c r="A38" s="7" t="s">
        <v>29</v>
      </c>
      <c r="B38" s="23">
        <v>0.33</v>
      </c>
      <c r="C38" s="7"/>
      <c r="D38" s="7"/>
      <c r="E38" s="7"/>
      <c r="F38" s="7" t="s">
        <v>37</v>
      </c>
      <c r="G38" s="23">
        <v>0.12</v>
      </c>
      <c r="H38" s="23">
        <f>G38</f>
        <v>0.12</v>
      </c>
      <c r="I38" s="23">
        <f>H38</f>
        <v>0.12</v>
      </c>
      <c r="J38" s="7"/>
      <c r="K38" s="7"/>
      <c r="L38" s="7"/>
      <c r="M38" s="7"/>
      <c r="N38" s="7"/>
    </row>
    <row r="39" spans="1:14">
      <c r="A39" s="7"/>
      <c r="B39" s="7"/>
      <c r="C39" s="2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"/>
  <sheetViews>
    <sheetView zoomScale="70" zoomScaleNormal="70" workbookViewId="0">
      <selection activeCell="L38" sqref="L38"/>
    </sheetView>
  </sheetViews>
  <sheetFormatPr defaultRowHeight="14.25"/>
  <cols>
    <col min="1" max="1" width="30.28515625" style="1" bestFit="1" customWidth="1"/>
    <col min="2" max="4" width="8.140625" style="1" customWidth="1"/>
    <col min="5" max="5" width="3.140625" style="1" customWidth="1"/>
    <col min="6" max="6" width="29.7109375" style="1" bestFit="1" customWidth="1"/>
    <col min="7" max="7" width="8.140625" style="1" customWidth="1"/>
    <col min="8" max="8" width="10.140625" style="1" bestFit="1" customWidth="1"/>
    <col min="9" max="9" width="11.140625" style="1" bestFit="1" customWidth="1"/>
    <col min="10" max="10" width="3.140625" style="1" customWidth="1"/>
    <col min="11" max="11" width="20.28515625" style="1" bestFit="1" customWidth="1"/>
    <col min="12" max="14" width="8.140625" style="1" customWidth="1"/>
    <col min="15" max="16384" width="9.140625" style="1"/>
  </cols>
  <sheetData>
    <row r="1" spans="1:18" ht="15">
      <c r="A1" s="36" t="s">
        <v>63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8" s="3" customFormat="1" ht="12">
      <c r="A3" s="4"/>
      <c r="B3" s="4" t="s">
        <v>11</v>
      </c>
      <c r="C3" s="4" t="s">
        <v>12</v>
      </c>
      <c r="D3" s="4" t="s">
        <v>12</v>
      </c>
      <c r="E3" s="4"/>
      <c r="F3" s="4"/>
      <c r="G3" s="4" t="s">
        <v>11</v>
      </c>
      <c r="H3" s="4" t="s">
        <v>12</v>
      </c>
      <c r="I3" s="4" t="s">
        <v>12</v>
      </c>
      <c r="J3" s="4"/>
      <c r="K3" s="4"/>
      <c r="L3" s="4" t="s">
        <v>11</v>
      </c>
      <c r="M3" s="4" t="s">
        <v>12</v>
      </c>
      <c r="N3" s="4" t="s">
        <v>12</v>
      </c>
    </row>
    <row r="4" spans="1:18" s="2" customFormat="1" ht="15.75" thickBot="1">
      <c r="A4" s="6" t="s">
        <v>0</v>
      </c>
      <c r="B4" s="6">
        <v>2012</v>
      </c>
      <c r="C4" s="6">
        <f>B4+1</f>
        <v>2013</v>
      </c>
      <c r="D4" s="6">
        <f>C4+1</f>
        <v>2014</v>
      </c>
      <c r="E4" s="5"/>
      <c r="F4" s="6" t="s">
        <v>13</v>
      </c>
      <c r="G4" s="6">
        <f>B4</f>
        <v>2012</v>
      </c>
      <c r="H4" s="6">
        <f>C4</f>
        <v>2013</v>
      </c>
      <c r="I4" s="6">
        <f>D4</f>
        <v>2014</v>
      </c>
      <c r="J4" s="5"/>
      <c r="K4" s="6" t="s">
        <v>14</v>
      </c>
      <c r="L4" s="6">
        <f>G4</f>
        <v>2012</v>
      </c>
      <c r="M4" s="6">
        <f>H4</f>
        <v>2013</v>
      </c>
      <c r="N4" s="6">
        <f>I4</f>
        <v>2014</v>
      </c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8">
      <c r="A6" s="7" t="s">
        <v>1</v>
      </c>
      <c r="B6" s="12">
        <v>105.4</v>
      </c>
      <c r="C6" s="12">
        <f>B6*(1+C33)</f>
        <v>118.04800000000002</v>
      </c>
      <c r="D6" s="12">
        <f>C6*(1+D33)</f>
        <v>129.85280000000003</v>
      </c>
      <c r="E6" s="12"/>
      <c r="F6" s="9" t="s">
        <v>40</v>
      </c>
      <c r="G6" s="12">
        <v>2.9</v>
      </c>
      <c r="H6" s="33">
        <f>IF(H21&gt;0,0,-H41)</f>
        <v>0</v>
      </c>
      <c r="I6" s="33">
        <f>IF(I21&gt;0,0,-I41)</f>
        <v>0</v>
      </c>
      <c r="J6" s="12"/>
      <c r="K6" s="7" t="s">
        <v>4</v>
      </c>
      <c r="L6" s="12">
        <f>B10</f>
        <v>14.5</v>
      </c>
      <c r="M6" s="12">
        <f>C10</f>
        <v>16.075999999999993</v>
      </c>
      <c r="N6" s="12">
        <f>D10</f>
        <v>17.557120000000001</v>
      </c>
    </row>
    <row r="7" spans="1:18">
      <c r="A7" s="7" t="s">
        <v>2</v>
      </c>
      <c r="B7" s="12">
        <v>-85.4</v>
      </c>
      <c r="C7" s="12">
        <f>-C6*C34</f>
        <v>-95.648000000000025</v>
      </c>
      <c r="D7" s="12">
        <f>-D6*D34</f>
        <v>-105.21280000000003</v>
      </c>
      <c r="E7" s="12"/>
      <c r="F7" s="9" t="s">
        <v>38</v>
      </c>
      <c r="G7" s="12">
        <v>2.1</v>
      </c>
      <c r="H7" s="31">
        <f>H33*C6</f>
        <v>2.3609600000000004</v>
      </c>
      <c r="I7" s="31">
        <f>I33*D6</f>
        <v>2.5970560000000007</v>
      </c>
      <c r="J7" s="12"/>
      <c r="K7" s="8" t="s">
        <v>15</v>
      </c>
      <c r="L7" s="13">
        <f>-B37*L6</f>
        <v>-4.833333333333333</v>
      </c>
      <c r="M7" s="13"/>
      <c r="N7" s="13"/>
    </row>
    <row r="8" spans="1:18">
      <c r="A8" s="7" t="s">
        <v>3</v>
      </c>
      <c r="B8" s="13">
        <v>-5.5</v>
      </c>
      <c r="C8" s="13">
        <f>-H38*G11</f>
        <v>-6.3239999999999998</v>
      </c>
      <c r="D8" s="13">
        <f>-I38*H11</f>
        <v>-7.0828800000000003</v>
      </c>
      <c r="E8" s="12"/>
      <c r="F8" s="10" t="s">
        <v>41</v>
      </c>
      <c r="G8" s="13">
        <v>13.2</v>
      </c>
      <c r="H8" s="34">
        <f>C6*H34</f>
        <v>14.783999999999999</v>
      </c>
      <c r="I8" s="34">
        <f>D6*I34</f>
        <v>16.2624</v>
      </c>
      <c r="J8" s="12"/>
      <c r="K8" s="7" t="s">
        <v>16</v>
      </c>
      <c r="L8" s="12">
        <f>SUM(L6:L7)</f>
        <v>9.6666666666666679</v>
      </c>
      <c r="M8" s="12">
        <f>SUM(M6:M7)</f>
        <v>16.075999999999993</v>
      </c>
      <c r="N8" s="12">
        <f>SUM(N6:N7)</f>
        <v>17.557120000000001</v>
      </c>
    </row>
    <row r="9" spans="1:18">
      <c r="A9" s="7"/>
      <c r="B9" s="12"/>
      <c r="C9" s="12"/>
      <c r="D9" s="12"/>
      <c r="E9" s="12"/>
      <c r="F9" s="7" t="s">
        <v>42</v>
      </c>
      <c r="G9" s="12">
        <f>SUM(G6:G8)</f>
        <v>18.2</v>
      </c>
      <c r="H9" s="12">
        <f>SUM(H6:H8)</f>
        <v>17.144959999999998</v>
      </c>
      <c r="I9" s="12">
        <f>SUM(I6:I8)</f>
        <v>18.859456000000002</v>
      </c>
      <c r="J9" s="12"/>
      <c r="K9" s="8" t="s">
        <v>3</v>
      </c>
      <c r="L9" s="13">
        <f>-B8</f>
        <v>5.5</v>
      </c>
      <c r="M9" s="13">
        <f>-C8</f>
        <v>6.3239999999999998</v>
      </c>
      <c r="N9" s="13">
        <f>-D8</f>
        <v>7.0828800000000003</v>
      </c>
    </row>
    <row r="10" spans="1:18">
      <c r="A10" s="7" t="s">
        <v>4</v>
      </c>
      <c r="B10" s="12">
        <f>SUM(B6:B8)</f>
        <v>14.5</v>
      </c>
      <c r="C10" s="12">
        <f>SUM(C6:C8)</f>
        <v>16.075999999999993</v>
      </c>
      <c r="D10" s="12">
        <f>SUM(D6:D8)</f>
        <v>17.557120000000001</v>
      </c>
      <c r="E10" s="12"/>
      <c r="F10" s="7"/>
      <c r="G10" s="12"/>
      <c r="H10" s="12"/>
      <c r="I10" s="12"/>
      <c r="J10" s="12"/>
      <c r="K10" s="7" t="s">
        <v>17</v>
      </c>
      <c r="L10" s="12">
        <f>SUM(L8:L9)</f>
        <v>15.166666666666668</v>
      </c>
      <c r="M10" s="12">
        <f>SUM(M8:M9)</f>
        <v>22.399999999999991</v>
      </c>
      <c r="N10" s="12">
        <f>SUM(N8:N9)</f>
        <v>24.64</v>
      </c>
      <c r="R10" s="1" t="s">
        <v>55</v>
      </c>
    </row>
    <row r="11" spans="1:18">
      <c r="A11" s="7" t="s">
        <v>5</v>
      </c>
      <c r="B11" s="12">
        <v>-1.3</v>
      </c>
      <c r="C11" s="12">
        <f>-C35*SUM(G17,G20:G21)</f>
        <v>-2.0640000000000001</v>
      </c>
      <c r="D11" s="12">
        <f>-D35*SUM(H17,H20:H21)</f>
        <v>-3.8645375999999994</v>
      </c>
      <c r="E11" s="12"/>
      <c r="F11" s="7" t="s">
        <v>43</v>
      </c>
      <c r="G11" s="12">
        <v>52.7</v>
      </c>
      <c r="H11" s="31">
        <f>H36*C6</f>
        <v>59.024000000000008</v>
      </c>
      <c r="I11" s="31">
        <f>I36*D6</f>
        <v>64.926400000000015</v>
      </c>
      <c r="J11" s="12"/>
      <c r="K11" s="7" t="s">
        <v>21</v>
      </c>
      <c r="L11" s="12">
        <v>-12.5</v>
      </c>
      <c r="M11" s="12">
        <f>-(H11-G11)+C8</f>
        <v>-12.648000000000005</v>
      </c>
      <c r="N11" s="12">
        <f>-(I11-H11)+D8</f>
        <v>-12.985280000000007</v>
      </c>
    </row>
    <row r="12" spans="1:18">
      <c r="A12" s="7" t="s">
        <v>6</v>
      </c>
      <c r="B12" s="13">
        <v>0.3</v>
      </c>
      <c r="C12" s="13">
        <f>C36*(G6+G12)</f>
        <v>0.39799999999999996</v>
      </c>
      <c r="D12" s="13">
        <f>D36*(H6+H12)</f>
        <v>0</v>
      </c>
      <c r="E12" s="12"/>
      <c r="F12" s="7" t="s">
        <v>44</v>
      </c>
      <c r="G12" s="12">
        <v>17</v>
      </c>
      <c r="H12" s="31"/>
      <c r="I12" s="31"/>
      <c r="J12" s="12"/>
      <c r="K12" s="8" t="s">
        <v>20</v>
      </c>
      <c r="L12" s="13">
        <v>-0.7</v>
      </c>
      <c r="M12" s="13">
        <f>M21</f>
        <v>-0.58495999999999881</v>
      </c>
      <c r="N12" s="13">
        <f>N21</f>
        <v>-0.53849600000000208</v>
      </c>
    </row>
    <row r="13" spans="1:18" ht="15" thickBot="1">
      <c r="A13" s="7"/>
      <c r="B13" s="12"/>
      <c r="C13" s="12"/>
      <c r="D13" s="12"/>
      <c r="E13" s="12"/>
      <c r="F13" s="7"/>
      <c r="G13" s="12"/>
      <c r="H13" s="12"/>
      <c r="I13" s="12"/>
      <c r="J13" s="12"/>
      <c r="K13" s="16" t="s">
        <v>19</v>
      </c>
      <c r="L13" s="15">
        <f>SUM(L10:L12)</f>
        <v>1.9666666666666679</v>
      </c>
      <c r="M13" s="15">
        <f>SUM(M10:M12)</f>
        <v>9.1670399999999876</v>
      </c>
      <c r="N13" s="15">
        <f>SUM(N10:N12)</f>
        <v>11.116223999999992</v>
      </c>
    </row>
    <row r="14" spans="1:18" ht="15.75" thickTop="1" thickBot="1">
      <c r="A14" s="7" t="s">
        <v>7</v>
      </c>
      <c r="B14" s="12">
        <f>SUM(B10:B12)</f>
        <v>13.5</v>
      </c>
      <c r="C14" s="12">
        <f>SUM(C10:C12)</f>
        <v>14.409999999999993</v>
      </c>
      <c r="D14" s="12">
        <f>SUM(D10:D12)</f>
        <v>13.692582400000003</v>
      </c>
      <c r="E14" s="12"/>
      <c r="F14" s="16" t="s">
        <v>45</v>
      </c>
      <c r="G14" s="15">
        <f>SUM(G9:G13)</f>
        <v>87.9</v>
      </c>
      <c r="H14" s="15">
        <f>SUM(H9:H13)</f>
        <v>76.168959999999998</v>
      </c>
      <c r="I14" s="15">
        <f>SUM(I9:I13)</f>
        <v>83.785856000000024</v>
      </c>
      <c r="J14" s="12"/>
      <c r="K14" s="7"/>
      <c r="L14" s="12"/>
      <c r="M14" s="12"/>
      <c r="N14" s="12"/>
    </row>
    <row r="15" spans="1:18" ht="15" thickTop="1">
      <c r="A15" s="7" t="s">
        <v>8</v>
      </c>
      <c r="B15" s="13">
        <v>-4.5</v>
      </c>
      <c r="C15" s="13"/>
      <c r="D15" s="13"/>
      <c r="E15" s="12"/>
      <c r="F15" s="7"/>
      <c r="G15" s="12"/>
      <c r="H15" s="12"/>
      <c r="I15" s="12"/>
      <c r="J15" s="12"/>
      <c r="K15" s="7"/>
      <c r="L15" s="12"/>
      <c r="M15" s="12"/>
      <c r="N15" s="12"/>
    </row>
    <row r="16" spans="1:18">
      <c r="A16" s="7"/>
      <c r="B16" s="12"/>
      <c r="C16" s="12"/>
      <c r="D16" s="12"/>
      <c r="E16" s="12"/>
      <c r="F16" s="7" t="s">
        <v>47</v>
      </c>
      <c r="G16" s="12">
        <v>10.5</v>
      </c>
      <c r="H16" s="31">
        <f>C6*H35</f>
        <v>11.76</v>
      </c>
      <c r="I16" s="31">
        <f>D6*I35</f>
        <v>12.936000000000002</v>
      </c>
      <c r="J16" s="12"/>
      <c r="K16" s="26" t="s">
        <v>24</v>
      </c>
      <c r="L16" s="12"/>
      <c r="M16" s="12"/>
      <c r="N16" s="12"/>
    </row>
    <row r="17" spans="1:14" ht="15" thickBot="1">
      <c r="A17" s="7" t="s">
        <v>36</v>
      </c>
      <c r="B17" s="14">
        <f>SUM(B14:B15)</f>
        <v>9</v>
      </c>
      <c r="C17" s="14">
        <f>SUM(C14:C15)</f>
        <v>14.409999999999993</v>
      </c>
      <c r="D17" s="14">
        <f>SUM(D14:D15)</f>
        <v>13.692582400000003</v>
      </c>
      <c r="E17" s="12"/>
      <c r="F17" s="8" t="s">
        <v>48</v>
      </c>
      <c r="G17" s="13">
        <v>15</v>
      </c>
      <c r="H17" s="34"/>
      <c r="I17" s="34"/>
      <c r="J17" s="12"/>
      <c r="K17" s="7" t="s">
        <v>38</v>
      </c>
      <c r="L17" s="25">
        <f t="shared" ref="L17:N18" si="0">G7</f>
        <v>2.1</v>
      </c>
      <c r="M17" s="25">
        <f t="shared" si="0"/>
        <v>2.3609600000000004</v>
      </c>
      <c r="N17" s="25">
        <f t="shared" si="0"/>
        <v>2.5970560000000007</v>
      </c>
    </row>
    <row r="18" spans="1:14" ht="15" thickTop="1">
      <c r="A18" s="7"/>
      <c r="B18" s="12"/>
      <c r="C18" s="12"/>
      <c r="D18" s="12"/>
      <c r="E18" s="12"/>
      <c r="F18" s="7" t="s">
        <v>46</v>
      </c>
      <c r="G18" s="12">
        <f>SUM(G16:G17)</f>
        <v>25.5</v>
      </c>
      <c r="H18" s="12">
        <f>SUM(H16:H17)</f>
        <v>11.76</v>
      </c>
      <c r="I18" s="12">
        <f>SUM(I16:I17)</f>
        <v>12.936000000000002</v>
      </c>
      <c r="J18" s="12"/>
      <c r="K18" s="7" t="s">
        <v>23</v>
      </c>
      <c r="L18" s="12">
        <f t="shared" si="0"/>
        <v>13.2</v>
      </c>
      <c r="M18" s="25">
        <f t="shared" si="0"/>
        <v>14.783999999999999</v>
      </c>
      <c r="N18" s="25">
        <f t="shared" si="0"/>
        <v>16.2624</v>
      </c>
    </row>
    <row r="19" spans="1:14">
      <c r="A19" s="7" t="s">
        <v>9</v>
      </c>
      <c r="B19" s="12">
        <f>+B38*B17</f>
        <v>2.97</v>
      </c>
      <c r="C19" s="12"/>
      <c r="D19" s="12"/>
      <c r="E19" s="12"/>
      <c r="F19" s="7"/>
      <c r="G19" s="12"/>
      <c r="H19" s="12"/>
      <c r="I19" s="12"/>
      <c r="J19" s="12"/>
      <c r="K19" s="8" t="s">
        <v>39</v>
      </c>
      <c r="L19" s="13">
        <f>-G16</f>
        <v>-10.5</v>
      </c>
      <c r="M19" s="13">
        <f>-H16</f>
        <v>-11.76</v>
      </c>
      <c r="N19" s="13">
        <f>-I16</f>
        <v>-12.936000000000002</v>
      </c>
    </row>
    <row r="20" spans="1:14">
      <c r="A20" s="7" t="s">
        <v>10</v>
      </c>
      <c r="B20" s="12">
        <f>+B17-B19</f>
        <v>6.0299999999999994</v>
      </c>
      <c r="C20" s="12">
        <f>+C17-C19</f>
        <v>14.409999999999993</v>
      </c>
      <c r="D20" s="12">
        <f>+D17-D19</f>
        <v>13.692582400000003</v>
      </c>
      <c r="E20" s="12"/>
      <c r="F20" s="7" t="s">
        <v>56</v>
      </c>
      <c r="G20" s="12">
        <v>19.399999999999999</v>
      </c>
      <c r="H20" s="12"/>
      <c r="I20" s="12"/>
      <c r="J20" s="12"/>
      <c r="K20" s="7" t="s">
        <v>22</v>
      </c>
      <c r="L20" s="12">
        <f>SUM(L17:L19)</f>
        <v>4.7999999999999989</v>
      </c>
      <c r="M20" s="12">
        <f>SUM(M17:M19)</f>
        <v>5.3849599999999977</v>
      </c>
      <c r="N20" s="12">
        <f>SUM(N17:N19)</f>
        <v>5.9234559999999998</v>
      </c>
    </row>
    <row r="21" spans="1:14">
      <c r="A21" s="7"/>
      <c r="B21" s="7"/>
      <c r="C21" s="7"/>
      <c r="D21" s="7"/>
      <c r="E21" s="12"/>
      <c r="F21" s="7" t="s">
        <v>49</v>
      </c>
      <c r="G21" s="12"/>
      <c r="H21" s="33">
        <f>IF(H41&gt;0,H41,0)</f>
        <v>64.408959999999993</v>
      </c>
      <c r="I21" s="33">
        <f>IF(I41&gt;0,I41,0)</f>
        <v>70.849856000000017</v>
      </c>
      <c r="J21" s="12"/>
      <c r="K21" s="7" t="s">
        <v>18</v>
      </c>
      <c r="L21" s="12">
        <f>L12</f>
        <v>-0.7</v>
      </c>
      <c r="M21" s="12">
        <f>L20-M20</f>
        <v>-0.58495999999999881</v>
      </c>
      <c r="N21" s="12">
        <f>M20-N20</f>
        <v>-0.53849600000000208</v>
      </c>
    </row>
    <row r="22" spans="1:14">
      <c r="A22" s="7"/>
      <c r="B22" s="7"/>
      <c r="C22" s="7"/>
      <c r="D22" s="7"/>
      <c r="E22" s="12"/>
      <c r="F22" s="7" t="s">
        <v>50</v>
      </c>
      <c r="G22" s="12">
        <v>2</v>
      </c>
      <c r="H22" s="31"/>
      <c r="I22" s="31"/>
      <c r="J22" s="12"/>
      <c r="K22" s="7"/>
      <c r="L22" s="12"/>
      <c r="M22" s="12"/>
      <c r="N22" s="12"/>
    </row>
    <row r="23" spans="1:14">
      <c r="A23" s="7"/>
      <c r="B23" s="7"/>
      <c r="C23" s="7"/>
      <c r="D23" s="7"/>
      <c r="E23" s="12"/>
      <c r="F23" s="7"/>
      <c r="G23" s="12"/>
      <c r="H23" s="12"/>
      <c r="I23" s="12"/>
      <c r="J23" s="12"/>
      <c r="K23" s="7"/>
      <c r="L23" s="12"/>
      <c r="M23" s="12"/>
      <c r="N23" s="12"/>
    </row>
    <row r="24" spans="1:14">
      <c r="A24" s="7"/>
      <c r="B24" s="7"/>
      <c r="C24" s="7"/>
      <c r="D24" s="7"/>
      <c r="E24" s="12"/>
      <c r="F24" s="9" t="s">
        <v>51</v>
      </c>
      <c r="G24" s="12">
        <v>15</v>
      </c>
      <c r="H24" s="31"/>
      <c r="I24" s="31"/>
      <c r="J24" s="12"/>
      <c r="K24" s="7"/>
      <c r="L24" s="12"/>
      <c r="M24" s="12"/>
      <c r="N24" s="12"/>
    </row>
    <row r="25" spans="1:14">
      <c r="A25" s="7"/>
      <c r="B25" s="7"/>
      <c r="C25" s="7"/>
      <c r="D25" s="7"/>
      <c r="E25" s="12"/>
      <c r="F25" s="10" t="s">
        <v>10</v>
      </c>
      <c r="G25" s="13">
        <v>26</v>
      </c>
      <c r="H25" s="34"/>
      <c r="I25" s="34"/>
      <c r="J25" s="12"/>
      <c r="K25" s="7"/>
      <c r="L25" s="12"/>
      <c r="M25" s="12"/>
      <c r="N25" s="12"/>
    </row>
    <row r="26" spans="1:14">
      <c r="A26" s="7"/>
      <c r="B26" s="7"/>
      <c r="C26" s="7"/>
      <c r="D26" s="7"/>
      <c r="E26" s="12"/>
      <c r="F26" s="7" t="s">
        <v>52</v>
      </c>
      <c r="G26" s="12">
        <f>SUM(G24:G25)</f>
        <v>41</v>
      </c>
      <c r="H26" s="12">
        <f>SUM(H24:H25)</f>
        <v>0</v>
      </c>
      <c r="I26" s="12">
        <f>SUM(I24:I25)</f>
        <v>0</v>
      </c>
      <c r="J26" s="12"/>
      <c r="K26" s="7"/>
      <c r="L26" s="12"/>
      <c r="M26" s="12"/>
      <c r="N26" s="12"/>
    </row>
    <row r="27" spans="1:14">
      <c r="A27" s="7"/>
      <c r="B27" s="7"/>
      <c r="C27" s="7"/>
      <c r="D27" s="7"/>
      <c r="E27" s="12"/>
      <c r="F27" s="7"/>
      <c r="G27" s="12"/>
      <c r="H27" s="12"/>
      <c r="I27" s="12"/>
      <c r="J27" s="12"/>
      <c r="K27" s="7"/>
      <c r="L27" s="12"/>
      <c r="M27" s="12"/>
      <c r="N27" s="12"/>
    </row>
    <row r="28" spans="1:14" ht="15" thickBot="1">
      <c r="A28" s="17"/>
      <c r="B28" s="17"/>
      <c r="C28" s="17"/>
      <c r="D28" s="17"/>
      <c r="E28" s="18"/>
      <c r="F28" s="16" t="s">
        <v>53</v>
      </c>
      <c r="G28" s="15">
        <f>SUM(G18:G22,G26)</f>
        <v>87.9</v>
      </c>
      <c r="H28" s="15">
        <f>SUM(H18:H22,H26)</f>
        <v>76.168959999999998</v>
      </c>
      <c r="I28" s="15">
        <f>SUM(I18:I22,I26)</f>
        <v>83.785856000000024</v>
      </c>
      <c r="J28" s="18"/>
      <c r="K28" s="17"/>
      <c r="L28" s="18"/>
      <c r="M28" s="18"/>
      <c r="N28" s="18"/>
    </row>
    <row r="29" spans="1:14" ht="5.25" customHeight="1" thickTop="1">
      <c r="A29" s="17"/>
      <c r="B29" s="17"/>
      <c r="C29" s="17"/>
      <c r="D29" s="17"/>
      <c r="E29" s="17"/>
      <c r="F29" s="21"/>
      <c r="G29" s="22"/>
      <c r="H29" s="22"/>
      <c r="I29" s="22"/>
      <c r="J29" s="17"/>
      <c r="K29" s="17"/>
      <c r="L29" s="17"/>
      <c r="M29" s="17"/>
      <c r="N29" s="17"/>
    </row>
    <row r="30" spans="1:14">
      <c r="A30" s="17"/>
      <c r="B30" s="17"/>
      <c r="C30" s="17"/>
      <c r="D30" s="17"/>
      <c r="E30" s="17"/>
      <c r="F30" s="21" t="s">
        <v>54</v>
      </c>
      <c r="G30" s="24">
        <f>G28-G14</f>
        <v>0</v>
      </c>
      <c r="H30" s="41">
        <f>H28-H14</f>
        <v>0</v>
      </c>
      <c r="I30" s="41">
        <f>I28-I14</f>
        <v>0</v>
      </c>
      <c r="J30" s="17"/>
      <c r="K30" s="17"/>
      <c r="L30" s="17"/>
      <c r="M30" s="17"/>
      <c r="N30" s="17"/>
    </row>
    <row r="31" spans="1:14" ht="5.25" customHeight="1" thickBot="1">
      <c r="A31" s="11"/>
      <c r="B31" s="11"/>
      <c r="C31" s="11"/>
      <c r="D31" s="11"/>
      <c r="E31" s="11"/>
      <c r="F31" s="19"/>
      <c r="G31" s="20"/>
      <c r="H31" s="20"/>
      <c r="I31" s="20"/>
      <c r="J31" s="11"/>
      <c r="K31" s="11"/>
      <c r="L31" s="11"/>
      <c r="M31" s="11"/>
      <c r="N31" s="11"/>
    </row>
    <row r="32" spans="1:14" ht="15">
      <c r="A32" s="28" t="s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23" t="s">
        <v>25</v>
      </c>
      <c r="B33" s="23">
        <v>0.154</v>
      </c>
      <c r="C33" s="23">
        <v>0.12</v>
      </c>
      <c r="D33" s="23">
        <v>0.1</v>
      </c>
      <c r="E33" s="7"/>
      <c r="F33" s="7" t="s">
        <v>34</v>
      </c>
      <c r="G33" s="23">
        <v>0.02</v>
      </c>
      <c r="H33" s="23">
        <f t="shared" ref="H33:I36" si="1">G33</f>
        <v>0.02</v>
      </c>
      <c r="I33" s="23">
        <f t="shared" si="1"/>
        <v>0.02</v>
      </c>
      <c r="J33" s="7"/>
      <c r="K33" s="7"/>
      <c r="L33" s="7"/>
      <c r="M33" s="7"/>
      <c r="N33" s="7"/>
    </row>
    <row r="34" spans="1:14">
      <c r="A34" s="7" t="s">
        <v>35</v>
      </c>
      <c r="B34" s="23">
        <f>-B7/B6</f>
        <v>0.8102466793168881</v>
      </c>
      <c r="C34" s="23">
        <f>B34</f>
        <v>0.8102466793168881</v>
      </c>
      <c r="D34" s="23">
        <f>C34</f>
        <v>0.8102466793168881</v>
      </c>
      <c r="E34" s="7"/>
      <c r="F34" s="7" t="s">
        <v>32</v>
      </c>
      <c r="G34" s="23">
        <f>G8/B6</f>
        <v>0.12523719165085387</v>
      </c>
      <c r="H34" s="23">
        <f t="shared" si="1"/>
        <v>0.12523719165085387</v>
      </c>
      <c r="I34" s="23">
        <f t="shared" si="1"/>
        <v>0.12523719165085387</v>
      </c>
      <c r="J34" s="7"/>
      <c r="K34" s="7"/>
      <c r="L34" s="7"/>
      <c r="M34" s="7"/>
      <c r="N34" s="7"/>
    </row>
    <row r="35" spans="1:14">
      <c r="A35" s="7" t="s">
        <v>26</v>
      </c>
      <c r="B35" s="23">
        <v>4.4999999999999998E-2</v>
      </c>
      <c r="C35" s="23">
        <v>0.06</v>
      </c>
      <c r="D35" s="23">
        <v>0.06</v>
      </c>
      <c r="E35" s="7"/>
      <c r="F35" s="7" t="s">
        <v>31</v>
      </c>
      <c r="G35" s="23">
        <f>+G16/B6</f>
        <v>9.9620493358633766E-2</v>
      </c>
      <c r="H35" s="23">
        <f t="shared" si="1"/>
        <v>9.9620493358633766E-2</v>
      </c>
      <c r="I35" s="23">
        <f t="shared" si="1"/>
        <v>9.9620493358633766E-2</v>
      </c>
      <c r="J35" s="7"/>
      <c r="K35" s="7"/>
      <c r="L35" s="7"/>
      <c r="M35" s="7"/>
      <c r="N35" s="7"/>
    </row>
    <row r="36" spans="1:14">
      <c r="A36" s="7" t="s">
        <v>27</v>
      </c>
      <c r="B36" s="23">
        <v>1.6E-2</v>
      </c>
      <c r="C36" s="23">
        <v>0.02</v>
      </c>
      <c r="D36" s="23">
        <v>0.02</v>
      </c>
      <c r="E36" s="7"/>
      <c r="F36" s="7" t="s">
        <v>33</v>
      </c>
      <c r="G36" s="23">
        <f>+G11/B6</f>
        <v>0.5</v>
      </c>
      <c r="H36" s="23">
        <f t="shared" si="1"/>
        <v>0.5</v>
      </c>
      <c r="I36" s="23">
        <f t="shared" si="1"/>
        <v>0.5</v>
      </c>
      <c r="J36" s="7"/>
      <c r="K36" s="7"/>
      <c r="L36" s="7"/>
      <c r="M36" s="7"/>
      <c r="N36" s="7"/>
    </row>
    <row r="37" spans="1:14">
      <c r="A37" s="7" t="s">
        <v>28</v>
      </c>
      <c r="B37" s="23">
        <f>-B15/B14</f>
        <v>0.33333333333333331</v>
      </c>
      <c r="C37" s="7"/>
      <c r="D37" s="7"/>
      <c r="E37" s="7"/>
      <c r="F37" s="7"/>
      <c r="G37" s="23"/>
      <c r="H37" s="7"/>
      <c r="I37" s="7"/>
      <c r="J37" s="7"/>
      <c r="K37" s="7"/>
      <c r="L37" s="7"/>
      <c r="M37" s="7"/>
      <c r="N37" s="7"/>
    </row>
    <row r="38" spans="1:14">
      <c r="A38" s="7" t="s">
        <v>29</v>
      </c>
      <c r="B38" s="23">
        <v>0.33</v>
      </c>
      <c r="C38" s="7"/>
      <c r="D38" s="7"/>
      <c r="E38" s="7"/>
      <c r="F38" s="7" t="s">
        <v>37</v>
      </c>
      <c r="G38" s="23">
        <v>0.12</v>
      </c>
      <c r="H38" s="23">
        <f>G38</f>
        <v>0.12</v>
      </c>
      <c r="I38" s="23">
        <f>H38</f>
        <v>0.12</v>
      </c>
      <c r="J38" s="7"/>
      <c r="K38" s="7"/>
      <c r="L38" s="7"/>
      <c r="M38" s="7"/>
      <c r="N38" s="7"/>
    </row>
    <row r="39" spans="1:14" ht="15">
      <c r="A39" s="7"/>
      <c r="B39" s="7"/>
      <c r="C39" s="27"/>
      <c r="D39" s="7"/>
      <c r="E39" s="7"/>
      <c r="F39" s="7"/>
      <c r="G39" s="7"/>
      <c r="H39" s="42">
        <f>SUM(H7:H8,H11:H12)</f>
        <v>76.168959999999998</v>
      </c>
      <c r="I39" s="42">
        <f>SUM(I7:I8,I11:I12)</f>
        <v>83.785856000000024</v>
      </c>
      <c r="J39" s="7"/>
      <c r="K39" s="7"/>
      <c r="L39" s="7"/>
      <c r="M39" s="7"/>
      <c r="N39" s="7"/>
    </row>
    <row r="40" spans="1:14" ht="15">
      <c r="H40" s="42">
        <f>SUM(H16,H22,H24:H25)</f>
        <v>11.76</v>
      </c>
      <c r="I40" s="42">
        <f>SUM(I16,I22,I24:I25)</f>
        <v>12.936000000000002</v>
      </c>
    </row>
    <row r="41" spans="1:14" ht="15">
      <c r="H41" s="43">
        <f>H39-H40</f>
        <v>64.408959999999993</v>
      </c>
      <c r="I41" s="43">
        <f>I39-I40</f>
        <v>70.849856000000017</v>
      </c>
    </row>
  </sheetData>
  <pageMargins left="0.7" right="0.7" top="0.75" bottom="0.75" header="0.3" footer="0.3"/>
  <pageSetup paperSize="9" orientation="portrait" horizontalDpi="300" verticalDpi="300" r:id="rId1"/>
  <ignoredErrors>
    <ignoredError sqref="C11" formulaRange="1"/>
    <ignoredError sqref="L9:N9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9"/>
  <sheetViews>
    <sheetView zoomScale="70" zoomScaleNormal="70" workbookViewId="0">
      <selection activeCell="I21" sqref="I21"/>
    </sheetView>
  </sheetViews>
  <sheetFormatPr defaultRowHeight="14.25"/>
  <cols>
    <col min="1" max="1" width="30.28515625" style="1" bestFit="1" customWidth="1"/>
    <col min="2" max="4" width="8.140625" style="1" customWidth="1"/>
    <col min="5" max="5" width="3.140625" style="1" customWidth="1"/>
    <col min="6" max="6" width="29.7109375" style="1" bestFit="1" customWidth="1"/>
    <col min="7" max="7" width="8.140625" style="1" customWidth="1"/>
    <col min="8" max="8" width="10.140625" style="1" bestFit="1" customWidth="1"/>
    <col min="9" max="9" width="11.140625" style="1" bestFit="1" customWidth="1"/>
    <col min="10" max="10" width="3.140625" style="1" customWidth="1"/>
    <col min="11" max="11" width="20.28515625" style="1" bestFit="1" customWidth="1"/>
    <col min="12" max="14" width="8.140625" style="1" customWidth="1"/>
    <col min="15" max="16384" width="9.140625" style="1"/>
  </cols>
  <sheetData>
    <row r="1" spans="1:18" ht="15">
      <c r="A1" s="36" t="s">
        <v>64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8" s="3" customFormat="1" ht="12">
      <c r="A3" s="4"/>
      <c r="B3" s="4" t="s">
        <v>11</v>
      </c>
      <c r="C3" s="4" t="s">
        <v>12</v>
      </c>
      <c r="D3" s="4" t="s">
        <v>12</v>
      </c>
      <c r="E3" s="4"/>
      <c r="F3" s="4"/>
      <c r="G3" s="4" t="s">
        <v>11</v>
      </c>
      <c r="H3" s="4" t="s">
        <v>12</v>
      </c>
      <c r="I3" s="4" t="s">
        <v>12</v>
      </c>
      <c r="J3" s="4"/>
      <c r="K3" s="4"/>
      <c r="L3" s="4" t="s">
        <v>11</v>
      </c>
      <c r="M3" s="4" t="s">
        <v>12</v>
      </c>
      <c r="N3" s="4" t="s">
        <v>12</v>
      </c>
    </row>
    <row r="4" spans="1:18" s="2" customFormat="1" ht="15.75" thickBot="1">
      <c r="A4" s="6" t="s">
        <v>0</v>
      </c>
      <c r="B4" s="6">
        <v>2012</v>
      </c>
      <c r="C4" s="6">
        <f>B4+1</f>
        <v>2013</v>
      </c>
      <c r="D4" s="6">
        <f>C4+1</f>
        <v>2014</v>
      </c>
      <c r="E4" s="5"/>
      <c r="F4" s="6" t="s">
        <v>13</v>
      </c>
      <c r="G4" s="6">
        <f>B4</f>
        <v>2012</v>
      </c>
      <c r="H4" s="6">
        <f>C4</f>
        <v>2013</v>
      </c>
      <c r="I4" s="6">
        <f>D4</f>
        <v>2014</v>
      </c>
      <c r="J4" s="5"/>
      <c r="K4" s="6" t="s">
        <v>14</v>
      </c>
      <c r="L4" s="6">
        <f>G4</f>
        <v>2012</v>
      </c>
      <c r="M4" s="6">
        <f>H4</f>
        <v>2013</v>
      </c>
      <c r="N4" s="6">
        <f>I4</f>
        <v>2014</v>
      </c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8">
      <c r="A6" s="7" t="s">
        <v>1</v>
      </c>
      <c r="B6" s="12">
        <v>105.4</v>
      </c>
      <c r="C6" s="12">
        <f>B6*(1+C33)</f>
        <v>118.04800000000002</v>
      </c>
      <c r="D6" s="12">
        <f>C6*(1+D33)</f>
        <v>129.85280000000003</v>
      </c>
      <c r="E6" s="12"/>
      <c r="F6" s="9" t="s">
        <v>40</v>
      </c>
      <c r="G6" s="12">
        <v>2.9</v>
      </c>
      <c r="H6" s="12">
        <f>IF(H21&gt;0,0,-SUM(H7,H8,H11,H12,-H16-H17-H22-H24-H25))</f>
        <v>0</v>
      </c>
      <c r="I6" s="12">
        <f>IF(I21&gt;0,0,-SUM(I7,I8,I11,I12,-I16-I17-I22-I24-I25))</f>
        <v>0</v>
      </c>
      <c r="J6" s="12"/>
      <c r="K6" s="7" t="s">
        <v>4</v>
      </c>
      <c r="L6" s="12">
        <f>B10</f>
        <v>14.5</v>
      </c>
      <c r="M6" s="12">
        <f>C10</f>
        <v>16.075999999999993</v>
      </c>
      <c r="N6" s="12">
        <f>D10</f>
        <v>17.557120000000001</v>
      </c>
    </row>
    <row r="7" spans="1:18">
      <c r="A7" s="7" t="s">
        <v>2</v>
      </c>
      <c r="B7" s="12">
        <v>-85.4</v>
      </c>
      <c r="C7" s="12">
        <f>-C6*C34</f>
        <v>-95.648000000000025</v>
      </c>
      <c r="D7" s="12">
        <f>-D6*D34</f>
        <v>-105.21280000000003</v>
      </c>
      <c r="E7" s="12"/>
      <c r="F7" s="9" t="s">
        <v>38</v>
      </c>
      <c r="G7" s="12">
        <v>2.1</v>
      </c>
      <c r="H7" s="12">
        <f>H33*C6</f>
        <v>2.3609600000000004</v>
      </c>
      <c r="I7" s="12">
        <f>I33*D6</f>
        <v>2.5970560000000007</v>
      </c>
      <c r="J7" s="12"/>
      <c r="K7" s="8" t="s">
        <v>15</v>
      </c>
      <c r="L7" s="13">
        <f>-B37*L6</f>
        <v>-4.833333333333333</v>
      </c>
      <c r="M7" s="35">
        <f>-C37*M6</f>
        <v>-5.3586666666666645</v>
      </c>
      <c r="N7" s="35">
        <f>-D37*N6</f>
        <v>-5.8523733333333334</v>
      </c>
    </row>
    <row r="8" spans="1:18">
      <c r="A8" s="7" t="s">
        <v>3</v>
      </c>
      <c r="B8" s="13">
        <v>-5.5</v>
      </c>
      <c r="C8" s="13">
        <f>-H38*G11</f>
        <v>-6.3239999999999998</v>
      </c>
      <c r="D8" s="13">
        <f>-I38*H11</f>
        <v>-7.0828800000000003</v>
      </c>
      <c r="E8" s="12"/>
      <c r="F8" s="10" t="s">
        <v>41</v>
      </c>
      <c r="G8" s="13">
        <v>13.2</v>
      </c>
      <c r="H8" s="13">
        <f>C6*H34</f>
        <v>14.783999999999999</v>
      </c>
      <c r="I8" s="13">
        <f>D6*I34</f>
        <v>16.2624</v>
      </c>
      <c r="J8" s="12"/>
      <c r="K8" s="7" t="s">
        <v>16</v>
      </c>
      <c r="L8" s="12">
        <f>SUM(L6:L7)</f>
        <v>9.6666666666666679</v>
      </c>
      <c r="M8" s="12">
        <f>SUM(M6:M7)</f>
        <v>10.717333333333329</v>
      </c>
      <c r="N8" s="12">
        <f>SUM(N6:N7)</f>
        <v>11.704746666666669</v>
      </c>
    </row>
    <row r="9" spans="1:18">
      <c r="A9" s="7"/>
      <c r="B9" s="12"/>
      <c r="C9" s="12"/>
      <c r="D9" s="12"/>
      <c r="E9" s="12"/>
      <c r="F9" s="7" t="s">
        <v>42</v>
      </c>
      <c r="G9" s="12">
        <f>SUM(G6:G8)</f>
        <v>18.2</v>
      </c>
      <c r="H9" s="12">
        <f>SUM(H6:H8)</f>
        <v>17.144959999999998</v>
      </c>
      <c r="I9" s="12">
        <f>SUM(I6:I8)</f>
        <v>18.859456000000002</v>
      </c>
      <c r="J9" s="12"/>
      <c r="K9" s="8" t="s">
        <v>3</v>
      </c>
      <c r="L9" s="13">
        <f>-B8</f>
        <v>5.5</v>
      </c>
      <c r="M9" s="13">
        <f>-C8</f>
        <v>6.3239999999999998</v>
      </c>
      <c r="N9" s="13">
        <f>-D8</f>
        <v>7.0828800000000003</v>
      </c>
    </row>
    <row r="10" spans="1:18">
      <c r="A10" s="7" t="s">
        <v>4</v>
      </c>
      <c r="B10" s="12">
        <f>SUM(B6:B8)</f>
        <v>14.5</v>
      </c>
      <c r="C10" s="12">
        <f>SUM(C6:C8)</f>
        <v>16.075999999999993</v>
      </c>
      <c r="D10" s="12">
        <f>SUM(D6:D8)</f>
        <v>17.557120000000001</v>
      </c>
      <c r="E10" s="12"/>
      <c r="F10" s="7"/>
      <c r="G10" s="12"/>
      <c r="H10" s="12"/>
      <c r="I10" s="12"/>
      <c r="J10" s="12"/>
      <c r="K10" s="7" t="s">
        <v>17</v>
      </c>
      <c r="L10" s="12">
        <f>SUM(L8:L9)</f>
        <v>15.166666666666668</v>
      </c>
      <c r="M10" s="12">
        <f>SUM(M8:M9)</f>
        <v>17.041333333333327</v>
      </c>
      <c r="N10" s="12">
        <f>SUM(N8:N9)</f>
        <v>18.787626666666668</v>
      </c>
      <c r="R10" s="1" t="s">
        <v>55</v>
      </c>
    </row>
    <row r="11" spans="1:18">
      <c r="A11" s="7" t="s">
        <v>5</v>
      </c>
      <c r="B11" s="12">
        <v>-1.3</v>
      </c>
      <c r="C11" s="12">
        <f>-C35*SUM(G17,G20:G21)</f>
        <v>-2.0640000000000001</v>
      </c>
      <c r="D11" s="12">
        <f>-D35*SUM(H17,H20:H21)</f>
        <v>-3.8645375999999994</v>
      </c>
      <c r="E11" s="12"/>
      <c r="F11" s="7" t="s">
        <v>43</v>
      </c>
      <c r="G11" s="12">
        <v>52.7</v>
      </c>
      <c r="H11" s="12">
        <f>H36*C6</f>
        <v>59.024000000000008</v>
      </c>
      <c r="I11" s="12">
        <f>I36*D6</f>
        <v>64.926400000000015</v>
      </c>
      <c r="J11" s="12"/>
      <c r="K11" s="7" t="s">
        <v>21</v>
      </c>
      <c r="L11" s="12">
        <v>-12.5</v>
      </c>
      <c r="M11" s="12">
        <f>-(H11-G11)+C8</f>
        <v>-12.648000000000005</v>
      </c>
      <c r="N11" s="12">
        <f>-(I11-H11)+D8</f>
        <v>-12.985280000000007</v>
      </c>
    </row>
    <row r="12" spans="1:18">
      <c r="A12" s="7" t="s">
        <v>6</v>
      </c>
      <c r="B12" s="13">
        <v>0.3</v>
      </c>
      <c r="C12" s="13">
        <f>C36*(G6+G12)</f>
        <v>0.39799999999999996</v>
      </c>
      <c r="D12" s="13">
        <f>D36*(H6+H12)</f>
        <v>0</v>
      </c>
      <c r="E12" s="12"/>
      <c r="F12" s="7" t="s">
        <v>44</v>
      </c>
      <c r="G12" s="12">
        <v>17</v>
      </c>
      <c r="H12" s="12"/>
      <c r="I12" s="12"/>
      <c r="J12" s="12"/>
      <c r="K12" s="8" t="s">
        <v>20</v>
      </c>
      <c r="L12" s="13">
        <v>-0.7</v>
      </c>
      <c r="M12" s="13">
        <f>M21</f>
        <v>-0.58495999999999881</v>
      </c>
      <c r="N12" s="13">
        <f>N21</f>
        <v>-0.53849600000000208</v>
      </c>
    </row>
    <row r="13" spans="1:18" ht="15" thickBot="1">
      <c r="A13" s="7"/>
      <c r="B13" s="12"/>
      <c r="C13" s="12"/>
      <c r="D13" s="12"/>
      <c r="E13" s="12"/>
      <c r="F13" s="7"/>
      <c r="G13" s="12"/>
      <c r="H13" s="12"/>
      <c r="I13" s="12"/>
      <c r="J13" s="12"/>
      <c r="K13" s="16" t="s">
        <v>19</v>
      </c>
      <c r="L13" s="15">
        <f>SUM(L10:L12)</f>
        <v>1.9666666666666679</v>
      </c>
      <c r="M13" s="15">
        <f>SUM(M10:M12)</f>
        <v>3.8083733333333232</v>
      </c>
      <c r="N13" s="15">
        <f>SUM(N10:N12)</f>
        <v>5.2638506666666594</v>
      </c>
    </row>
    <row r="14" spans="1:18" ht="15.75" thickTop="1" thickBot="1">
      <c r="A14" s="7" t="s">
        <v>7</v>
      </c>
      <c r="B14" s="12">
        <f>SUM(B10:B12)</f>
        <v>13.5</v>
      </c>
      <c r="C14" s="12">
        <f>SUM(C10:C12)</f>
        <v>14.409999999999993</v>
      </c>
      <c r="D14" s="12">
        <f>SUM(D10:D12)</f>
        <v>13.692582400000003</v>
      </c>
      <c r="E14" s="12"/>
      <c r="F14" s="16" t="s">
        <v>45</v>
      </c>
      <c r="G14" s="15">
        <f>SUM(G9:G13)</f>
        <v>87.9</v>
      </c>
      <c r="H14" s="15">
        <f>SUM(H9:H13)</f>
        <v>76.168959999999998</v>
      </c>
      <c r="I14" s="15">
        <f>SUM(I9:I13)</f>
        <v>83.785856000000024</v>
      </c>
      <c r="J14" s="12"/>
      <c r="K14" s="7"/>
      <c r="L14" s="12"/>
      <c r="M14" s="12"/>
      <c r="N14" s="12"/>
    </row>
    <row r="15" spans="1:18" ht="15" thickTop="1">
      <c r="A15" s="7" t="s">
        <v>8</v>
      </c>
      <c r="B15" s="13">
        <v>-4.5</v>
      </c>
      <c r="C15" s="35">
        <f>-C14*C37</f>
        <v>-4.803333333333331</v>
      </c>
      <c r="D15" s="35">
        <f>-D14*D37</f>
        <v>-4.5641941333333342</v>
      </c>
      <c r="E15" s="12"/>
      <c r="F15" s="7"/>
      <c r="G15" s="12"/>
      <c r="H15" s="12"/>
      <c r="I15" s="12"/>
      <c r="J15" s="12"/>
      <c r="K15" s="7"/>
      <c r="L15" s="12"/>
      <c r="M15" s="12"/>
      <c r="N15" s="12"/>
    </row>
    <row r="16" spans="1:18">
      <c r="A16" s="7"/>
      <c r="B16" s="12"/>
      <c r="C16" s="12"/>
      <c r="D16" s="12"/>
      <c r="E16" s="12"/>
      <c r="F16" s="7" t="s">
        <v>47</v>
      </c>
      <c r="G16" s="12">
        <v>10.5</v>
      </c>
      <c r="H16" s="12">
        <f>C6*H35</f>
        <v>11.76</v>
      </c>
      <c r="I16" s="12">
        <f>D6*I35</f>
        <v>12.936000000000002</v>
      </c>
      <c r="J16" s="12"/>
      <c r="K16" s="26" t="s">
        <v>24</v>
      </c>
      <c r="L16" s="12"/>
      <c r="M16" s="12"/>
      <c r="N16" s="12"/>
    </row>
    <row r="17" spans="1:14" ht="15" thickBot="1">
      <c r="A17" s="7" t="s">
        <v>36</v>
      </c>
      <c r="B17" s="14">
        <f>SUM(B14:B15)</f>
        <v>9</v>
      </c>
      <c r="C17" s="14">
        <f>SUM(C14:C15)</f>
        <v>9.606666666666662</v>
      </c>
      <c r="D17" s="14">
        <f>SUM(D14:D15)</f>
        <v>9.1283882666666685</v>
      </c>
      <c r="E17" s="12"/>
      <c r="F17" s="8" t="s">
        <v>48</v>
      </c>
      <c r="G17" s="13">
        <v>15</v>
      </c>
      <c r="H17" s="13"/>
      <c r="I17" s="13"/>
      <c r="J17" s="12"/>
      <c r="K17" s="7" t="s">
        <v>38</v>
      </c>
      <c r="L17" s="25">
        <f t="shared" ref="L17:N18" si="0">G7</f>
        <v>2.1</v>
      </c>
      <c r="M17" s="25">
        <f t="shared" si="0"/>
        <v>2.3609600000000004</v>
      </c>
      <c r="N17" s="25">
        <f t="shared" si="0"/>
        <v>2.5970560000000007</v>
      </c>
    </row>
    <row r="18" spans="1:14" ht="15" thickTop="1">
      <c r="A18" s="7"/>
      <c r="B18" s="12"/>
      <c r="C18" s="12"/>
      <c r="D18" s="12"/>
      <c r="E18" s="12"/>
      <c r="F18" s="7" t="s">
        <v>46</v>
      </c>
      <c r="G18" s="12">
        <f>SUM(G16:G17)</f>
        <v>25.5</v>
      </c>
      <c r="H18" s="12">
        <f>SUM(H16:H17)</f>
        <v>11.76</v>
      </c>
      <c r="I18" s="12">
        <f>SUM(I16:I17)</f>
        <v>12.936000000000002</v>
      </c>
      <c r="J18" s="12"/>
      <c r="K18" s="7" t="s">
        <v>23</v>
      </c>
      <c r="L18" s="12">
        <f t="shared" si="0"/>
        <v>13.2</v>
      </c>
      <c r="M18" s="25">
        <f t="shared" si="0"/>
        <v>14.783999999999999</v>
      </c>
      <c r="N18" s="25">
        <f t="shared" si="0"/>
        <v>16.2624</v>
      </c>
    </row>
    <row r="19" spans="1:14">
      <c r="A19" s="7" t="s">
        <v>9</v>
      </c>
      <c r="B19" s="12">
        <f>+B38*B17</f>
        <v>2.97</v>
      </c>
      <c r="C19" s="12"/>
      <c r="D19" s="12"/>
      <c r="E19" s="12"/>
      <c r="F19" s="7"/>
      <c r="G19" s="12"/>
      <c r="H19" s="12"/>
      <c r="I19" s="12"/>
      <c r="J19" s="12"/>
      <c r="K19" s="8" t="s">
        <v>39</v>
      </c>
      <c r="L19" s="13">
        <f>-G16</f>
        <v>-10.5</v>
      </c>
      <c r="M19" s="13">
        <f>-H16</f>
        <v>-11.76</v>
      </c>
      <c r="N19" s="13">
        <f>-I16</f>
        <v>-12.936000000000002</v>
      </c>
    </row>
    <row r="20" spans="1:14">
      <c r="A20" s="7" t="s">
        <v>10</v>
      </c>
      <c r="B20" s="12">
        <f>+B17-B19</f>
        <v>6.0299999999999994</v>
      </c>
      <c r="C20" s="12">
        <f>+C17-C19</f>
        <v>9.606666666666662</v>
      </c>
      <c r="D20" s="12">
        <f>+D17-D19</f>
        <v>9.1283882666666685</v>
      </c>
      <c r="E20" s="12"/>
      <c r="F20" s="7" t="s">
        <v>56</v>
      </c>
      <c r="G20" s="12">
        <v>19.399999999999999</v>
      </c>
      <c r="H20" s="12"/>
      <c r="I20" s="12"/>
      <c r="J20" s="12"/>
      <c r="K20" s="7" t="s">
        <v>22</v>
      </c>
      <c r="L20" s="12">
        <f>SUM(L17:L19)</f>
        <v>4.7999999999999989</v>
      </c>
      <c r="M20" s="12">
        <f>SUM(M17:M19)</f>
        <v>5.3849599999999977</v>
      </c>
      <c r="N20" s="12">
        <f>SUM(N17:N19)</f>
        <v>5.9234559999999998</v>
      </c>
    </row>
    <row r="21" spans="1:14">
      <c r="A21" s="7"/>
      <c r="B21" s="7"/>
      <c r="C21" s="7"/>
      <c r="D21" s="7"/>
      <c r="E21" s="12"/>
      <c r="F21" s="7" t="s">
        <v>49</v>
      </c>
      <c r="G21" s="12"/>
      <c r="H21" s="12">
        <f>IF(SUM(H7,H8,H11,H12,-H16-H17-H22-H24-H25)&gt;0,SUM(H7,H8,H11,H12,-H16-H17-H22-H24-H25),0)</f>
        <v>64.408959999999993</v>
      </c>
      <c r="I21" s="12">
        <f>IF(SUM(I7,I8,I11,I12,-I16-I17-I22-I24-I25)&gt;0,SUM(I7,I8,I11,I12,-I16-I17-I22-I24-I25),0)</f>
        <v>70.849856000000017</v>
      </c>
      <c r="J21" s="12"/>
      <c r="K21" s="7" t="s">
        <v>18</v>
      </c>
      <c r="L21" s="12">
        <f>L12</f>
        <v>-0.7</v>
      </c>
      <c r="M21" s="12">
        <f>L20-M20</f>
        <v>-0.58495999999999881</v>
      </c>
      <c r="N21" s="12">
        <f>M20-N20</f>
        <v>-0.53849600000000208</v>
      </c>
    </row>
    <row r="22" spans="1:14">
      <c r="A22" s="7"/>
      <c r="B22" s="7"/>
      <c r="C22" s="7"/>
      <c r="D22" s="7"/>
      <c r="E22" s="12"/>
      <c r="F22" s="7" t="s">
        <v>50</v>
      </c>
      <c r="G22" s="12">
        <v>2</v>
      </c>
      <c r="H22" s="12"/>
      <c r="I22" s="12"/>
      <c r="J22" s="12"/>
      <c r="K22" s="7"/>
      <c r="L22" s="12"/>
      <c r="M22" s="12"/>
      <c r="N22" s="12"/>
    </row>
    <row r="23" spans="1:14">
      <c r="A23" s="7"/>
      <c r="B23" s="7"/>
      <c r="C23" s="7"/>
      <c r="D23" s="7"/>
      <c r="E23" s="12"/>
      <c r="F23" s="7"/>
      <c r="G23" s="12"/>
      <c r="H23" s="12"/>
      <c r="I23" s="12"/>
      <c r="J23" s="12"/>
      <c r="K23" s="7"/>
      <c r="L23" s="12"/>
      <c r="M23" s="12"/>
      <c r="N23" s="12"/>
    </row>
    <row r="24" spans="1:14">
      <c r="A24" s="7"/>
      <c r="B24" s="7"/>
      <c r="C24" s="7"/>
      <c r="D24" s="7"/>
      <c r="E24" s="12"/>
      <c r="F24" s="9" t="s">
        <v>51</v>
      </c>
      <c r="G24" s="12">
        <v>15</v>
      </c>
      <c r="H24" s="12"/>
      <c r="I24" s="12"/>
      <c r="J24" s="12"/>
      <c r="K24" s="7"/>
      <c r="L24" s="12"/>
      <c r="M24" s="12"/>
      <c r="N24" s="12"/>
    </row>
    <row r="25" spans="1:14">
      <c r="A25" s="7"/>
      <c r="B25" s="7"/>
      <c r="C25" s="7"/>
      <c r="D25" s="7"/>
      <c r="E25" s="12"/>
      <c r="F25" s="10" t="s">
        <v>10</v>
      </c>
      <c r="G25" s="13">
        <v>26</v>
      </c>
      <c r="H25" s="13"/>
      <c r="I25" s="13"/>
      <c r="J25" s="12"/>
      <c r="K25" s="7"/>
      <c r="L25" s="12"/>
      <c r="M25" s="12"/>
      <c r="N25" s="12"/>
    </row>
    <row r="26" spans="1:14">
      <c r="A26" s="7"/>
      <c r="B26" s="7"/>
      <c r="C26" s="7"/>
      <c r="D26" s="7"/>
      <c r="E26" s="12"/>
      <c r="F26" s="7" t="s">
        <v>52</v>
      </c>
      <c r="G26" s="12">
        <f>SUM(G24:G25)</f>
        <v>41</v>
      </c>
      <c r="H26" s="12">
        <f>SUM(H24:H25)</f>
        <v>0</v>
      </c>
      <c r="I26" s="12">
        <f>SUM(I24:I25)</f>
        <v>0</v>
      </c>
      <c r="J26" s="12"/>
      <c r="K26" s="7"/>
      <c r="L26" s="12"/>
      <c r="M26" s="12"/>
      <c r="N26" s="12"/>
    </row>
    <row r="27" spans="1:14">
      <c r="A27" s="7"/>
      <c r="B27" s="7"/>
      <c r="C27" s="7"/>
      <c r="D27" s="7"/>
      <c r="E27" s="12"/>
      <c r="F27" s="7"/>
      <c r="G27" s="12"/>
      <c r="H27" s="12"/>
      <c r="I27" s="12"/>
      <c r="J27" s="12"/>
      <c r="K27" s="7"/>
      <c r="L27" s="12"/>
      <c r="M27" s="12"/>
      <c r="N27" s="12"/>
    </row>
    <row r="28" spans="1:14" ht="15" thickBot="1">
      <c r="A28" s="17"/>
      <c r="B28" s="17"/>
      <c r="C28" s="17"/>
      <c r="D28" s="17"/>
      <c r="E28" s="18"/>
      <c r="F28" s="16" t="s">
        <v>53</v>
      </c>
      <c r="G28" s="15">
        <f>SUM(G18:G22,G26)</f>
        <v>87.9</v>
      </c>
      <c r="H28" s="15">
        <f>SUM(H18:H22,H26)</f>
        <v>76.168959999999998</v>
      </c>
      <c r="I28" s="15">
        <f>SUM(I18:I22,I26)</f>
        <v>83.785856000000024</v>
      </c>
      <c r="J28" s="18"/>
      <c r="K28" s="17"/>
      <c r="L28" s="18"/>
      <c r="M28" s="18"/>
      <c r="N28" s="18"/>
    </row>
    <row r="29" spans="1:14" ht="5.25" customHeight="1" thickTop="1">
      <c r="A29" s="17"/>
      <c r="B29" s="17"/>
      <c r="C29" s="17"/>
      <c r="D29" s="17"/>
      <c r="E29" s="17"/>
      <c r="F29" s="21"/>
      <c r="G29" s="22"/>
      <c r="H29" s="22"/>
      <c r="I29" s="22"/>
      <c r="J29" s="17"/>
      <c r="K29" s="17"/>
      <c r="L29" s="17"/>
      <c r="M29" s="17"/>
      <c r="N29" s="17"/>
    </row>
    <row r="30" spans="1:14">
      <c r="A30" s="17"/>
      <c r="B30" s="17"/>
      <c r="C30" s="17"/>
      <c r="D30" s="17"/>
      <c r="E30" s="17"/>
      <c r="F30" s="21" t="s">
        <v>54</v>
      </c>
      <c r="G30" s="24">
        <f>G28-G14</f>
        <v>0</v>
      </c>
      <c r="H30" s="24">
        <f>H28-H14</f>
        <v>0</v>
      </c>
      <c r="I30" s="24">
        <f>I28-I14</f>
        <v>0</v>
      </c>
      <c r="J30" s="17"/>
      <c r="K30" s="17"/>
      <c r="L30" s="17"/>
      <c r="M30" s="17"/>
      <c r="N30" s="17"/>
    </row>
    <row r="31" spans="1:14" ht="5.25" customHeight="1" thickBot="1">
      <c r="A31" s="11"/>
      <c r="B31" s="11"/>
      <c r="C31" s="11"/>
      <c r="D31" s="11"/>
      <c r="E31" s="11"/>
      <c r="F31" s="19"/>
      <c r="G31" s="20"/>
      <c r="H31" s="20"/>
      <c r="I31" s="20"/>
      <c r="J31" s="11"/>
      <c r="K31" s="11"/>
      <c r="L31" s="11"/>
      <c r="M31" s="11"/>
      <c r="N31" s="11"/>
    </row>
    <row r="32" spans="1:14" ht="15">
      <c r="A32" s="28" t="s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>
      <c r="A33" s="23" t="s">
        <v>25</v>
      </c>
      <c r="B33" s="23">
        <v>0.154</v>
      </c>
      <c r="C33" s="23">
        <v>0.12</v>
      </c>
      <c r="D33" s="23">
        <v>0.1</v>
      </c>
      <c r="E33" s="7"/>
      <c r="F33" s="7" t="s">
        <v>34</v>
      </c>
      <c r="G33" s="23">
        <v>0.02</v>
      </c>
      <c r="H33" s="23">
        <f t="shared" ref="H33:I36" si="1">G33</f>
        <v>0.02</v>
      </c>
      <c r="I33" s="23">
        <f t="shared" si="1"/>
        <v>0.02</v>
      </c>
      <c r="J33" s="7"/>
      <c r="K33" s="7"/>
      <c r="L33" s="7"/>
      <c r="M33" s="7"/>
      <c r="N33" s="7"/>
    </row>
    <row r="34" spans="1:14">
      <c r="A34" s="7" t="s">
        <v>35</v>
      </c>
      <c r="B34" s="23">
        <f>-B7/B6</f>
        <v>0.8102466793168881</v>
      </c>
      <c r="C34" s="23">
        <f>B34</f>
        <v>0.8102466793168881</v>
      </c>
      <c r="D34" s="23">
        <f>C34</f>
        <v>0.8102466793168881</v>
      </c>
      <c r="E34" s="7"/>
      <c r="F34" s="7" t="s">
        <v>32</v>
      </c>
      <c r="G34" s="23">
        <f>G8/B6</f>
        <v>0.12523719165085387</v>
      </c>
      <c r="H34" s="23">
        <f t="shared" si="1"/>
        <v>0.12523719165085387</v>
      </c>
      <c r="I34" s="23">
        <f t="shared" si="1"/>
        <v>0.12523719165085387</v>
      </c>
      <c r="J34" s="7"/>
      <c r="K34" s="7"/>
      <c r="L34" s="7"/>
      <c r="M34" s="7"/>
      <c r="N34" s="7"/>
    </row>
    <row r="35" spans="1:14">
      <c r="A35" s="7" t="s">
        <v>26</v>
      </c>
      <c r="B35" s="23">
        <v>4.4999999999999998E-2</v>
      </c>
      <c r="C35" s="23">
        <v>0.06</v>
      </c>
      <c r="D35" s="23">
        <v>0.06</v>
      </c>
      <c r="E35" s="7"/>
      <c r="F35" s="7" t="s">
        <v>31</v>
      </c>
      <c r="G35" s="23">
        <f>+G16/B6</f>
        <v>9.9620493358633766E-2</v>
      </c>
      <c r="H35" s="23">
        <f t="shared" si="1"/>
        <v>9.9620493358633766E-2</v>
      </c>
      <c r="I35" s="23">
        <f t="shared" si="1"/>
        <v>9.9620493358633766E-2</v>
      </c>
      <c r="J35" s="7"/>
      <c r="K35" s="7"/>
      <c r="L35" s="7"/>
      <c r="M35" s="7"/>
      <c r="N35" s="7"/>
    </row>
    <row r="36" spans="1:14">
      <c r="A36" s="7" t="s">
        <v>27</v>
      </c>
      <c r="B36" s="23">
        <v>1.6E-2</v>
      </c>
      <c r="C36" s="23">
        <v>0.02</v>
      </c>
      <c r="D36" s="23">
        <v>0.02</v>
      </c>
      <c r="E36" s="7"/>
      <c r="F36" s="7" t="s">
        <v>33</v>
      </c>
      <c r="G36" s="23">
        <f>+G11/B6</f>
        <v>0.5</v>
      </c>
      <c r="H36" s="23">
        <f t="shared" si="1"/>
        <v>0.5</v>
      </c>
      <c r="I36" s="23">
        <f t="shared" si="1"/>
        <v>0.5</v>
      </c>
      <c r="J36" s="7"/>
      <c r="K36" s="7"/>
      <c r="L36" s="7"/>
      <c r="M36" s="7"/>
      <c r="N36" s="7"/>
    </row>
    <row r="37" spans="1:14">
      <c r="A37" s="7" t="s">
        <v>28</v>
      </c>
      <c r="B37" s="23">
        <f>-B15/B14</f>
        <v>0.33333333333333331</v>
      </c>
      <c r="C37" s="30">
        <f>B37</f>
        <v>0.33333333333333331</v>
      </c>
      <c r="D37" s="30">
        <f>C37</f>
        <v>0.33333333333333331</v>
      </c>
      <c r="E37" s="7"/>
      <c r="F37" s="7"/>
      <c r="G37" s="23"/>
      <c r="H37" s="7"/>
      <c r="I37" s="7"/>
      <c r="J37" s="7"/>
      <c r="K37" s="7"/>
      <c r="L37" s="7"/>
      <c r="M37" s="7"/>
      <c r="N37" s="7"/>
    </row>
    <row r="38" spans="1:14">
      <c r="A38" s="7" t="s">
        <v>29</v>
      </c>
      <c r="B38" s="23">
        <v>0.33</v>
      </c>
      <c r="C38" s="7"/>
      <c r="D38" s="7"/>
      <c r="E38" s="7"/>
      <c r="F38" s="7" t="s">
        <v>37</v>
      </c>
      <c r="G38" s="23">
        <v>0.12</v>
      </c>
      <c r="H38" s="23">
        <f>G38</f>
        <v>0.12</v>
      </c>
      <c r="I38" s="23">
        <f>H38</f>
        <v>0.12</v>
      </c>
      <c r="J38" s="7"/>
      <c r="K38" s="7"/>
      <c r="L38" s="7"/>
      <c r="M38" s="7"/>
      <c r="N38" s="7"/>
    </row>
    <row r="39" spans="1:14">
      <c r="A39" s="7"/>
      <c r="B39" s="7"/>
      <c r="C39" s="2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pageMargins left="0.7" right="0.7" top="0.75" bottom="0.75" header="0.3" footer="0.3"/>
  <pageSetup paperSize="9" orientation="portrait" horizontalDpi="300" verticalDpi="300" r:id="rId1"/>
  <ignoredErrors>
    <ignoredError sqref="C11" formulaRange="1"/>
    <ignoredError sqref="L9:N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2013-03-12T15:18:14Z</dcterms:created>
  <dcterms:modified xsi:type="dcterms:W3CDTF">2014-03-05T09:58:17Z</dcterms:modified>
</cp:coreProperties>
</file>