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lder2021\IAProjects\Physics\draft\"/>
    </mc:Choice>
  </mc:AlternateContent>
  <xr:revisionPtr revIDLastSave="0" documentId="13_ncr:1_{B7E3FDFF-8002-4A6B-8F79-F043A8F16D9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aw" sheetId="1" r:id="rId1"/>
    <sheet name="Presentatio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9" i="2" l="1"/>
  <c r="K101" i="2"/>
  <c r="K102" i="2"/>
  <c r="K103" i="2"/>
  <c r="K104" i="2"/>
  <c r="K105" i="2"/>
  <c r="K106" i="2"/>
  <c r="K107" i="2"/>
  <c r="K108" i="2"/>
  <c r="K100" i="2"/>
  <c r="J101" i="2"/>
  <c r="J102" i="2"/>
  <c r="J103" i="2"/>
  <c r="J104" i="2"/>
  <c r="J105" i="2"/>
  <c r="J106" i="2"/>
  <c r="J107" i="2"/>
  <c r="J108" i="2"/>
  <c r="J100" i="2"/>
  <c r="L108" i="2"/>
  <c r="L101" i="2"/>
  <c r="L102" i="2"/>
  <c r="L103" i="2"/>
  <c r="L104" i="2"/>
  <c r="L105" i="2"/>
  <c r="L106" i="2"/>
  <c r="L107" i="2"/>
  <c r="H101" i="2"/>
  <c r="H102" i="2"/>
  <c r="H103" i="2"/>
  <c r="H104" i="2"/>
  <c r="H105" i="2"/>
  <c r="H106" i="2"/>
  <c r="H107" i="2"/>
  <c r="H108" i="2"/>
  <c r="H100" i="2"/>
  <c r="I101" i="2"/>
  <c r="I102" i="2"/>
  <c r="I103" i="2"/>
  <c r="I104" i="2"/>
  <c r="I105" i="2"/>
  <c r="I106" i="2"/>
  <c r="I107" i="2"/>
  <c r="I108" i="2"/>
  <c r="R53" i="2"/>
  <c r="R54" i="2"/>
  <c r="R55" i="2"/>
  <c r="R56" i="2"/>
  <c r="R57" i="2"/>
  <c r="R58" i="2"/>
  <c r="R59" i="2"/>
  <c r="R52" i="2"/>
  <c r="Q53" i="2"/>
  <c r="Q54" i="2"/>
  <c r="Q55" i="2"/>
  <c r="Q56" i="2"/>
  <c r="Q57" i="2"/>
  <c r="Q58" i="2"/>
  <c r="Q59" i="2"/>
  <c r="Q52" i="2"/>
  <c r="C100" i="2"/>
  <c r="I100" i="2" s="1"/>
  <c r="D100" i="2"/>
  <c r="G81" i="2"/>
  <c r="G44" i="2"/>
  <c r="F44" i="2"/>
  <c r="E44" i="2"/>
  <c r="D44" i="2"/>
  <c r="C44" i="2"/>
  <c r="E59" i="2" s="1"/>
  <c r="F59" i="2" s="1"/>
  <c r="G43" i="2"/>
  <c r="F43" i="2"/>
  <c r="E43" i="2"/>
  <c r="D43" i="2"/>
  <c r="C43" i="2"/>
  <c r="G42" i="2"/>
  <c r="F42" i="2"/>
  <c r="E42" i="2"/>
  <c r="D42" i="2"/>
  <c r="C42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D36" i="2"/>
  <c r="E36" i="2"/>
  <c r="F36" i="2"/>
  <c r="G36" i="2"/>
  <c r="C36" i="2"/>
  <c r="D26" i="2"/>
  <c r="D25" i="2"/>
  <c r="D27" i="2" s="1"/>
  <c r="D28" i="2" s="1"/>
  <c r="D24" i="2"/>
  <c r="C53" i="2"/>
  <c r="D83" i="2" s="1"/>
  <c r="E83" i="2" s="1"/>
  <c r="C54" i="2"/>
  <c r="D84" i="2" s="1"/>
  <c r="E84" i="2" s="1"/>
  <c r="C55" i="2"/>
  <c r="D85" i="2" s="1"/>
  <c r="E85" i="2" s="1"/>
  <c r="C56" i="2"/>
  <c r="D86" i="2" s="1"/>
  <c r="E86" i="2" s="1"/>
  <c r="C57" i="2"/>
  <c r="D87" i="2" s="1"/>
  <c r="E87" i="2" s="1"/>
  <c r="C58" i="2"/>
  <c r="D88" i="2" s="1"/>
  <c r="E88" i="2" s="1"/>
  <c r="C59" i="2"/>
  <c r="D89" i="2" s="1"/>
  <c r="E89" i="2" s="1"/>
  <c r="C52" i="2"/>
  <c r="D82" i="2" s="1"/>
  <c r="E82" i="2" s="1"/>
  <c r="L15" i="1"/>
  <c r="M15" i="1" s="1"/>
  <c r="J15" i="1"/>
  <c r="K15" i="1" s="1"/>
  <c r="L14" i="1"/>
  <c r="M14" i="1" s="1"/>
  <c r="J14" i="1"/>
  <c r="K14" i="1" s="1"/>
  <c r="L13" i="1"/>
  <c r="M13" i="1" s="1"/>
  <c r="K13" i="1"/>
  <c r="J13" i="1"/>
  <c r="L12" i="1"/>
  <c r="M12" i="1" s="1"/>
  <c r="J12" i="1"/>
  <c r="K12" i="1" s="1"/>
  <c r="M11" i="1"/>
  <c r="L11" i="1"/>
  <c r="J11" i="1"/>
  <c r="K11" i="1" s="1"/>
  <c r="M10" i="1"/>
  <c r="L10" i="1"/>
  <c r="J10" i="1"/>
  <c r="K10" i="1" s="1"/>
  <c r="M9" i="1"/>
  <c r="L9" i="1"/>
  <c r="J9" i="1"/>
  <c r="K9" i="1" s="1"/>
  <c r="M8" i="1"/>
  <c r="L8" i="1"/>
  <c r="J8" i="1"/>
  <c r="K8" i="1" s="1"/>
  <c r="E54" i="2" l="1"/>
  <c r="F54" i="2" s="1"/>
  <c r="E56" i="2"/>
  <c r="F56" i="2" s="1"/>
  <c r="E53" i="2"/>
  <c r="F53" i="2" s="1"/>
  <c r="E55" i="2"/>
  <c r="F55" i="2" s="1"/>
  <c r="E58" i="2"/>
  <c r="F58" i="2" s="1"/>
  <c r="E52" i="2"/>
  <c r="F52" i="2" s="1"/>
  <c r="E57" i="2"/>
  <c r="F57" i="2" s="1"/>
  <c r="D57" i="2"/>
  <c r="C88" i="2"/>
  <c r="C107" i="2" s="1"/>
  <c r="D56" i="2"/>
  <c r="C87" i="2"/>
  <c r="C106" i="2" s="1"/>
  <c r="D55" i="2"/>
  <c r="C86" i="2"/>
  <c r="C105" i="2" s="1"/>
  <c r="D54" i="2"/>
  <c r="C85" i="2"/>
  <c r="C104" i="2" s="1"/>
  <c r="D53" i="2"/>
  <c r="C84" i="2"/>
  <c r="C103" i="2" s="1"/>
  <c r="D52" i="2"/>
  <c r="C83" i="2"/>
  <c r="C102" i="2" s="1"/>
  <c r="D59" i="2"/>
  <c r="C82" i="2"/>
  <c r="C101" i="2" s="1"/>
  <c r="D58" i="2"/>
  <c r="C89" i="2"/>
  <c r="C108" i="2" s="1"/>
  <c r="F84" i="2"/>
  <c r="F85" i="2"/>
  <c r="F82" i="2"/>
  <c r="D101" i="2" l="1"/>
  <c r="G82" i="2"/>
  <c r="D106" i="2"/>
  <c r="G87" i="2"/>
  <c r="F88" i="2"/>
  <c r="F83" i="2"/>
  <c r="D103" i="2"/>
  <c r="G84" i="2"/>
  <c r="F89" i="2"/>
  <c r="D108" i="2"/>
  <c r="G89" i="2"/>
  <c r="D104" i="2"/>
  <c r="G85" i="2"/>
  <c r="F86" i="2"/>
  <c r="D105" i="2"/>
  <c r="G86" i="2"/>
  <c r="D102" i="2"/>
  <c r="G83" i="2"/>
  <c r="D107" i="2"/>
  <c r="G88" i="2"/>
  <c r="F87" i="2"/>
</calcChain>
</file>

<file path=xl/sharedStrings.xml><?xml version="1.0" encoding="utf-8"?>
<sst xmlns="http://schemas.openxmlformats.org/spreadsheetml/2006/main" count="73" uniqueCount="52">
  <si>
    <t>8V</t>
  </si>
  <si>
    <t>Voltage</t>
  </si>
  <si>
    <t>Current</t>
  </si>
  <si>
    <t>Ambient</t>
  </si>
  <si>
    <t>Distance</t>
  </si>
  <si>
    <t>Intensity</t>
  </si>
  <si>
    <t>Distance (m)</t>
  </si>
  <si>
    <t>Inverse Square</t>
  </si>
  <si>
    <t>Average (lux)</t>
  </si>
  <si>
    <t>Corrected</t>
  </si>
  <si>
    <t>Trial 1</t>
  </si>
  <si>
    <t>Trial 2</t>
  </si>
  <si>
    <t>Trial 3</t>
  </si>
  <si>
    <t>Trial 4</t>
  </si>
  <si>
    <t>Trial 5</t>
  </si>
  <si>
    <t>Raw Data</t>
  </si>
  <si>
    <t>Averaging</t>
  </si>
  <si>
    <r>
      <t>Distance (</t>
    </r>
    <r>
      <rPr>
        <sz val="11"/>
        <color theme="1"/>
        <rFont val="Calibri"/>
        <family val="2"/>
      </rPr>
      <t>±0.001m)</t>
    </r>
  </si>
  <si>
    <t>Power</t>
  </si>
  <si>
    <t>Power (W)</t>
  </si>
  <si>
    <t>Current Rel Uncert</t>
  </si>
  <si>
    <t>Voltage Rel Uncert</t>
  </si>
  <si>
    <t>Power Rel Uncert</t>
  </si>
  <si>
    <t>Power Abs Uncert</t>
  </si>
  <si>
    <t>Corrected Illuminance (±4lx)</t>
  </si>
  <si>
    <t>Transform</t>
  </si>
  <si>
    <t>Distance % Error</t>
  </si>
  <si>
    <t>Graph</t>
  </si>
  <si>
    <t>1/Dist^2 % Error</t>
  </si>
  <si>
    <t>Absolute Error</t>
  </si>
  <si>
    <t>Steepest Error</t>
  </si>
  <si>
    <t>Shallowest Error</t>
  </si>
  <si>
    <t xml:space="preserve">1/Distance^2 </t>
  </si>
  <si>
    <t>Average Illuminance (lx)</t>
  </si>
  <si>
    <t>Half Range (lx)</t>
  </si>
  <si>
    <t>Absolute Error (lx)</t>
  </si>
  <si>
    <t>Mean Illuminance (±2 lx)</t>
  </si>
  <si>
    <r>
      <t>Distance (</t>
    </r>
    <r>
      <rPr>
        <sz val="11"/>
        <color theme="1"/>
        <rFont val="Calibri"/>
        <family val="2"/>
      </rPr>
      <t>±0.1 cm)</t>
    </r>
  </si>
  <si>
    <t>Current (±0.01 A)</t>
  </si>
  <si>
    <t>Voltage (±0.01 V)</t>
  </si>
  <si>
    <t>Ambient (±2 lx)</t>
  </si>
  <si>
    <t>d</t>
  </si>
  <si>
    <t>Distance (±0.001m) / d</t>
  </si>
  <si>
    <t>1/Distance^2 / 1/d^2</t>
  </si>
  <si>
    <t>Illuminance - Ambient Illuminance (±4lx) / Ev</t>
  </si>
  <si>
    <t>Averaged illuminance (lx) / Ev</t>
  </si>
  <si>
    <t>Illuminance (±2 lx) / Ev</t>
  </si>
  <si>
    <r>
      <t>Distance (</t>
    </r>
    <r>
      <rPr>
        <sz val="11"/>
        <color theme="1"/>
        <rFont val="Calibri"/>
        <family val="2"/>
      </rPr>
      <t>±0.001 m) / d</t>
    </r>
  </si>
  <si>
    <t>Current (±0.01 A) / I</t>
  </si>
  <si>
    <t>Voltage (±0.01 V) / V</t>
  </si>
  <si>
    <t>1/Distance^2 % error</t>
  </si>
  <si>
    <t>1/Distance^2 abs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</si>
</sst>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1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7" fillId="7" borderId="0" xfId="3"/>
    <xf numFmtId="0" fontId="0" fillId="0" borderId="0" xfId="0" applyAlignment="1"/>
    <xf numFmtId="0" fontId="1" fillId="0" borderId="0" xfId="17"/>
    <xf numFmtId="2" fontId="0" fillId="0" borderId="2" xfId="0" applyNumberFormat="1" applyBorder="1"/>
    <xf numFmtId="1" fontId="0" fillId="0" borderId="2" xfId="0" applyNumberFormat="1" applyBorder="1"/>
    <xf numFmtId="0" fontId="0" fillId="0" borderId="2" xfId="0" applyBorder="1"/>
    <xf numFmtId="164" fontId="0" fillId="0" borderId="2" xfId="0" applyNumberFormat="1" applyBorder="1"/>
    <xf numFmtId="11" fontId="0" fillId="0" borderId="2" xfId="0" applyNumberFormat="1" applyBorder="1"/>
    <xf numFmtId="0" fontId="0" fillId="0" borderId="0" xfId="0" applyFont="1"/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Raw!$L$7:$L$7</c:f>
              <c:strCache>
                <c:ptCount val="1"/>
                <c:pt idx="0">
                  <c:v>Average (lux)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Raw!$J$8:$J$15</c:f>
              <c:numCache>
                <c:formatCode>General</c:formatCode>
                <c:ptCount val="8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</c:numCache>
            </c:numRef>
          </c:xVal>
          <c:yVal>
            <c:numRef>
              <c:f>Raw!$L$8:$L$15</c:f>
              <c:numCache>
                <c:formatCode>General</c:formatCode>
                <c:ptCount val="8"/>
                <c:pt idx="0">
                  <c:v>1816.4</c:v>
                </c:pt>
                <c:pt idx="1">
                  <c:v>1038.2</c:v>
                </c:pt>
                <c:pt idx="2">
                  <c:v>686.3</c:v>
                </c:pt>
                <c:pt idx="3">
                  <c:v>517.92000000000007</c:v>
                </c:pt>
                <c:pt idx="4">
                  <c:v>385.41666666666669</c:v>
                </c:pt>
                <c:pt idx="5">
                  <c:v>284.55</c:v>
                </c:pt>
                <c:pt idx="6">
                  <c:v>244.17999999999998</c:v>
                </c:pt>
                <c:pt idx="7">
                  <c:v>207.6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0-4C44-B2E7-524E3AE2D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02040"/>
        <c:axId val="444601384"/>
      </c:scatterChart>
      <c:valAx>
        <c:axId val="444601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4602040"/>
        <c:crossesAt val="0"/>
        <c:crossBetween val="midCat"/>
      </c:valAx>
      <c:valAx>
        <c:axId val="44460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46013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Raw!$L$7:$L$7</c:f>
              <c:strCache>
                <c:ptCount val="1"/>
                <c:pt idx="0">
                  <c:v>Average (lux)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9.0708316839238634E-4"/>
                  <c:y val="0.72507263770048525"/>
                </c:manualLayout>
              </c:layout>
              <c:numFmt formatCode="General" sourceLinked="0"/>
            </c:trendlineLbl>
          </c:trendline>
          <c:xVal>
            <c:numRef>
              <c:f>Raw!$K$8:$K$15</c:f>
              <c:numCache>
                <c:formatCode>General</c:formatCode>
                <c:ptCount val="8"/>
                <c:pt idx="0">
                  <c:v>1111.1111111111111</c:v>
                </c:pt>
                <c:pt idx="1">
                  <c:v>625</c:v>
                </c:pt>
                <c:pt idx="2">
                  <c:v>399.99999999999994</c:v>
                </c:pt>
                <c:pt idx="3">
                  <c:v>277.77777777777777</c:v>
                </c:pt>
                <c:pt idx="4">
                  <c:v>204.08163265306121</c:v>
                </c:pt>
                <c:pt idx="5">
                  <c:v>156.25</c:v>
                </c:pt>
                <c:pt idx="6">
                  <c:v>123.4567901234568</c:v>
                </c:pt>
                <c:pt idx="7">
                  <c:v>99.999999999999986</c:v>
                </c:pt>
              </c:numCache>
            </c:numRef>
          </c:xVal>
          <c:yVal>
            <c:numRef>
              <c:f>Raw!$L$8:$L$15</c:f>
              <c:numCache>
                <c:formatCode>General</c:formatCode>
                <c:ptCount val="8"/>
                <c:pt idx="0">
                  <c:v>1816.4</c:v>
                </c:pt>
                <c:pt idx="1">
                  <c:v>1038.2</c:v>
                </c:pt>
                <c:pt idx="2">
                  <c:v>686.3</c:v>
                </c:pt>
                <c:pt idx="3">
                  <c:v>517.92000000000007</c:v>
                </c:pt>
                <c:pt idx="4">
                  <c:v>385.41666666666669</c:v>
                </c:pt>
                <c:pt idx="5">
                  <c:v>284.55</c:v>
                </c:pt>
                <c:pt idx="6">
                  <c:v>244.17999999999998</c:v>
                </c:pt>
                <c:pt idx="7">
                  <c:v>207.6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E-4C75-8AEF-0A1786BCF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17976"/>
        <c:axId val="445119288"/>
      </c:scatterChart>
      <c:valAx>
        <c:axId val="4451192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5117976"/>
        <c:crossesAt val="0"/>
        <c:crossBetween val="midCat"/>
      </c:valAx>
      <c:valAx>
        <c:axId val="44511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511928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0192004481937"/>
          <c:y val="0.17316872409829059"/>
          <c:w val="0.7898601431530331"/>
          <c:h val="0.61951760553412893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Presentation!$D$50:$D$51</c:f>
              <c:strCache>
                <c:ptCount val="2"/>
                <c:pt idx="0">
                  <c:v>Average Illuminance (lx)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52794271816574"/>
                  <c:y val="-0.651931167435432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K</a:t>
                    </a:r>
                    <a:r>
                      <a:rPr lang="en-US" sz="1400" baseline="0"/>
                      <a:t>v</a:t>
                    </a:r>
                    <a:r>
                      <a:rPr lang="en-US" sz="1600" baseline="0"/>
                      <a:t> = 2.4439(m)</a:t>
                    </a:r>
                    <a:r>
                      <a:rPr lang="en-US" sz="1600" baseline="30000"/>
                      <a:t>-1.879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Presentation!$F$52:$F$59</c:f>
                <c:numCache>
                  <c:formatCode>General</c:formatCode>
                  <c:ptCount val="8"/>
                  <c:pt idx="0">
                    <c:v>101.5</c:v>
                  </c:pt>
                  <c:pt idx="1">
                    <c:v>28.5</c:v>
                  </c:pt>
                  <c:pt idx="2">
                    <c:v>25.5</c:v>
                  </c:pt>
                  <c:pt idx="3">
                    <c:v>32.149999999999977</c:v>
                  </c:pt>
                  <c:pt idx="4">
                    <c:v>13.199999999999989</c:v>
                  </c:pt>
                  <c:pt idx="5">
                    <c:v>13.450000000000017</c:v>
                  </c:pt>
                  <c:pt idx="6">
                    <c:v>13.200000000000003</c:v>
                  </c:pt>
                  <c:pt idx="7">
                    <c:v>10.75</c:v>
                  </c:pt>
                </c:numCache>
              </c:numRef>
            </c:plus>
            <c:minus>
              <c:numRef>
                <c:f>Presentation!$F$52:$F$59</c:f>
                <c:numCache>
                  <c:formatCode>General</c:formatCode>
                  <c:ptCount val="8"/>
                  <c:pt idx="0">
                    <c:v>101.5</c:v>
                  </c:pt>
                  <c:pt idx="1">
                    <c:v>28.5</c:v>
                  </c:pt>
                  <c:pt idx="2">
                    <c:v>25.5</c:v>
                  </c:pt>
                  <c:pt idx="3">
                    <c:v>32.149999999999977</c:v>
                  </c:pt>
                  <c:pt idx="4">
                    <c:v>13.199999999999989</c:v>
                  </c:pt>
                  <c:pt idx="5">
                    <c:v>13.450000000000017</c:v>
                  </c:pt>
                  <c:pt idx="6">
                    <c:v>13.200000000000003</c:v>
                  </c:pt>
                  <c:pt idx="7">
                    <c:v>10.75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Presentation!$C$52:$C$59</c:f>
              <c:numCache>
                <c:formatCode>0.000</c:formatCode>
                <c:ptCount val="8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</c:numCache>
            </c:numRef>
          </c:xVal>
          <c:yVal>
            <c:numRef>
              <c:f>Presentation!$D$52:$D$59</c:f>
              <c:numCache>
                <c:formatCode>0</c:formatCode>
                <c:ptCount val="8"/>
                <c:pt idx="0">
                  <c:v>1798.4</c:v>
                </c:pt>
                <c:pt idx="1">
                  <c:v>1020.2</c:v>
                </c:pt>
                <c:pt idx="2">
                  <c:v>668.3</c:v>
                </c:pt>
                <c:pt idx="3">
                  <c:v>499.92000000000007</c:v>
                </c:pt>
                <c:pt idx="4">
                  <c:v>365.26000000000005</c:v>
                </c:pt>
                <c:pt idx="5">
                  <c:v>266.16000000000003</c:v>
                </c:pt>
                <c:pt idx="6">
                  <c:v>226.17999999999998</c:v>
                </c:pt>
                <c:pt idx="7">
                  <c:v>189.6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7-4324-86E9-CF83A0050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30048"/>
        <c:axId val="620829064"/>
      </c:scatterChart>
      <c:valAx>
        <c:axId val="6208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Distance to Source /</a:t>
                </a:r>
                <a:r>
                  <a:rPr lang="en-NZ" sz="1600" baseline="0"/>
                  <a:t> d / m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38465561937009435"/>
              <c:y val="0.87982521402380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29064"/>
        <c:crosses val="autoZero"/>
        <c:crossBetween val="midCat"/>
      </c:valAx>
      <c:valAx>
        <c:axId val="62082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Illuminance /</a:t>
                </a:r>
                <a:r>
                  <a:rPr lang="en-NZ" sz="1600" baseline="0"/>
                  <a:t> Ev / lx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3.0304955652347233E-2"/>
              <c:y val="0.2278986829851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3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Presentation!$D$81</c:f>
              <c:strCache>
                <c:ptCount val="1"/>
                <c:pt idx="0">
                  <c:v>Distance %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50"/>
            <c:backward val="100"/>
            <c:dispRSqr val="1"/>
            <c:dispEq val="1"/>
            <c:trendlineLbl>
              <c:layout>
                <c:manualLayout>
                  <c:x val="0.16126261800589095"/>
                  <c:y val="0.235487790383902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Ev = 1.5881(m^-2) + 34.179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0.9995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Presentation!$F$82:$F$89</c:f>
                <c:numCache>
                  <c:formatCode>General</c:formatCode>
                  <c:ptCount val="8"/>
                  <c:pt idx="0">
                    <c:v>74.074074074074076</c:v>
                  </c:pt>
                  <c:pt idx="1">
                    <c:v>31.25</c:v>
                  </c:pt>
                  <c:pt idx="2">
                    <c:v>15.999999999999998</c:v>
                  </c:pt>
                  <c:pt idx="3">
                    <c:v>9.2592592592592595</c:v>
                  </c:pt>
                  <c:pt idx="4">
                    <c:v>5.8309037900874632</c:v>
                  </c:pt>
                  <c:pt idx="5">
                    <c:v>3.90625</c:v>
                  </c:pt>
                  <c:pt idx="6">
                    <c:v>2.7434842249657065</c:v>
                  </c:pt>
                  <c:pt idx="7">
                    <c:v>1.9999999999999998</c:v>
                  </c:pt>
                </c:numCache>
              </c:numRef>
            </c:plus>
            <c:minus>
              <c:numRef>
                <c:f>Presentation!$F$82:$F$89</c:f>
                <c:numCache>
                  <c:formatCode>General</c:formatCode>
                  <c:ptCount val="8"/>
                  <c:pt idx="0">
                    <c:v>74.074074074074076</c:v>
                  </c:pt>
                  <c:pt idx="1">
                    <c:v>31.25</c:v>
                  </c:pt>
                  <c:pt idx="2">
                    <c:v>15.999999999999998</c:v>
                  </c:pt>
                  <c:pt idx="3">
                    <c:v>9.2592592592592595</c:v>
                  </c:pt>
                  <c:pt idx="4">
                    <c:v>5.8309037900874632</c:v>
                  </c:pt>
                  <c:pt idx="5">
                    <c:v>3.90625</c:v>
                  </c:pt>
                  <c:pt idx="6">
                    <c:v>2.7434842249657065</c:v>
                  </c:pt>
                  <c:pt idx="7">
                    <c:v>1.9999999999999998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Presentation!$F$52:$F$59</c:f>
                <c:numCache>
                  <c:formatCode>General</c:formatCode>
                  <c:ptCount val="8"/>
                  <c:pt idx="0">
                    <c:v>101.5</c:v>
                  </c:pt>
                  <c:pt idx="1">
                    <c:v>28.5</c:v>
                  </c:pt>
                  <c:pt idx="2">
                    <c:v>25.5</c:v>
                  </c:pt>
                  <c:pt idx="3">
                    <c:v>32.149999999999977</c:v>
                  </c:pt>
                  <c:pt idx="4">
                    <c:v>13.199999999999989</c:v>
                  </c:pt>
                  <c:pt idx="5">
                    <c:v>13.450000000000017</c:v>
                  </c:pt>
                  <c:pt idx="6">
                    <c:v>13.200000000000003</c:v>
                  </c:pt>
                  <c:pt idx="7">
                    <c:v>10.75</c:v>
                  </c:pt>
                </c:numCache>
              </c:numRef>
            </c:plus>
            <c:minus>
              <c:numRef>
                <c:f>Presentation!$F$52:$F$59</c:f>
                <c:numCache>
                  <c:formatCode>General</c:formatCode>
                  <c:ptCount val="8"/>
                  <c:pt idx="0">
                    <c:v>101.5</c:v>
                  </c:pt>
                  <c:pt idx="1">
                    <c:v>28.5</c:v>
                  </c:pt>
                  <c:pt idx="2">
                    <c:v>25.5</c:v>
                  </c:pt>
                  <c:pt idx="3">
                    <c:v>32.149999999999977</c:v>
                  </c:pt>
                  <c:pt idx="4">
                    <c:v>13.199999999999989</c:v>
                  </c:pt>
                  <c:pt idx="5">
                    <c:v>13.450000000000017</c:v>
                  </c:pt>
                  <c:pt idx="6">
                    <c:v>13.200000000000003</c:v>
                  </c:pt>
                  <c:pt idx="7">
                    <c:v>10.75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Presentation!$C$101:$C$108</c:f>
              <c:numCache>
                <c:formatCode>General</c:formatCode>
                <c:ptCount val="8"/>
                <c:pt idx="0">
                  <c:v>1111.1111111111111</c:v>
                </c:pt>
                <c:pt idx="1">
                  <c:v>625</c:v>
                </c:pt>
                <c:pt idx="2">
                  <c:v>399.99999999999994</c:v>
                </c:pt>
                <c:pt idx="3">
                  <c:v>277.77777777777777</c:v>
                </c:pt>
                <c:pt idx="4">
                  <c:v>204.08163265306121</c:v>
                </c:pt>
                <c:pt idx="5">
                  <c:v>156.25</c:v>
                </c:pt>
                <c:pt idx="6">
                  <c:v>123.4567901234568</c:v>
                </c:pt>
                <c:pt idx="7">
                  <c:v>99.999999999999986</c:v>
                </c:pt>
              </c:numCache>
            </c:numRef>
          </c:xVal>
          <c:yVal>
            <c:numRef>
              <c:f>Presentation!$D$101:$D$108</c:f>
              <c:numCache>
                <c:formatCode>0</c:formatCode>
                <c:ptCount val="8"/>
                <c:pt idx="0">
                  <c:v>1798.4</c:v>
                </c:pt>
                <c:pt idx="1">
                  <c:v>1020.2</c:v>
                </c:pt>
                <c:pt idx="2">
                  <c:v>668.3</c:v>
                </c:pt>
                <c:pt idx="3">
                  <c:v>499.92000000000007</c:v>
                </c:pt>
                <c:pt idx="4">
                  <c:v>365.26000000000005</c:v>
                </c:pt>
                <c:pt idx="5">
                  <c:v>266.16000000000003</c:v>
                </c:pt>
                <c:pt idx="6">
                  <c:v>226.17999999999998</c:v>
                </c:pt>
                <c:pt idx="7">
                  <c:v>189.6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C-4106-8D0D-298D6AD4686A}"/>
            </c:ext>
          </c:extLst>
        </c:ser>
        <c:ser>
          <c:idx val="1"/>
          <c:order val="1"/>
          <c:tx>
            <c:strRef>
              <c:f>Presentation!$E$81</c:f>
              <c:strCache>
                <c:ptCount val="1"/>
                <c:pt idx="0">
                  <c:v>1/Distance^2 % 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9525" cap="rnd">
                <a:solidFill>
                  <a:srgbClr val="00B0F0"/>
                </a:solidFill>
                <a:prstDash val="solid"/>
              </a:ln>
              <a:effectLst/>
            </c:spPr>
            <c:trendlineType val="linear"/>
            <c:backward val="100"/>
            <c:dispRSqr val="0"/>
            <c:dispEq val="1"/>
            <c:trendlineLbl>
              <c:layout>
                <c:manualLayout>
                  <c:x val="0.18577376119791739"/>
                  <c:y val="0.355398438867175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rgbClr val="00B0F0"/>
                        </a:solidFill>
                      </a:rPr>
                      <a:t>Ev = 1.7209(m^-2) + 12.912</a:t>
                    </a:r>
                    <a:endParaRPr lang="en-US" sz="1050">
                      <a:solidFill>
                        <a:srgbClr val="00B0F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Presentation!$C$101:$C$108</c:f>
              <c:numCache>
                <c:formatCode>General</c:formatCode>
                <c:ptCount val="8"/>
                <c:pt idx="0">
                  <c:v>1111.1111111111111</c:v>
                </c:pt>
                <c:pt idx="1">
                  <c:v>625</c:v>
                </c:pt>
                <c:pt idx="2">
                  <c:v>399.99999999999994</c:v>
                </c:pt>
                <c:pt idx="3">
                  <c:v>277.77777777777777</c:v>
                </c:pt>
                <c:pt idx="4">
                  <c:v>204.08163265306121</c:v>
                </c:pt>
                <c:pt idx="5">
                  <c:v>156.25</c:v>
                </c:pt>
                <c:pt idx="6">
                  <c:v>123.4567901234568</c:v>
                </c:pt>
                <c:pt idx="7">
                  <c:v>99.999999999999986</c:v>
                </c:pt>
              </c:numCache>
            </c:numRef>
          </c:xVal>
          <c:yVal>
            <c:numRef>
              <c:f>Presentation!$E$101:$E$108</c:f>
              <c:numCache>
                <c:formatCode>General</c:formatCode>
                <c:ptCount val="8"/>
                <c:pt idx="0">
                  <c:v>1925</c:v>
                </c:pt>
                <c:pt idx="7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CC-4106-8D0D-298D6AD4686A}"/>
            </c:ext>
          </c:extLst>
        </c:ser>
        <c:ser>
          <c:idx val="2"/>
          <c:order val="2"/>
          <c:tx>
            <c:strRef>
              <c:f>Presentation!$F$81</c:f>
              <c:strCache>
                <c:ptCount val="1"/>
                <c:pt idx="0">
                  <c:v>1/Distance^2 abs 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100"/>
            <c:backward val="100"/>
            <c:dispRSqr val="0"/>
            <c:dispEq val="1"/>
            <c:trendlineLbl>
              <c:layout>
                <c:manualLayout>
                  <c:x val="0.13234379719196548"/>
                  <c:y val="0.424887503827270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rgbClr val="FF0000"/>
                        </a:solidFill>
                      </a:rPr>
                      <a:t>Ev = 1.4786(m^-2) + 47.143</a:t>
                    </a:r>
                    <a:endParaRPr lang="en-US" sz="11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Presentation!$C$101:$C$108</c:f>
              <c:numCache>
                <c:formatCode>General</c:formatCode>
                <c:ptCount val="8"/>
                <c:pt idx="0">
                  <c:v>1111.1111111111111</c:v>
                </c:pt>
                <c:pt idx="1">
                  <c:v>625</c:v>
                </c:pt>
                <c:pt idx="2">
                  <c:v>399.99999999999994</c:v>
                </c:pt>
                <c:pt idx="3">
                  <c:v>277.77777777777777</c:v>
                </c:pt>
                <c:pt idx="4">
                  <c:v>204.08163265306121</c:v>
                </c:pt>
                <c:pt idx="5">
                  <c:v>156.25</c:v>
                </c:pt>
                <c:pt idx="6">
                  <c:v>123.4567901234568</c:v>
                </c:pt>
                <c:pt idx="7">
                  <c:v>99.999999999999986</c:v>
                </c:pt>
              </c:numCache>
            </c:numRef>
          </c:xVal>
          <c:yVal>
            <c:numRef>
              <c:f>Presentation!$F$101:$F$108</c:f>
              <c:numCache>
                <c:formatCode>General</c:formatCode>
                <c:ptCount val="8"/>
                <c:pt idx="0">
                  <c:v>1690</c:v>
                </c:pt>
                <c:pt idx="7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9F-460C-8DCA-9E48D13CB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31784"/>
        <c:axId val="723030800"/>
      </c:scatterChart>
      <c:valAx>
        <c:axId val="7230317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/>
                  <a:t>1/(Distance)^2  /</a:t>
                </a:r>
                <a:r>
                  <a:rPr lang="en-NZ" sz="1400" baseline="0"/>
                  <a:t> d^-2 / m^-2</a:t>
                </a:r>
                <a:endParaRPr lang="en-NZ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30800"/>
        <c:crosses val="autoZero"/>
        <c:crossBetween val="midCat"/>
      </c:valAx>
      <c:valAx>
        <c:axId val="7230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/>
                  <a:t>Illuminance</a:t>
                </a:r>
                <a:r>
                  <a:rPr lang="en-NZ" sz="1400" baseline="0"/>
                  <a:t> / Ev / lx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1.4076194329067064E-2"/>
              <c:y val="0.29795540452576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3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859855" y="3779535"/>
    <xdr:ext cx="5759640" cy="32396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D414F-922A-4612-9349-37BBBAFC9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744895" y="4552950"/>
    <xdr:ext cx="6180030" cy="305476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CC4BA-6F84-4170-A87C-5083123CD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23526</xdr:colOff>
      <xdr:row>60</xdr:row>
      <xdr:rowOff>120824</xdr:rowOff>
    </xdr:from>
    <xdr:to>
      <xdr:col>13</xdr:col>
      <xdr:colOff>494892</xdr:colOff>
      <xdr:row>78</xdr:row>
      <xdr:rowOff>79104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BA93DE-96BD-45C5-B0B0-B432BFB02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109</xdr:row>
      <xdr:rowOff>85725</xdr:rowOff>
    </xdr:from>
    <xdr:to>
      <xdr:col>7</xdr:col>
      <xdr:colOff>467591</xdr:colOff>
      <xdr:row>130</xdr:row>
      <xdr:rowOff>34636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5BE9-46EB-44D8-81CD-89186AD45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5"/>
  <sheetViews>
    <sheetView zoomScale="130" zoomScaleNormal="130" workbookViewId="0">
      <selection activeCell="K8" sqref="K8"/>
    </sheetView>
  </sheetViews>
  <sheetFormatPr defaultRowHeight="14.25"/>
  <cols>
    <col min="1" max="13" width="10.625" customWidth="1"/>
  </cols>
  <sheetData>
    <row r="2" spans="2:13">
      <c r="B2" t="s">
        <v>0</v>
      </c>
    </row>
    <row r="3" spans="2:13">
      <c r="B3" t="s">
        <v>1</v>
      </c>
      <c r="C3">
        <v>7.2</v>
      </c>
      <c r="D3">
        <v>0.01</v>
      </c>
    </row>
    <row r="4" spans="2:13">
      <c r="B4" t="s">
        <v>2</v>
      </c>
      <c r="C4">
        <v>0.27</v>
      </c>
      <c r="D4">
        <v>0.01</v>
      </c>
    </row>
    <row r="5" spans="2:13">
      <c r="F5" t="s">
        <v>3</v>
      </c>
      <c r="G5">
        <v>3</v>
      </c>
    </row>
    <row r="6" spans="2:13">
      <c r="B6">
        <v>0.2</v>
      </c>
      <c r="C6">
        <v>0.1</v>
      </c>
    </row>
    <row r="7" spans="2:13">
      <c r="B7" t="s">
        <v>4</v>
      </c>
      <c r="C7" t="s">
        <v>5</v>
      </c>
      <c r="J7" t="s">
        <v>6</v>
      </c>
      <c r="K7" t="s">
        <v>7</v>
      </c>
      <c r="L7" t="s">
        <v>8</v>
      </c>
      <c r="M7" t="s">
        <v>9</v>
      </c>
    </row>
    <row r="8" spans="2:13">
      <c r="B8">
        <v>3</v>
      </c>
      <c r="C8">
        <v>1785</v>
      </c>
      <c r="D8">
        <v>1958</v>
      </c>
      <c r="E8">
        <v>1755</v>
      </c>
      <c r="F8">
        <v>1799</v>
      </c>
      <c r="G8">
        <v>1785</v>
      </c>
      <c r="J8">
        <f t="shared" ref="J8:J15" si="0">B8/100</f>
        <v>0.03</v>
      </c>
      <c r="K8">
        <f>1/POWER(J8,2)</f>
        <v>1111.1111111111111</v>
      </c>
      <c r="L8">
        <f t="shared" ref="L8:L15" si="1">AVERAGE(C8:H8)</f>
        <v>1816.4</v>
      </c>
      <c r="M8">
        <f t="shared" ref="M8:M15" si="2">L8-3</f>
        <v>1813.4</v>
      </c>
    </row>
    <row r="9" spans="2:13">
      <c r="B9">
        <v>4</v>
      </c>
      <c r="C9">
        <v>1025</v>
      </c>
      <c r="D9">
        <v>1068</v>
      </c>
      <c r="E9">
        <v>1011</v>
      </c>
      <c r="F9">
        <v>1041</v>
      </c>
      <c r="G9">
        <v>1046</v>
      </c>
      <c r="J9">
        <f t="shared" si="0"/>
        <v>0.04</v>
      </c>
      <c r="K9">
        <f t="shared" ref="K9:K15" si="3">1/POWER(J9,2)</f>
        <v>625</v>
      </c>
      <c r="L9">
        <f t="shared" si="1"/>
        <v>1038.2</v>
      </c>
      <c r="M9">
        <f t="shared" si="2"/>
        <v>1035.2</v>
      </c>
    </row>
    <row r="10" spans="2:13">
      <c r="B10">
        <v>5</v>
      </c>
      <c r="C10">
        <v>680</v>
      </c>
      <c r="D10">
        <v>659.9</v>
      </c>
      <c r="E10">
        <v>710.9</v>
      </c>
      <c r="F10">
        <v>687.7</v>
      </c>
      <c r="G10">
        <v>693</v>
      </c>
      <c r="J10">
        <f t="shared" si="0"/>
        <v>0.05</v>
      </c>
      <c r="K10">
        <f t="shared" si="3"/>
        <v>399.99999999999994</v>
      </c>
      <c r="L10">
        <f t="shared" si="1"/>
        <v>686.3</v>
      </c>
      <c r="M10">
        <f t="shared" si="2"/>
        <v>683.3</v>
      </c>
    </row>
    <row r="11" spans="2:13">
      <c r="B11">
        <v>6</v>
      </c>
      <c r="C11">
        <v>525.20000000000005</v>
      </c>
      <c r="D11">
        <v>485</v>
      </c>
      <c r="E11">
        <v>505.6</v>
      </c>
      <c r="F11">
        <v>549.29999999999995</v>
      </c>
      <c r="G11">
        <v>524.5</v>
      </c>
      <c r="J11">
        <f t="shared" si="0"/>
        <v>0.06</v>
      </c>
      <c r="K11">
        <f t="shared" si="3"/>
        <v>277.77777777777777</v>
      </c>
      <c r="L11">
        <f t="shared" si="1"/>
        <v>517.92000000000007</v>
      </c>
      <c r="M11">
        <f t="shared" si="2"/>
        <v>514.92000000000007</v>
      </c>
    </row>
    <row r="12" spans="2:13">
      <c r="B12">
        <v>7</v>
      </c>
      <c r="C12">
        <v>389.1</v>
      </c>
      <c r="D12">
        <v>366.6</v>
      </c>
      <c r="E12">
        <v>388.2</v>
      </c>
      <c r="F12">
        <v>379.4</v>
      </c>
      <c r="G12">
        <v>393</v>
      </c>
      <c r="H12">
        <v>396.2</v>
      </c>
      <c r="J12">
        <f t="shared" si="0"/>
        <v>7.0000000000000007E-2</v>
      </c>
      <c r="K12">
        <f t="shared" si="3"/>
        <v>204.08163265306121</v>
      </c>
      <c r="L12">
        <f t="shared" si="1"/>
        <v>385.41666666666669</v>
      </c>
      <c r="M12">
        <f t="shared" si="2"/>
        <v>382.41666666666669</v>
      </c>
    </row>
    <row r="13" spans="2:13">
      <c r="B13">
        <v>8</v>
      </c>
      <c r="C13">
        <v>276.8</v>
      </c>
      <c r="D13">
        <v>295.2</v>
      </c>
      <c r="E13">
        <v>274.5</v>
      </c>
      <c r="F13">
        <v>273.7</v>
      </c>
      <c r="G13">
        <v>300.60000000000002</v>
      </c>
      <c r="H13">
        <v>286.5</v>
      </c>
      <c r="J13">
        <f t="shared" si="0"/>
        <v>0.08</v>
      </c>
      <c r="K13">
        <f t="shared" si="3"/>
        <v>156.25</v>
      </c>
      <c r="L13">
        <f t="shared" si="1"/>
        <v>284.55</v>
      </c>
      <c r="M13">
        <f t="shared" si="2"/>
        <v>281.55</v>
      </c>
    </row>
    <row r="14" spans="2:13">
      <c r="B14">
        <v>9</v>
      </c>
      <c r="C14">
        <v>248.9</v>
      </c>
      <c r="D14">
        <v>240.5</v>
      </c>
      <c r="E14">
        <v>241.9</v>
      </c>
      <c r="F14">
        <v>258</v>
      </c>
      <c r="G14">
        <v>231.6</v>
      </c>
      <c r="J14">
        <f t="shared" si="0"/>
        <v>0.09</v>
      </c>
      <c r="K14">
        <f t="shared" si="3"/>
        <v>123.4567901234568</v>
      </c>
      <c r="L14">
        <f t="shared" si="1"/>
        <v>244.17999999999998</v>
      </c>
      <c r="M14">
        <f t="shared" si="2"/>
        <v>241.17999999999998</v>
      </c>
    </row>
    <row r="15" spans="2:13">
      <c r="B15">
        <v>10</v>
      </c>
      <c r="C15">
        <v>214.3</v>
      </c>
      <c r="D15">
        <v>195.6</v>
      </c>
      <c r="E15">
        <v>211.4</v>
      </c>
      <c r="F15">
        <v>199.6</v>
      </c>
      <c r="G15">
        <v>217.1</v>
      </c>
      <c r="J15">
        <f t="shared" si="0"/>
        <v>0.1</v>
      </c>
      <c r="K15">
        <f t="shared" si="3"/>
        <v>99.999999999999986</v>
      </c>
      <c r="L15">
        <f t="shared" si="1"/>
        <v>207.6</v>
      </c>
      <c r="M15">
        <f t="shared" si="2"/>
        <v>204.6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AC112"/>
  <sheetViews>
    <sheetView tabSelected="1" topLeftCell="A106" zoomScale="145" zoomScaleNormal="145" workbookViewId="0">
      <selection activeCell="I117" sqref="I117"/>
    </sheetView>
  </sheetViews>
  <sheetFormatPr defaultRowHeight="14.25"/>
  <cols>
    <col min="3" max="3" width="16.5" customWidth="1"/>
    <col min="4" max="4" width="17.125" customWidth="1"/>
    <col min="5" max="5" width="16.125" customWidth="1"/>
    <col min="6" max="6" width="17.5" customWidth="1"/>
    <col min="7" max="7" width="16.375" customWidth="1"/>
    <col min="8" max="10" width="20.125" customWidth="1"/>
    <col min="11" max="11" width="19.375" customWidth="1"/>
    <col min="12" max="18" width="16.25" customWidth="1"/>
    <col min="19" max="19" width="15.375" customWidth="1"/>
  </cols>
  <sheetData>
    <row r="3" spans="3:16">
      <c r="C3" s="5" t="s">
        <v>15</v>
      </c>
    </row>
    <row r="5" spans="3:16" ht="15" thickBot="1"/>
    <row r="6" spans="3:16" ht="15" thickBot="1">
      <c r="D6" s="16" t="s">
        <v>36</v>
      </c>
      <c r="E6" s="16"/>
      <c r="F6" s="16"/>
      <c r="G6" s="16"/>
      <c r="H6" s="16"/>
      <c r="K6" s="10"/>
      <c r="L6" s="18" t="s">
        <v>46</v>
      </c>
      <c r="M6" s="18"/>
      <c r="N6" s="18"/>
      <c r="O6" s="18"/>
      <c r="P6" s="18"/>
    </row>
    <row r="7" spans="3:16" ht="15.75" thickBot="1">
      <c r="C7" t="s">
        <v>37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K7" s="10" t="s">
        <v>47</v>
      </c>
      <c r="L7" s="10" t="s">
        <v>10</v>
      </c>
      <c r="M7" s="10" t="s">
        <v>11</v>
      </c>
      <c r="N7" s="10" t="s">
        <v>12</v>
      </c>
      <c r="O7" s="10" t="s">
        <v>13</v>
      </c>
      <c r="P7" s="10" t="s">
        <v>14</v>
      </c>
    </row>
    <row r="8" spans="3:16" ht="15" thickBot="1">
      <c r="C8" s="3">
        <v>3</v>
      </c>
      <c r="D8" s="4">
        <v>1785</v>
      </c>
      <c r="E8" s="4">
        <v>1958</v>
      </c>
      <c r="F8" s="4">
        <v>1755</v>
      </c>
      <c r="G8" s="4">
        <v>1799</v>
      </c>
      <c r="H8" s="4">
        <v>1785</v>
      </c>
      <c r="K8" s="11">
        <v>0.03</v>
      </c>
      <c r="L8" s="9">
        <v>1785</v>
      </c>
      <c r="M8" s="9">
        <v>1958</v>
      </c>
      <c r="N8" s="9">
        <v>1755</v>
      </c>
      <c r="O8" s="9">
        <v>1799</v>
      </c>
      <c r="P8" s="9">
        <v>1785</v>
      </c>
    </row>
    <row r="9" spans="3:16" ht="15" thickBot="1">
      <c r="C9" s="3">
        <v>4</v>
      </c>
      <c r="D9" s="4">
        <v>1025</v>
      </c>
      <c r="E9" s="4">
        <v>1068</v>
      </c>
      <c r="F9" s="4">
        <v>1011</v>
      </c>
      <c r="G9" s="4">
        <v>1041</v>
      </c>
      <c r="H9" s="4">
        <v>1046</v>
      </c>
      <c r="K9" s="11">
        <v>0.04</v>
      </c>
      <c r="L9" s="9">
        <v>1025</v>
      </c>
      <c r="M9" s="9">
        <v>1068</v>
      </c>
      <c r="N9" s="9">
        <v>1011</v>
      </c>
      <c r="O9" s="9">
        <v>1041</v>
      </c>
      <c r="P9" s="9">
        <v>1046</v>
      </c>
    </row>
    <row r="10" spans="3:16" ht="15" thickBot="1">
      <c r="C10" s="3">
        <v>5</v>
      </c>
      <c r="D10" s="4">
        <v>680</v>
      </c>
      <c r="E10" s="4">
        <v>659.9</v>
      </c>
      <c r="F10" s="4">
        <v>710.9</v>
      </c>
      <c r="G10" s="4">
        <v>687.7</v>
      </c>
      <c r="H10" s="4">
        <v>693</v>
      </c>
      <c r="K10" s="11">
        <v>0.05</v>
      </c>
      <c r="L10" s="9">
        <v>680</v>
      </c>
      <c r="M10" s="9">
        <v>659.9</v>
      </c>
      <c r="N10" s="9">
        <v>710.9</v>
      </c>
      <c r="O10" s="9">
        <v>687.7</v>
      </c>
      <c r="P10" s="9">
        <v>693</v>
      </c>
    </row>
    <row r="11" spans="3:16" ht="15" thickBot="1">
      <c r="C11" s="3">
        <v>6</v>
      </c>
      <c r="D11" s="4">
        <v>525.20000000000005</v>
      </c>
      <c r="E11" s="4">
        <v>485</v>
      </c>
      <c r="F11" s="4">
        <v>505.6</v>
      </c>
      <c r="G11" s="4">
        <v>549.29999999999995</v>
      </c>
      <c r="H11" s="4">
        <v>524.5</v>
      </c>
      <c r="K11" s="11">
        <v>0.06</v>
      </c>
      <c r="L11" s="9">
        <v>525.20000000000005</v>
      </c>
      <c r="M11" s="9">
        <v>485</v>
      </c>
      <c r="N11" s="9">
        <v>505.6</v>
      </c>
      <c r="O11" s="9">
        <v>549.29999999999995</v>
      </c>
      <c r="P11" s="9">
        <v>524.5</v>
      </c>
    </row>
    <row r="12" spans="3:16" ht="15" thickBot="1">
      <c r="C12" s="3">
        <v>7</v>
      </c>
      <c r="D12" s="4">
        <v>389.1</v>
      </c>
      <c r="E12" s="4">
        <v>366.6</v>
      </c>
      <c r="F12" s="4">
        <v>388.2</v>
      </c>
      <c r="G12" s="4">
        <v>379.4</v>
      </c>
      <c r="H12" s="4">
        <v>393</v>
      </c>
      <c r="K12" s="11">
        <v>7.0000000000000007E-2</v>
      </c>
      <c r="L12" s="9">
        <v>389.1</v>
      </c>
      <c r="M12" s="9">
        <v>366.6</v>
      </c>
      <c r="N12" s="9">
        <v>388.2</v>
      </c>
      <c r="O12" s="9">
        <v>379.4</v>
      </c>
      <c r="P12" s="9">
        <v>393</v>
      </c>
    </row>
    <row r="13" spans="3:16" ht="15" thickBot="1">
      <c r="C13" s="3">
        <v>8</v>
      </c>
      <c r="D13" s="4">
        <v>276.8</v>
      </c>
      <c r="E13" s="4">
        <v>295.2</v>
      </c>
      <c r="F13" s="4">
        <v>274.5</v>
      </c>
      <c r="G13" s="4">
        <v>273.7</v>
      </c>
      <c r="H13" s="4">
        <v>300.60000000000002</v>
      </c>
      <c r="K13" s="11">
        <v>0.08</v>
      </c>
      <c r="L13" s="9">
        <v>276.8</v>
      </c>
      <c r="M13" s="9">
        <v>295.2</v>
      </c>
      <c r="N13" s="9">
        <v>274.5</v>
      </c>
      <c r="O13" s="9">
        <v>273.7</v>
      </c>
      <c r="P13" s="9">
        <v>300.60000000000002</v>
      </c>
    </row>
    <row r="14" spans="3:16" ht="15" thickBot="1">
      <c r="C14" s="3">
        <v>9</v>
      </c>
      <c r="D14" s="4">
        <v>248.9</v>
      </c>
      <c r="E14" s="4">
        <v>240.5</v>
      </c>
      <c r="F14" s="4">
        <v>241.9</v>
      </c>
      <c r="G14" s="4">
        <v>258</v>
      </c>
      <c r="H14" s="4">
        <v>231.6</v>
      </c>
      <c r="K14" s="11">
        <v>0.09</v>
      </c>
      <c r="L14" s="9">
        <v>248.9</v>
      </c>
      <c r="M14" s="9">
        <v>240.5</v>
      </c>
      <c r="N14" s="9">
        <v>241.9</v>
      </c>
      <c r="O14" s="9">
        <v>258</v>
      </c>
      <c r="P14" s="9">
        <v>231.6</v>
      </c>
    </row>
    <row r="15" spans="3:16" ht="15" thickBot="1">
      <c r="C15" s="3">
        <v>10</v>
      </c>
      <c r="D15" s="4">
        <v>214.3</v>
      </c>
      <c r="E15" s="4">
        <v>195.6</v>
      </c>
      <c r="F15" s="4">
        <v>211.4</v>
      </c>
      <c r="G15" s="4">
        <v>199.6</v>
      </c>
      <c r="H15" s="4">
        <v>217.1</v>
      </c>
      <c r="K15" s="11">
        <v>0.1</v>
      </c>
      <c r="L15" s="9">
        <v>214.3</v>
      </c>
      <c r="M15" s="9">
        <v>195.6</v>
      </c>
      <c r="N15" s="9">
        <v>211.4</v>
      </c>
      <c r="O15" s="9">
        <v>199.6</v>
      </c>
      <c r="P15" s="9">
        <v>217.1</v>
      </c>
    </row>
    <row r="16" spans="3:16" ht="15" thickBot="1"/>
    <row r="17" spans="3:12" ht="15" thickBot="1">
      <c r="C17" t="s">
        <v>38</v>
      </c>
      <c r="D17" s="1">
        <v>0.27</v>
      </c>
      <c r="K17" s="10" t="s">
        <v>48</v>
      </c>
      <c r="L17" s="8">
        <v>0.27</v>
      </c>
    </row>
    <row r="18" spans="3:12" ht="15" thickBot="1">
      <c r="C18" t="s">
        <v>39</v>
      </c>
      <c r="D18" s="1">
        <v>7.2</v>
      </c>
      <c r="K18" s="10" t="s">
        <v>49</v>
      </c>
      <c r="L18" s="8">
        <v>7.2</v>
      </c>
    </row>
    <row r="19" spans="3:12" ht="15" thickBot="1">
      <c r="C19" t="s">
        <v>40</v>
      </c>
      <c r="D19">
        <v>18</v>
      </c>
      <c r="K19" s="10" t="s">
        <v>40</v>
      </c>
      <c r="L19" s="10">
        <v>18</v>
      </c>
    </row>
    <row r="22" spans="3:12">
      <c r="C22" s="5" t="s">
        <v>18</v>
      </c>
    </row>
    <row r="24" spans="3:12">
      <c r="C24" t="s">
        <v>19</v>
      </c>
      <c r="D24">
        <f>D17*D18</f>
        <v>1.9440000000000002</v>
      </c>
      <c r="G24" s="6"/>
      <c r="H24" s="6"/>
    </row>
    <row r="25" spans="3:12">
      <c r="C25" t="s">
        <v>20</v>
      </c>
      <c r="D25">
        <f>0.01/D17</f>
        <v>3.7037037037037035E-2</v>
      </c>
    </row>
    <row r="26" spans="3:12">
      <c r="C26" t="s">
        <v>21</v>
      </c>
      <c r="D26">
        <f>0.01/D18</f>
        <v>1.3888888888888889E-3</v>
      </c>
      <c r="G26" s="4"/>
      <c r="H26" s="4"/>
    </row>
    <row r="27" spans="3:12">
      <c r="C27" t="s">
        <v>22</v>
      </c>
      <c r="D27">
        <f>D25+D26</f>
        <v>3.8425925925925926E-2</v>
      </c>
      <c r="G27" s="4"/>
      <c r="H27" s="4"/>
    </row>
    <row r="28" spans="3:12">
      <c r="C28" t="s">
        <v>23</v>
      </c>
      <c r="D28" s="1">
        <f>D24*D27</f>
        <v>7.4700000000000003E-2</v>
      </c>
      <c r="G28" s="4"/>
      <c r="H28" s="4"/>
    </row>
    <row r="29" spans="3:12">
      <c r="G29" s="4"/>
      <c r="H29" s="4"/>
    </row>
    <row r="30" spans="3:12">
      <c r="G30" s="4"/>
      <c r="H30" s="4"/>
    </row>
    <row r="31" spans="3:12">
      <c r="G31" s="4"/>
      <c r="H31" s="4"/>
    </row>
    <row r="32" spans="3:12">
      <c r="C32" s="5" t="s">
        <v>3</v>
      </c>
      <c r="G32" s="4"/>
      <c r="H32" s="4"/>
    </row>
    <row r="33" spans="3:16">
      <c r="H33" s="4"/>
    </row>
    <row r="34" spans="3:16" ht="15" thickBot="1"/>
    <row r="35" spans="3:16" ht="15" thickBot="1">
      <c r="C35" s="16" t="s">
        <v>24</v>
      </c>
      <c r="D35" s="16"/>
      <c r="E35" s="16"/>
      <c r="F35" s="16"/>
      <c r="G35" s="16"/>
      <c r="K35" s="10"/>
      <c r="L35" s="18" t="s">
        <v>44</v>
      </c>
      <c r="M35" s="18"/>
      <c r="N35" s="18"/>
      <c r="O35" s="18"/>
      <c r="P35" s="18"/>
    </row>
    <row r="36" spans="3:16" ht="15" thickBot="1">
      <c r="C36" t="str">
        <f>D7</f>
        <v>Trial 1</v>
      </c>
      <c r="D36" t="str">
        <f>E7</f>
        <v>Trial 2</v>
      </c>
      <c r="E36" t="str">
        <f>F7</f>
        <v>Trial 3</v>
      </c>
      <c r="F36" t="str">
        <f>G7</f>
        <v>Trial 4</v>
      </c>
      <c r="G36" t="str">
        <f>H7</f>
        <v>Trial 5</v>
      </c>
      <c r="K36" s="10" t="s">
        <v>42</v>
      </c>
      <c r="L36" s="10" t="s">
        <v>10</v>
      </c>
      <c r="M36" s="10" t="s">
        <v>11</v>
      </c>
      <c r="N36" s="10" t="s">
        <v>12</v>
      </c>
      <c r="O36" s="10" t="s">
        <v>13</v>
      </c>
      <c r="P36" s="10" t="s">
        <v>14</v>
      </c>
    </row>
    <row r="37" spans="3:16" ht="15" thickBot="1">
      <c r="C37" s="4">
        <f t="shared" ref="C37:G44" si="0">D8-$D$19</f>
        <v>1767</v>
      </c>
      <c r="D37" s="4">
        <f t="shared" si="0"/>
        <v>1940</v>
      </c>
      <c r="E37" s="4">
        <f t="shared" si="0"/>
        <v>1737</v>
      </c>
      <c r="F37" s="4">
        <f t="shared" si="0"/>
        <v>1781</v>
      </c>
      <c r="G37" s="4">
        <f t="shared" si="0"/>
        <v>1767</v>
      </c>
      <c r="K37" s="11">
        <v>0.03</v>
      </c>
      <c r="L37" s="9">
        <v>1767</v>
      </c>
      <c r="M37" s="9">
        <v>1940</v>
      </c>
      <c r="N37" s="9">
        <v>1737</v>
      </c>
      <c r="O37" s="9">
        <v>1781</v>
      </c>
      <c r="P37" s="9">
        <v>1767</v>
      </c>
    </row>
    <row r="38" spans="3:16" ht="15" thickBot="1">
      <c r="C38" s="4">
        <f t="shared" si="0"/>
        <v>1007</v>
      </c>
      <c r="D38" s="4">
        <f t="shared" si="0"/>
        <v>1050</v>
      </c>
      <c r="E38" s="4">
        <f t="shared" si="0"/>
        <v>993</v>
      </c>
      <c r="F38" s="4">
        <f t="shared" si="0"/>
        <v>1023</v>
      </c>
      <c r="G38" s="4">
        <f t="shared" si="0"/>
        <v>1028</v>
      </c>
      <c r="K38" s="11">
        <v>0.04</v>
      </c>
      <c r="L38" s="9">
        <v>1007</v>
      </c>
      <c r="M38" s="9">
        <v>1050</v>
      </c>
      <c r="N38" s="9">
        <v>993</v>
      </c>
      <c r="O38" s="9">
        <v>1023</v>
      </c>
      <c r="P38" s="9">
        <v>1028</v>
      </c>
    </row>
    <row r="39" spans="3:16" ht="15" thickBot="1">
      <c r="C39" s="4">
        <f t="shared" si="0"/>
        <v>662</v>
      </c>
      <c r="D39" s="4">
        <f t="shared" si="0"/>
        <v>641.9</v>
      </c>
      <c r="E39" s="4">
        <f t="shared" si="0"/>
        <v>692.9</v>
      </c>
      <c r="F39" s="4">
        <f t="shared" si="0"/>
        <v>669.7</v>
      </c>
      <c r="G39" s="4">
        <f t="shared" si="0"/>
        <v>675</v>
      </c>
      <c r="K39" s="11">
        <v>0.05</v>
      </c>
      <c r="L39" s="9">
        <v>662</v>
      </c>
      <c r="M39" s="9">
        <v>641.9</v>
      </c>
      <c r="N39" s="9">
        <v>692.9</v>
      </c>
      <c r="O39" s="9">
        <v>669.7</v>
      </c>
      <c r="P39" s="9">
        <v>675</v>
      </c>
    </row>
    <row r="40" spans="3:16" ht="15" thickBot="1">
      <c r="C40" s="4">
        <f t="shared" si="0"/>
        <v>507.20000000000005</v>
      </c>
      <c r="D40" s="4">
        <f t="shared" si="0"/>
        <v>467</v>
      </c>
      <c r="E40" s="4">
        <f t="shared" si="0"/>
        <v>487.6</v>
      </c>
      <c r="F40" s="4">
        <f t="shared" si="0"/>
        <v>531.29999999999995</v>
      </c>
      <c r="G40" s="4">
        <f t="shared" si="0"/>
        <v>506.5</v>
      </c>
      <c r="K40" s="11">
        <v>0.06</v>
      </c>
      <c r="L40" s="9">
        <v>507.20000000000005</v>
      </c>
      <c r="M40" s="9">
        <v>467</v>
      </c>
      <c r="N40" s="9">
        <v>487.6</v>
      </c>
      <c r="O40" s="9">
        <v>531.29999999999995</v>
      </c>
      <c r="P40" s="9">
        <v>506.5</v>
      </c>
    </row>
    <row r="41" spans="3:16" ht="15" thickBot="1">
      <c r="C41" s="4">
        <f t="shared" si="0"/>
        <v>371.1</v>
      </c>
      <c r="D41" s="4">
        <f t="shared" si="0"/>
        <v>348.6</v>
      </c>
      <c r="E41" s="4">
        <f t="shared" si="0"/>
        <v>370.2</v>
      </c>
      <c r="F41" s="4">
        <f t="shared" si="0"/>
        <v>361.4</v>
      </c>
      <c r="G41" s="4">
        <f t="shared" si="0"/>
        <v>375</v>
      </c>
      <c r="K41" s="11">
        <v>7.0000000000000007E-2</v>
      </c>
      <c r="L41" s="9">
        <v>371.1</v>
      </c>
      <c r="M41" s="9">
        <v>348.6</v>
      </c>
      <c r="N41" s="9">
        <v>370.2</v>
      </c>
      <c r="O41" s="9">
        <v>361.4</v>
      </c>
      <c r="P41" s="9">
        <v>375</v>
      </c>
    </row>
    <row r="42" spans="3:16" ht="15" thickBot="1">
      <c r="C42" s="4">
        <f t="shared" si="0"/>
        <v>258.8</v>
      </c>
      <c r="D42" s="4">
        <f t="shared" si="0"/>
        <v>277.2</v>
      </c>
      <c r="E42" s="4">
        <f t="shared" si="0"/>
        <v>256.5</v>
      </c>
      <c r="F42" s="4">
        <f t="shared" si="0"/>
        <v>255.7</v>
      </c>
      <c r="G42" s="4">
        <f t="shared" si="0"/>
        <v>282.60000000000002</v>
      </c>
      <c r="K42" s="11">
        <v>0.08</v>
      </c>
      <c r="L42" s="9">
        <v>258.8</v>
      </c>
      <c r="M42" s="9">
        <v>277.2</v>
      </c>
      <c r="N42" s="9">
        <v>256.5</v>
      </c>
      <c r="O42" s="9">
        <v>255.7</v>
      </c>
      <c r="P42" s="9">
        <v>282.60000000000002</v>
      </c>
    </row>
    <row r="43" spans="3:16" ht="15" thickBot="1">
      <c r="C43" s="4">
        <f t="shared" si="0"/>
        <v>230.9</v>
      </c>
      <c r="D43" s="4">
        <f t="shared" si="0"/>
        <v>222.5</v>
      </c>
      <c r="E43" s="4">
        <f t="shared" si="0"/>
        <v>223.9</v>
      </c>
      <c r="F43" s="4">
        <f t="shared" si="0"/>
        <v>240</v>
      </c>
      <c r="G43" s="4">
        <f t="shared" si="0"/>
        <v>213.6</v>
      </c>
      <c r="K43" s="11">
        <v>0.09</v>
      </c>
      <c r="L43" s="9">
        <v>230.9</v>
      </c>
      <c r="M43" s="9">
        <v>222.5</v>
      </c>
      <c r="N43" s="9">
        <v>223.9</v>
      </c>
      <c r="O43" s="9">
        <v>240</v>
      </c>
      <c r="P43" s="9">
        <v>213.6</v>
      </c>
    </row>
    <row r="44" spans="3:16" ht="15" thickBot="1">
      <c r="C44" s="4">
        <f t="shared" si="0"/>
        <v>196.3</v>
      </c>
      <c r="D44" s="4">
        <f t="shared" si="0"/>
        <v>177.6</v>
      </c>
      <c r="E44" s="4">
        <f t="shared" si="0"/>
        <v>193.4</v>
      </c>
      <c r="F44" s="4">
        <f t="shared" si="0"/>
        <v>181.6</v>
      </c>
      <c r="G44" s="4">
        <f t="shared" si="0"/>
        <v>199.1</v>
      </c>
      <c r="K44" s="11">
        <v>0.1</v>
      </c>
      <c r="L44" s="9">
        <v>196.3</v>
      </c>
      <c r="M44" s="9">
        <v>177.6</v>
      </c>
      <c r="N44" s="9">
        <v>193.4</v>
      </c>
      <c r="O44" s="9">
        <v>181.6</v>
      </c>
      <c r="P44" s="9">
        <v>199.1</v>
      </c>
    </row>
    <row r="48" spans="3:16">
      <c r="C48" s="5" t="s">
        <v>16</v>
      </c>
    </row>
    <row r="49" spans="3:29" ht="15" thickBot="1"/>
    <row r="50" spans="3:29" ht="15" thickBot="1">
      <c r="D50" s="17" t="s">
        <v>33</v>
      </c>
      <c r="E50" s="6"/>
      <c r="F50" s="6"/>
      <c r="K50" s="10"/>
      <c r="L50" s="18" t="s">
        <v>44</v>
      </c>
      <c r="M50" s="18"/>
      <c r="N50" s="18"/>
      <c r="O50" s="18"/>
      <c r="P50" s="18"/>
      <c r="Q50" s="14" t="s">
        <v>45</v>
      </c>
      <c r="R50" s="15" t="s">
        <v>34</v>
      </c>
      <c r="AC50" t="s">
        <v>41</v>
      </c>
    </row>
    <row r="51" spans="3:29" ht="15.75" thickBot="1">
      <c r="C51" t="s">
        <v>17</v>
      </c>
      <c r="D51" s="17"/>
      <c r="E51" t="s">
        <v>34</v>
      </c>
      <c r="F51" t="s">
        <v>35</v>
      </c>
      <c r="K51" s="10" t="s">
        <v>42</v>
      </c>
      <c r="L51" s="10" t="s">
        <v>10</v>
      </c>
      <c r="M51" s="10" t="s">
        <v>11</v>
      </c>
      <c r="N51" s="10" t="s">
        <v>12</v>
      </c>
      <c r="O51" s="10" t="s">
        <v>13</v>
      </c>
      <c r="P51" s="10" t="s">
        <v>14</v>
      </c>
      <c r="Q51" s="14"/>
      <c r="R51" s="15"/>
    </row>
    <row r="52" spans="3:29" ht="15" thickBot="1">
      <c r="C52" s="2">
        <f t="shared" ref="C52:C59" si="1">C8/100</f>
        <v>0.03</v>
      </c>
      <c r="D52" s="4">
        <f>AVERAGE(C37:G37)</f>
        <v>1798.4</v>
      </c>
      <c r="E52" s="4">
        <f>(MAX(C37:G37)-MIN(C37:G37))/2</f>
        <v>101.5</v>
      </c>
      <c r="F52" s="4">
        <f>E52</f>
        <v>101.5</v>
      </c>
      <c r="K52" s="11">
        <v>0.03</v>
      </c>
      <c r="L52" s="9">
        <v>1767</v>
      </c>
      <c r="M52" s="9">
        <v>1940</v>
      </c>
      <c r="N52" s="9">
        <v>1737</v>
      </c>
      <c r="O52" s="9">
        <v>1781</v>
      </c>
      <c r="P52" s="9">
        <v>1767</v>
      </c>
      <c r="Q52" s="9">
        <f>D52</f>
        <v>1798.4</v>
      </c>
      <c r="R52" s="9">
        <f>E52</f>
        <v>101.5</v>
      </c>
    </row>
    <row r="53" spans="3:29" ht="15" thickBot="1">
      <c r="C53" s="2">
        <f t="shared" si="1"/>
        <v>0.04</v>
      </c>
      <c r="D53" s="4">
        <f t="shared" ref="D53:D59" si="2">AVERAGE(C38:G38)</f>
        <v>1020.2</v>
      </c>
      <c r="E53" s="4">
        <f t="shared" ref="E53:E59" si="3">(MAX(C38:G38)-MIN(C38:G38))/2</f>
        <v>28.5</v>
      </c>
      <c r="F53" s="4">
        <f t="shared" ref="F53:F59" si="4">E53</f>
        <v>28.5</v>
      </c>
      <c r="K53" s="11">
        <v>0.04</v>
      </c>
      <c r="L53" s="9">
        <v>1007</v>
      </c>
      <c r="M53" s="9">
        <v>1050</v>
      </c>
      <c r="N53" s="9">
        <v>993</v>
      </c>
      <c r="O53" s="9">
        <v>1023</v>
      </c>
      <c r="P53" s="9">
        <v>1028</v>
      </c>
      <c r="Q53" s="9">
        <f t="shared" ref="Q53:Q59" si="5">D53</f>
        <v>1020.2</v>
      </c>
      <c r="R53" s="9">
        <f t="shared" ref="R53:R59" si="6">E53</f>
        <v>28.5</v>
      </c>
    </row>
    <row r="54" spans="3:29" ht="15" thickBot="1">
      <c r="C54" s="2">
        <f t="shared" si="1"/>
        <v>0.05</v>
      </c>
      <c r="D54" s="4">
        <f t="shared" si="2"/>
        <v>668.3</v>
      </c>
      <c r="E54" s="4">
        <f t="shared" si="3"/>
        <v>25.5</v>
      </c>
      <c r="F54" s="4">
        <f t="shared" si="4"/>
        <v>25.5</v>
      </c>
      <c r="K54" s="11">
        <v>0.05</v>
      </c>
      <c r="L54" s="9">
        <v>662</v>
      </c>
      <c r="M54" s="9">
        <v>641.9</v>
      </c>
      <c r="N54" s="9">
        <v>692.9</v>
      </c>
      <c r="O54" s="9">
        <v>669.7</v>
      </c>
      <c r="P54" s="9">
        <v>675</v>
      </c>
      <c r="Q54" s="9">
        <f t="shared" si="5"/>
        <v>668.3</v>
      </c>
      <c r="R54" s="9">
        <f t="shared" si="6"/>
        <v>25.5</v>
      </c>
    </row>
    <row r="55" spans="3:29" ht="15" thickBot="1">
      <c r="C55" s="2">
        <f t="shared" si="1"/>
        <v>0.06</v>
      </c>
      <c r="D55" s="4">
        <f t="shared" si="2"/>
        <v>499.92000000000007</v>
      </c>
      <c r="E55" s="4">
        <f t="shared" si="3"/>
        <v>32.149999999999977</v>
      </c>
      <c r="F55" s="4">
        <f t="shared" si="4"/>
        <v>32.149999999999977</v>
      </c>
      <c r="K55" s="11">
        <v>0.06</v>
      </c>
      <c r="L55" s="9">
        <v>507.20000000000005</v>
      </c>
      <c r="M55" s="9">
        <v>467</v>
      </c>
      <c r="N55" s="9">
        <v>487.6</v>
      </c>
      <c r="O55" s="9">
        <v>531.29999999999995</v>
      </c>
      <c r="P55" s="9">
        <v>506.5</v>
      </c>
      <c r="Q55" s="9">
        <f t="shared" si="5"/>
        <v>499.92000000000007</v>
      </c>
      <c r="R55" s="9">
        <f t="shared" si="6"/>
        <v>32.149999999999977</v>
      </c>
    </row>
    <row r="56" spans="3:29" ht="15" thickBot="1">
      <c r="C56" s="2">
        <f t="shared" si="1"/>
        <v>7.0000000000000007E-2</v>
      </c>
      <c r="D56" s="4">
        <f t="shared" si="2"/>
        <v>365.26000000000005</v>
      </c>
      <c r="E56" s="4">
        <f t="shared" si="3"/>
        <v>13.199999999999989</v>
      </c>
      <c r="F56" s="4">
        <f t="shared" si="4"/>
        <v>13.199999999999989</v>
      </c>
      <c r="K56" s="11">
        <v>7.0000000000000007E-2</v>
      </c>
      <c r="L56" s="9">
        <v>371.1</v>
      </c>
      <c r="M56" s="9">
        <v>348.6</v>
      </c>
      <c r="N56" s="9">
        <v>370.2</v>
      </c>
      <c r="O56" s="9">
        <v>361.4</v>
      </c>
      <c r="P56" s="9">
        <v>375</v>
      </c>
      <c r="Q56" s="9">
        <f t="shared" si="5"/>
        <v>365.26000000000005</v>
      </c>
      <c r="R56" s="9">
        <f t="shared" si="6"/>
        <v>13.199999999999989</v>
      </c>
    </row>
    <row r="57" spans="3:29" ht="15" thickBot="1">
      <c r="C57" s="2">
        <f t="shared" si="1"/>
        <v>0.08</v>
      </c>
      <c r="D57" s="4">
        <f t="shared" si="2"/>
        <v>266.16000000000003</v>
      </c>
      <c r="E57" s="4">
        <f t="shared" si="3"/>
        <v>13.450000000000017</v>
      </c>
      <c r="F57" s="4">
        <f t="shared" si="4"/>
        <v>13.450000000000017</v>
      </c>
      <c r="K57" s="11">
        <v>0.08</v>
      </c>
      <c r="L57" s="9">
        <v>258.8</v>
      </c>
      <c r="M57" s="9">
        <v>277.2</v>
      </c>
      <c r="N57" s="9">
        <v>256.5</v>
      </c>
      <c r="O57" s="9">
        <v>255.7</v>
      </c>
      <c r="P57" s="9">
        <v>282.60000000000002</v>
      </c>
      <c r="Q57" s="9">
        <f t="shared" si="5"/>
        <v>266.16000000000003</v>
      </c>
      <c r="R57" s="9">
        <f t="shared" si="6"/>
        <v>13.450000000000017</v>
      </c>
    </row>
    <row r="58" spans="3:29" ht="15" thickBot="1">
      <c r="C58" s="2">
        <f t="shared" si="1"/>
        <v>0.09</v>
      </c>
      <c r="D58" s="4">
        <f t="shared" si="2"/>
        <v>226.17999999999998</v>
      </c>
      <c r="E58" s="4">
        <f t="shared" si="3"/>
        <v>13.200000000000003</v>
      </c>
      <c r="F58" s="4">
        <f t="shared" si="4"/>
        <v>13.200000000000003</v>
      </c>
      <c r="K58" s="11">
        <v>0.09</v>
      </c>
      <c r="L58" s="9">
        <v>230.9</v>
      </c>
      <c r="M58" s="9">
        <v>222.5</v>
      </c>
      <c r="N58" s="9">
        <v>223.9</v>
      </c>
      <c r="O58" s="9">
        <v>240</v>
      </c>
      <c r="P58" s="9">
        <v>213.6</v>
      </c>
      <c r="Q58" s="9">
        <f t="shared" si="5"/>
        <v>226.17999999999998</v>
      </c>
      <c r="R58" s="9">
        <f t="shared" si="6"/>
        <v>13.200000000000003</v>
      </c>
    </row>
    <row r="59" spans="3:29" ht="15" thickBot="1">
      <c r="C59" s="2">
        <f t="shared" si="1"/>
        <v>0.1</v>
      </c>
      <c r="D59" s="4">
        <f t="shared" si="2"/>
        <v>189.6</v>
      </c>
      <c r="E59" s="4">
        <f t="shared" si="3"/>
        <v>10.75</v>
      </c>
      <c r="F59" s="4">
        <f t="shared" si="4"/>
        <v>10.75</v>
      </c>
      <c r="K59" s="11">
        <v>0.1</v>
      </c>
      <c r="L59" s="9">
        <v>196.3</v>
      </c>
      <c r="M59" s="9">
        <v>177.6</v>
      </c>
      <c r="N59" s="9">
        <v>193.4</v>
      </c>
      <c r="O59" s="9">
        <v>181.6</v>
      </c>
      <c r="P59" s="9">
        <v>199.1</v>
      </c>
      <c r="Q59" s="9">
        <f t="shared" si="5"/>
        <v>189.6</v>
      </c>
      <c r="R59" s="9">
        <f t="shared" si="6"/>
        <v>10.75</v>
      </c>
    </row>
    <row r="79" spans="3:3">
      <c r="C79" s="5" t="s">
        <v>25</v>
      </c>
    </row>
    <row r="81" spans="3:12" ht="14.25" customHeight="1">
      <c r="C81" t="s">
        <v>43</v>
      </c>
      <c r="D81" t="s">
        <v>26</v>
      </c>
      <c r="E81" t="s">
        <v>50</v>
      </c>
      <c r="F81" t="s">
        <v>51</v>
      </c>
      <c r="G81" t="str">
        <f>D50</f>
        <v>Average Illuminance (lx)</v>
      </c>
    </row>
    <row r="82" spans="3:12">
      <c r="C82">
        <f t="shared" ref="C82:C89" si="7">1/POWER(C52,2)</f>
        <v>1111.1111111111111</v>
      </c>
      <c r="D82">
        <f t="shared" ref="D82:D89" si="8">0.001/C52</f>
        <v>3.3333333333333333E-2</v>
      </c>
      <c r="E82">
        <f t="shared" ref="E82:E89" si="9">2*D82</f>
        <v>6.6666666666666666E-2</v>
      </c>
      <c r="F82">
        <f t="shared" ref="F82:F89" si="10">E82*C82</f>
        <v>74.074074074074076</v>
      </c>
      <c r="G82" s="4">
        <f t="shared" ref="G82:G89" si="11">D52</f>
        <v>1798.4</v>
      </c>
      <c r="I82">
        <v>74.074074074074076</v>
      </c>
      <c r="J82">
        <v>1111.1111111111111</v>
      </c>
      <c r="K82">
        <v>3.3333333333333333E-2</v>
      </c>
      <c r="L82">
        <v>6.6666666666666666E-2</v>
      </c>
    </row>
    <row r="83" spans="3:12">
      <c r="C83">
        <f t="shared" si="7"/>
        <v>625</v>
      </c>
      <c r="D83">
        <f t="shared" si="8"/>
        <v>2.5000000000000001E-2</v>
      </c>
      <c r="E83">
        <f t="shared" si="9"/>
        <v>0.05</v>
      </c>
      <c r="F83">
        <f t="shared" si="10"/>
        <v>31.25</v>
      </c>
      <c r="G83" s="4">
        <f t="shared" si="11"/>
        <v>1020.2</v>
      </c>
      <c r="I83">
        <v>31.25</v>
      </c>
      <c r="J83">
        <v>625</v>
      </c>
      <c r="K83">
        <v>2.5000000000000001E-2</v>
      </c>
      <c r="L83">
        <v>0.05</v>
      </c>
    </row>
    <row r="84" spans="3:12">
      <c r="C84">
        <f t="shared" si="7"/>
        <v>399.99999999999994</v>
      </c>
      <c r="D84">
        <f t="shared" si="8"/>
        <v>0.02</v>
      </c>
      <c r="E84">
        <f t="shared" si="9"/>
        <v>0.04</v>
      </c>
      <c r="F84">
        <f t="shared" si="10"/>
        <v>15.999999999999998</v>
      </c>
      <c r="G84" s="4">
        <f t="shared" si="11"/>
        <v>668.3</v>
      </c>
      <c r="I84">
        <v>15.999999999999998</v>
      </c>
      <c r="J84">
        <v>399.99999999999994</v>
      </c>
      <c r="K84">
        <v>0.02</v>
      </c>
      <c r="L84">
        <v>0.04</v>
      </c>
    </row>
    <row r="85" spans="3:12">
      <c r="C85">
        <f t="shared" si="7"/>
        <v>277.77777777777777</v>
      </c>
      <c r="D85">
        <f t="shared" si="8"/>
        <v>1.6666666666666666E-2</v>
      </c>
      <c r="E85">
        <f t="shared" si="9"/>
        <v>3.3333333333333333E-2</v>
      </c>
      <c r="F85">
        <f t="shared" si="10"/>
        <v>9.2592592592592595</v>
      </c>
      <c r="G85" s="4">
        <f t="shared" si="11"/>
        <v>499.92000000000007</v>
      </c>
      <c r="I85">
        <v>9.2592592592592595</v>
      </c>
      <c r="J85">
        <v>277.77777777777777</v>
      </c>
      <c r="K85">
        <v>1.6666666666666666E-2</v>
      </c>
      <c r="L85">
        <v>3.3333333333333333E-2</v>
      </c>
    </row>
    <row r="86" spans="3:12">
      <c r="C86">
        <f t="shared" si="7"/>
        <v>204.08163265306121</v>
      </c>
      <c r="D86">
        <f t="shared" si="8"/>
        <v>1.4285714285714285E-2</v>
      </c>
      <c r="E86">
        <f t="shared" si="9"/>
        <v>2.8571428571428571E-2</v>
      </c>
      <c r="F86">
        <f t="shared" si="10"/>
        <v>5.8309037900874632</v>
      </c>
      <c r="G86" s="4">
        <f t="shared" si="11"/>
        <v>365.26000000000005</v>
      </c>
      <c r="I86">
        <v>5.8309037900874632</v>
      </c>
      <c r="J86">
        <v>204.08163265306121</v>
      </c>
      <c r="K86">
        <v>1.4285714285714285E-2</v>
      </c>
      <c r="L86">
        <v>2.8571428571428571E-2</v>
      </c>
    </row>
    <row r="87" spans="3:12">
      <c r="C87">
        <f t="shared" si="7"/>
        <v>156.25</v>
      </c>
      <c r="D87">
        <f t="shared" si="8"/>
        <v>1.2500000000000001E-2</v>
      </c>
      <c r="E87">
        <f t="shared" si="9"/>
        <v>2.5000000000000001E-2</v>
      </c>
      <c r="F87">
        <f t="shared" si="10"/>
        <v>3.90625</v>
      </c>
      <c r="G87" s="4">
        <f t="shared" si="11"/>
        <v>266.16000000000003</v>
      </c>
      <c r="I87">
        <v>3.90625</v>
      </c>
      <c r="J87">
        <v>156.25</v>
      </c>
      <c r="K87">
        <v>1.2500000000000001E-2</v>
      </c>
      <c r="L87">
        <v>2.5000000000000001E-2</v>
      </c>
    </row>
    <row r="88" spans="3:12">
      <c r="C88">
        <f t="shared" si="7"/>
        <v>123.4567901234568</v>
      </c>
      <c r="D88">
        <f t="shared" si="8"/>
        <v>1.1111111111111112E-2</v>
      </c>
      <c r="E88">
        <f t="shared" si="9"/>
        <v>2.2222222222222223E-2</v>
      </c>
      <c r="F88">
        <f t="shared" si="10"/>
        <v>2.7434842249657065</v>
      </c>
      <c r="G88" s="4">
        <f t="shared" si="11"/>
        <v>226.17999999999998</v>
      </c>
      <c r="I88">
        <v>2.7434842249657065</v>
      </c>
      <c r="J88">
        <v>123.4567901234568</v>
      </c>
      <c r="K88">
        <v>1.1111111111111112E-2</v>
      </c>
      <c r="L88">
        <v>2.2222222222222223E-2</v>
      </c>
    </row>
    <row r="89" spans="3:12">
      <c r="C89">
        <f t="shared" si="7"/>
        <v>99.999999999999986</v>
      </c>
      <c r="D89">
        <f t="shared" si="8"/>
        <v>0.01</v>
      </c>
      <c r="E89">
        <f t="shared" si="9"/>
        <v>0.02</v>
      </c>
      <c r="F89">
        <f t="shared" si="10"/>
        <v>1.9999999999999998</v>
      </c>
      <c r="G89" s="4">
        <f t="shared" si="11"/>
        <v>189.6</v>
      </c>
      <c r="I89">
        <v>1.9999999999999998</v>
      </c>
      <c r="J89">
        <v>99.999999999999986</v>
      </c>
      <c r="K89">
        <v>0.01</v>
      </c>
      <c r="L89">
        <v>0.02</v>
      </c>
    </row>
    <row r="92" spans="3:12">
      <c r="C92" t="s">
        <v>32</v>
      </c>
      <c r="D92">
        <v>1111.1111111111111</v>
      </c>
      <c r="E92">
        <v>625</v>
      </c>
      <c r="F92">
        <v>399.99999999999994</v>
      </c>
      <c r="G92">
        <v>277.77777777777777</v>
      </c>
      <c r="H92">
        <v>204.08163265306121</v>
      </c>
      <c r="I92">
        <v>156.25</v>
      </c>
      <c r="J92">
        <v>123.4567901234568</v>
      </c>
      <c r="K92">
        <v>99.999999999999986</v>
      </c>
    </row>
    <row r="93" spans="3:12">
      <c r="C93" t="s">
        <v>26</v>
      </c>
      <c r="D93">
        <v>3.3333333333333333E-2</v>
      </c>
      <c r="E93">
        <v>2.5000000000000001E-2</v>
      </c>
      <c r="F93">
        <v>0.02</v>
      </c>
      <c r="G93">
        <v>1.6666666666666666E-2</v>
      </c>
      <c r="H93">
        <v>1.4285714285714285E-2</v>
      </c>
      <c r="I93">
        <v>1.2500000000000001E-2</v>
      </c>
      <c r="J93">
        <v>1.1111111111111112E-2</v>
      </c>
      <c r="K93">
        <v>0.01</v>
      </c>
    </row>
    <row r="94" spans="3:12">
      <c r="C94" t="s">
        <v>28</v>
      </c>
      <c r="D94">
        <v>6.6666666666666666E-2</v>
      </c>
      <c r="E94">
        <v>0.05</v>
      </c>
      <c r="F94">
        <v>0.04</v>
      </c>
      <c r="G94">
        <v>3.3333333333333333E-2</v>
      </c>
      <c r="H94">
        <v>2.8571428571428571E-2</v>
      </c>
      <c r="I94">
        <v>2.5000000000000001E-2</v>
      </c>
      <c r="J94">
        <v>2.2222222222222223E-2</v>
      </c>
      <c r="K94">
        <v>0.02</v>
      </c>
    </row>
    <row r="95" spans="3:12">
      <c r="C95" s="7" t="s">
        <v>29</v>
      </c>
      <c r="D95">
        <v>74.074074074074076</v>
      </c>
      <c r="E95">
        <v>31.25</v>
      </c>
      <c r="F95">
        <v>15.999999999999998</v>
      </c>
      <c r="G95">
        <v>9.2592592592592595</v>
      </c>
      <c r="H95">
        <v>5.8309037900874632</v>
      </c>
      <c r="I95">
        <v>3.90625</v>
      </c>
      <c r="J95">
        <v>2.7434842249657065</v>
      </c>
      <c r="K95">
        <v>1.9999999999999998</v>
      </c>
    </row>
    <row r="97" spans="3:12">
      <c r="C97" s="5" t="s">
        <v>27</v>
      </c>
    </row>
    <row r="98" spans="3:12" ht="15" thickBot="1"/>
    <row r="99" spans="3:12" ht="14.25" customHeight="1" thickBot="1">
      <c r="H99" s="10"/>
      <c r="I99" s="10"/>
      <c r="J99" s="10"/>
      <c r="K99" s="10"/>
      <c r="L99" s="15" t="str">
        <f>Q50</f>
        <v>Averaged illuminance (lx) / Ev</v>
      </c>
    </row>
    <row r="100" spans="3:12" ht="14.25" customHeight="1" thickBot="1">
      <c r="C100" t="str">
        <f>C81</f>
        <v>1/Distance^2 / 1/d^2</v>
      </c>
      <c r="D100" t="str">
        <f>D50</f>
        <v>Average Illuminance (lx)</v>
      </c>
      <c r="E100" t="s">
        <v>30</v>
      </c>
      <c r="F100" t="s">
        <v>31</v>
      </c>
      <c r="H100" s="10" t="str">
        <f>K51</f>
        <v>Distance (±0.001m) / d</v>
      </c>
      <c r="I100" s="10" t="str">
        <f t="shared" ref="I100:I108" si="12">C100</f>
        <v>1/Distance^2 / 1/d^2</v>
      </c>
      <c r="J100" s="10" t="str">
        <f>E81</f>
        <v>1/Distance^2 % error</v>
      </c>
      <c r="K100" s="10" t="str">
        <f>F81</f>
        <v>1/Distance^2 abs error</v>
      </c>
      <c r="L100" s="15"/>
    </row>
    <row r="101" spans="3:12" ht="15" thickBot="1">
      <c r="C101">
        <f t="shared" ref="C101:C108" si="13">C82</f>
        <v>1111.1111111111111</v>
      </c>
      <c r="D101" s="4">
        <f>D52</f>
        <v>1798.4</v>
      </c>
      <c r="E101">
        <v>1925</v>
      </c>
      <c r="F101">
        <v>1690</v>
      </c>
      <c r="H101" s="11">
        <f t="shared" ref="H101:H108" si="14">K52</f>
        <v>0.03</v>
      </c>
      <c r="I101" s="12">
        <f t="shared" si="12"/>
        <v>1111.1111111111111</v>
      </c>
      <c r="J101" s="12">
        <f t="shared" ref="J101:J108" si="15">E82</f>
        <v>6.6666666666666666E-2</v>
      </c>
      <c r="K101" s="12">
        <f t="shared" ref="K101:K108" si="16">F82</f>
        <v>74.074074074074076</v>
      </c>
      <c r="L101" s="9">
        <f t="shared" ref="L101:L108" si="17">Q52</f>
        <v>1798.4</v>
      </c>
    </row>
    <row r="102" spans="3:12" ht="15" thickBot="1">
      <c r="C102">
        <f t="shared" si="13"/>
        <v>625</v>
      </c>
      <c r="D102" s="4">
        <f t="shared" ref="D102:D108" si="18">D53</f>
        <v>1020.2</v>
      </c>
      <c r="H102" s="11">
        <f t="shared" si="14"/>
        <v>0.04</v>
      </c>
      <c r="I102" s="12">
        <f t="shared" si="12"/>
        <v>625</v>
      </c>
      <c r="J102" s="12">
        <f t="shared" si="15"/>
        <v>0.05</v>
      </c>
      <c r="K102" s="12">
        <f t="shared" si="16"/>
        <v>31.25</v>
      </c>
      <c r="L102" s="9">
        <f t="shared" si="17"/>
        <v>1020.2</v>
      </c>
    </row>
    <row r="103" spans="3:12" ht="15" thickBot="1">
      <c r="C103">
        <f t="shared" si="13"/>
        <v>399.99999999999994</v>
      </c>
      <c r="D103" s="4">
        <f t="shared" si="18"/>
        <v>668.3</v>
      </c>
      <c r="H103" s="11">
        <f t="shared" si="14"/>
        <v>0.05</v>
      </c>
      <c r="I103" s="12">
        <f t="shared" si="12"/>
        <v>399.99999999999994</v>
      </c>
      <c r="J103" s="12">
        <f t="shared" si="15"/>
        <v>0.04</v>
      </c>
      <c r="K103" s="12">
        <f t="shared" si="16"/>
        <v>15.999999999999998</v>
      </c>
      <c r="L103" s="9">
        <f t="shared" si="17"/>
        <v>668.3</v>
      </c>
    </row>
    <row r="104" spans="3:12" ht="15" thickBot="1">
      <c r="C104">
        <f t="shared" si="13"/>
        <v>277.77777777777777</v>
      </c>
      <c r="D104" s="4">
        <f t="shared" si="18"/>
        <v>499.92000000000007</v>
      </c>
      <c r="H104" s="11">
        <f t="shared" si="14"/>
        <v>0.06</v>
      </c>
      <c r="I104" s="12">
        <f t="shared" si="12"/>
        <v>277.77777777777777</v>
      </c>
      <c r="J104" s="12">
        <f t="shared" si="15"/>
        <v>3.3333333333333333E-2</v>
      </c>
      <c r="K104" s="12">
        <f t="shared" si="16"/>
        <v>9.2592592592592595</v>
      </c>
      <c r="L104" s="9">
        <f t="shared" si="17"/>
        <v>499.92000000000007</v>
      </c>
    </row>
    <row r="105" spans="3:12" ht="15" thickBot="1">
      <c r="C105">
        <f t="shared" si="13"/>
        <v>204.08163265306121</v>
      </c>
      <c r="D105" s="4">
        <f t="shared" si="18"/>
        <v>365.26000000000005</v>
      </c>
      <c r="H105" s="11">
        <f t="shared" si="14"/>
        <v>7.0000000000000007E-2</v>
      </c>
      <c r="I105" s="12">
        <f t="shared" si="12"/>
        <v>204.08163265306121</v>
      </c>
      <c r="J105" s="12">
        <f t="shared" si="15"/>
        <v>2.8571428571428571E-2</v>
      </c>
      <c r="K105" s="12">
        <f t="shared" si="16"/>
        <v>5.8309037900874632</v>
      </c>
      <c r="L105" s="9">
        <f t="shared" si="17"/>
        <v>365.26000000000005</v>
      </c>
    </row>
    <row r="106" spans="3:12" ht="15" thickBot="1">
      <c r="C106">
        <f t="shared" si="13"/>
        <v>156.25</v>
      </c>
      <c r="D106" s="4">
        <f t="shared" si="18"/>
        <v>266.16000000000003</v>
      </c>
      <c r="H106" s="11">
        <f t="shared" si="14"/>
        <v>0.08</v>
      </c>
      <c r="I106" s="12">
        <f t="shared" si="12"/>
        <v>156.25</v>
      </c>
      <c r="J106" s="12">
        <f t="shared" si="15"/>
        <v>2.5000000000000001E-2</v>
      </c>
      <c r="K106" s="12">
        <f t="shared" si="16"/>
        <v>3.90625</v>
      </c>
      <c r="L106" s="9">
        <f t="shared" si="17"/>
        <v>266.16000000000003</v>
      </c>
    </row>
    <row r="107" spans="3:12" ht="15" thickBot="1">
      <c r="C107">
        <f t="shared" si="13"/>
        <v>123.4567901234568</v>
      </c>
      <c r="D107" s="4">
        <f t="shared" si="18"/>
        <v>226.17999999999998</v>
      </c>
      <c r="H107" s="11">
        <f t="shared" si="14"/>
        <v>0.09</v>
      </c>
      <c r="I107" s="12">
        <f t="shared" si="12"/>
        <v>123.4567901234568</v>
      </c>
      <c r="J107" s="12">
        <f t="shared" si="15"/>
        <v>2.2222222222222223E-2</v>
      </c>
      <c r="K107" s="12">
        <f t="shared" si="16"/>
        <v>2.7434842249657065</v>
      </c>
      <c r="L107" s="9">
        <f t="shared" si="17"/>
        <v>226.17999999999998</v>
      </c>
    </row>
    <row r="108" spans="3:12" ht="15" thickBot="1">
      <c r="C108">
        <f t="shared" si="13"/>
        <v>99.999999999999986</v>
      </c>
      <c r="D108" s="4">
        <f t="shared" si="18"/>
        <v>189.6</v>
      </c>
      <c r="E108">
        <v>185</v>
      </c>
      <c r="F108">
        <v>195</v>
      </c>
      <c r="H108" s="11">
        <f t="shared" si="14"/>
        <v>0.1</v>
      </c>
      <c r="I108" s="12">
        <f t="shared" si="12"/>
        <v>99.999999999999986</v>
      </c>
      <c r="J108" s="12">
        <f t="shared" si="15"/>
        <v>0.02</v>
      </c>
      <c r="K108" s="12">
        <f t="shared" si="16"/>
        <v>1.9999999999999998</v>
      </c>
      <c r="L108" s="9">
        <f t="shared" si="17"/>
        <v>189.6</v>
      </c>
    </row>
    <row r="112" spans="3:12">
      <c r="K112" s="13"/>
    </row>
  </sheetData>
  <mergeCells count="9">
    <mergeCell ref="Q50:Q51"/>
    <mergeCell ref="R50:R51"/>
    <mergeCell ref="L99:L100"/>
    <mergeCell ref="D6:H6"/>
    <mergeCell ref="D50:D51"/>
    <mergeCell ref="C35:G35"/>
    <mergeCell ref="L6:P6"/>
    <mergeCell ref="L35:P35"/>
    <mergeCell ref="L50:P5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Presentation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qi</dc:creator>
  <cp:lastModifiedBy>Terry Qi</cp:lastModifiedBy>
  <cp:revision>10</cp:revision>
  <dcterms:created xsi:type="dcterms:W3CDTF">2021-10-19T09:28:47Z</dcterms:created>
  <dcterms:modified xsi:type="dcterms:W3CDTF">2021-11-18T10:51:11Z</dcterms:modified>
</cp:coreProperties>
</file>