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GAM200_Roguebot\"/>
    </mc:Choice>
  </mc:AlternateContent>
  <bookViews>
    <workbookView xWindow="0" yWindow="0" windowWidth="23040" windowHeight="10200" tabRatio="500" firstSheet="2"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fileRecoveryPr repairLoad="1"/>
</workbook>
</file>

<file path=xl/calcChain.xml><?xml version="1.0" encoding="utf-8"?>
<calcChain xmlns="http://schemas.openxmlformats.org/spreadsheetml/2006/main">
  <c r="D7" i="8" l="1"/>
  <c r="B57" i="2"/>
  <c r="D7" i="7"/>
  <c r="B48" i="2"/>
  <c r="D7" i="6"/>
  <c r="B39" i="2"/>
  <c r="D7" i="10"/>
  <c r="B30" i="2"/>
  <c r="D7" i="5"/>
  <c r="B21" i="2"/>
  <c r="D7" i="4"/>
  <c r="B12" i="2" s="1"/>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s="1"/>
  <c r="H9" i="9" s="1"/>
  <c r="E3" i="4"/>
  <c r="B10" i="9" s="1"/>
  <c r="E4" i="4"/>
  <c r="B11" i="9" s="1"/>
  <c r="E7" i="4"/>
  <c r="B12" i="9" s="1"/>
  <c r="E8" i="4"/>
  <c r="B13" i="9" s="1"/>
  <c r="E9" i="4"/>
  <c r="B14" i="9" s="1"/>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s="1"/>
  <c r="D3" i="4"/>
  <c r="B10" i="2" s="1"/>
  <c r="D4" i="4"/>
  <c r="B11" i="2" s="1"/>
  <c r="D8" i="4"/>
  <c r="B13" i="2" s="1"/>
  <c r="F13" i="2" s="1"/>
  <c r="D9" i="4"/>
  <c r="B14" i="2" s="1"/>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A6" i="9"/>
  <c r="F27" i="9"/>
  <c r="F28" i="9"/>
  <c r="F29" i="9"/>
  <c r="F30" i="9"/>
  <c r="F31" i="9"/>
  <c r="F32" i="9"/>
  <c r="F33" i="9"/>
  <c r="F18" i="9"/>
  <c r="F19" i="9"/>
  <c r="F20" i="9"/>
  <c r="F21" i="9"/>
  <c r="F22" i="9"/>
  <c r="F23" i="9"/>
  <c r="F24" i="9"/>
  <c r="F40" i="9"/>
  <c r="F36" i="9"/>
  <c r="F37" i="9"/>
  <c r="F38" i="9"/>
  <c r="F39" i="9"/>
  <c r="F41" i="9"/>
  <c r="F42" i="9"/>
  <c r="D40" i="9"/>
  <c r="D36" i="9"/>
  <c r="D37" i="9"/>
  <c r="D38" i="9"/>
  <c r="D39" i="9"/>
  <c r="D41" i="9"/>
  <c r="D42" i="9"/>
  <c r="D49" i="9"/>
  <c r="D45" i="9"/>
  <c r="D46" i="9"/>
  <c r="D47" i="9"/>
  <c r="D48" i="9"/>
  <c r="D50" i="9"/>
  <c r="D51" i="9"/>
  <c r="D58" i="9"/>
  <c r="D54" i="9"/>
  <c r="D55" i="9"/>
  <c r="D56" i="9"/>
  <c r="D57" i="9"/>
  <c r="D59" i="9"/>
  <c r="D60" i="9"/>
  <c r="H18" i="2"/>
  <c r="H19" i="2"/>
  <c r="H20" i="2"/>
  <c r="H21" i="2"/>
  <c r="H22" i="2"/>
  <c r="H23" i="2"/>
  <c r="H24" i="2"/>
  <c r="H40" i="2"/>
  <c r="H39" i="2"/>
  <c r="H36" i="2"/>
  <c r="H37" i="2"/>
  <c r="H38" i="2"/>
  <c r="H41" i="2"/>
  <c r="H42" i="2"/>
  <c r="H49" i="2"/>
  <c r="H45" i="2"/>
  <c r="H46" i="2"/>
  <c r="H47" i="2"/>
  <c r="H48" i="2"/>
  <c r="H50" i="2"/>
  <c r="H51" i="2"/>
  <c r="H58" i="2"/>
  <c r="H57" i="2"/>
  <c r="H54" i="2"/>
  <c r="H55" i="2"/>
  <c r="H56" i="2"/>
  <c r="H59" i="2"/>
  <c r="H60" i="2"/>
  <c r="F27" i="2"/>
  <c r="F28" i="2"/>
  <c r="F29" i="2"/>
  <c r="F30" i="2"/>
  <c r="F31" i="2"/>
  <c r="F32" i="2"/>
  <c r="F33" i="2"/>
  <c r="F18" i="2"/>
  <c r="F19" i="2"/>
  <c r="F20" i="2"/>
  <c r="F21" i="2"/>
  <c r="F22" i="2"/>
  <c r="F23" i="2"/>
  <c r="F24" i="2"/>
  <c r="D27" i="2"/>
  <c r="D28" i="2"/>
  <c r="D29" i="2"/>
  <c r="D30" i="2"/>
  <c r="D31" i="2"/>
  <c r="D32" i="2"/>
  <c r="D33" i="2"/>
  <c r="D40" i="2"/>
  <c r="D39" i="2"/>
  <c r="D36" i="2"/>
  <c r="D37" i="2"/>
  <c r="D38" i="2"/>
  <c r="D41" i="2"/>
  <c r="D42" i="2"/>
  <c r="D49" i="2"/>
  <c r="D45" i="2"/>
  <c r="D46" i="2"/>
  <c r="D47" i="2"/>
  <c r="D48" i="2"/>
  <c r="D50" i="2"/>
  <c r="D51" i="2"/>
  <c r="D58" i="2"/>
  <c r="D57" i="2"/>
  <c r="D54" i="2"/>
  <c r="D55" i="2"/>
  <c r="D56" i="2"/>
  <c r="D59" i="2"/>
  <c r="D60"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 r="H11" i="2" l="1"/>
  <c r="D11" i="2"/>
  <c r="F9" i="2"/>
  <c r="D9" i="2"/>
  <c r="D12" i="2"/>
  <c r="H12" i="2"/>
  <c r="F12" i="2"/>
  <c r="D14" i="2"/>
  <c r="H14" i="2"/>
  <c r="F14" i="2"/>
  <c r="D10" i="2"/>
  <c r="F10" i="2"/>
  <c r="F15" i="2" s="1"/>
  <c r="E6" i="2" s="1"/>
  <c r="E3" i="2" s="1"/>
  <c r="H10" i="2"/>
  <c r="D13" i="2"/>
  <c r="H13" i="2"/>
  <c r="H9" i="2"/>
  <c r="F11" i="2"/>
  <c r="H13" i="9"/>
  <c r="D13" i="9"/>
  <c r="D10" i="9"/>
  <c r="H10" i="9"/>
  <c r="F10" i="9"/>
  <c r="D9" i="9"/>
  <c r="D11" i="9"/>
  <c r="H11" i="9"/>
  <c r="F11" i="9"/>
  <c r="D14" i="9"/>
  <c r="H14" i="9"/>
  <c r="F14" i="9"/>
  <c r="F12" i="9"/>
  <c r="H12" i="9"/>
  <c r="D12" i="9"/>
  <c r="F13" i="9"/>
  <c r="F9" i="9"/>
  <c r="H15" i="2" l="1"/>
  <c r="G6" i="2" s="1"/>
  <c r="G3" i="2" s="1"/>
  <c r="D15" i="2"/>
  <c r="C6" i="2" s="1"/>
  <c r="C3" i="2" s="1"/>
  <c r="H15" i="9"/>
  <c r="G6" i="9" s="1"/>
  <c r="D15" i="9"/>
  <c r="C6" i="9" s="1"/>
  <c r="F15" i="9"/>
  <c r="E6" i="9" s="1"/>
  <c r="J6" i="9"/>
  <c r="L6" i="9" s="1"/>
  <c r="C3" i="9" s="1"/>
  <c r="G3" i="9" l="1"/>
  <c r="E3" i="9"/>
</calcChain>
</file>

<file path=xl/sharedStrings.xml><?xml version="1.0" encoding="utf-8"?>
<sst xmlns="http://schemas.openxmlformats.org/spreadsheetml/2006/main" count="2410" uniqueCount="927">
  <si>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</si>
  <si>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</si>
  <si>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</si>
  <si>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</si>
  <si>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</si>
  <si>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</si>
  <si>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</si>
  <si>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</si>
  <si>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</si>
  <si>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</si>
  <si>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</si>
  <si>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</si>
  <si>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</si>
  <si>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</si>
  <si>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</si>
  <si>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</si>
  <si>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</si>
  <si>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</si>
  <si>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</si>
  <si>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</si>
  <si>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</si>
  <si>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</si>
  <si>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</si>
  <si>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</si>
  <si>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</si>
  <si>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</si>
  <si>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</si>
  <si>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</si>
  <si>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</si>
  <si>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</si>
  <si>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</si>
  <si>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</si>
  <si>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</si>
  <si>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</si>
  <si>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</si>
  <si>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</si>
  <si>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</si>
  <si>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</si>
  <si>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</si>
  <si>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</si>
  <si>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</si>
  <si>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</si>
  <si>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</si>
  <si>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</si>
  <si>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</si>
  <si>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</si>
  <si>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</si>
  <si>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</si>
  <si>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</si>
  <si>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</si>
  <si>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</si>
  <si>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</si>
  <si>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</si>
  <si>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</si>
  <si>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</si>
  <si>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</si>
  <si>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</si>
  <si>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</si>
  <si>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</si>
  <si>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</si>
  <si>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</si>
  <si>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</si>
  <si>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</si>
  <si>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</si>
  <si>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</si>
  <si>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</si>
  <si>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</si>
  <si>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</si>
  <si>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</si>
  <si>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</si>
  <si>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</si>
  <si>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</si>
  <si>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</si>
  <si>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</si>
  <si>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</si>
  <si>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</si>
  <si>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</si>
  <si>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</si>
  <si>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</si>
  <si>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</si>
  <si>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</si>
  <si>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</si>
  <si>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</si>
  <si>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</si>
  <si>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</si>
  <si>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</si>
  <si>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</si>
  <si>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</si>
  <si>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</si>
  <si>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</si>
  <si>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</si>
  <si>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</si>
  <si>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</si>
  <si>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</si>
  <si>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</si>
  <si>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</si>
  <si>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</si>
  <si>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</si>
  <si>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</si>
  <si>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</si>
  <si>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</si>
  <si>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</si>
  <si>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</si>
  <si>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</si>
  <si>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</si>
  <si>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</si>
  <si>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</si>
  <si>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</si>
  <si>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</si>
  <si>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</si>
  <si>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</si>
  <si>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</si>
  <si>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</si>
  <si>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</si>
  <si>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</si>
  <si>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</si>
  <si>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</si>
  <si>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</si>
  <si>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</si>
  <si>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</si>
  <si>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</si>
  <si>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</si>
  <si>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</si>
  <si>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</si>
  <si>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</si>
  <si>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</si>
  <si>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</si>
  <si>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</si>
  <si>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</si>
  <si>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</si>
  <si>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</si>
  <si>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</si>
  <si>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</si>
  <si>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</si>
  <si>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</si>
  <si>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</si>
  <si>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</si>
  <si>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</si>
  <si>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</si>
  <si>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</si>
  <si>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</si>
  <si>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</si>
  <si>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</si>
  <si>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</si>
  <si>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</si>
  <si>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</si>
  <si>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</si>
  <si>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</si>
  <si>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</si>
  <si>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</si>
  <si>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</si>
  <si>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</si>
  <si>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</si>
  <si>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</si>
  <si>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</si>
  <si>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</si>
  <si>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</si>
  <si>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</si>
  <si>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</si>
  <si>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</si>
  <si>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</si>
  <si>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</si>
  <si>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</si>
  <si>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</si>
  <si>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</si>
  <si>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</si>
  <si>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</si>
  <si>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</si>
  <si>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</si>
  <si>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</si>
  <si>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</si>
  <si>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</si>
  <si>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</si>
  <si>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</si>
  <si>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</si>
  <si>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</si>
  <si>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</si>
  <si>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</si>
  <si>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</si>
  <si>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</si>
  <si>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</si>
  <si>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</si>
  <si>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</si>
  <si>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</si>
  <si>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</si>
  <si>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</si>
  <si>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</si>
  <si>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</si>
  <si>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</si>
  <si>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</si>
  <si>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</si>
  <si>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</si>
  <si>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</si>
  <si>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</si>
  <si>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</si>
  <si>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</si>
  <si>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</si>
  <si>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</si>
  <si>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</si>
  <si>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</si>
  <si>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</si>
  <si>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</si>
  <si>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</si>
  <si>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</si>
  <si>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</si>
  <si>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</si>
  <si>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</si>
  <si>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</si>
  <si>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</si>
  <si>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</si>
  <si>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</si>
  <si>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</si>
  <si>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</si>
  <si>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</si>
  <si>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</si>
  <si>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</si>
  <si>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</si>
  <si>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</si>
  <si>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</si>
  <si>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</si>
  <si>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</si>
  <si>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</si>
  <si>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</si>
  <si>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</si>
  <si>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</si>
  <si>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</si>
  <si>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</si>
  <si>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</si>
  <si>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</si>
  <si>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</si>
  <si>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</si>
  <si>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</si>
  <si>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</si>
  <si>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</si>
  <si>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</si>
  <si>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</si>
  <si>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</si>
  <si>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</si>
  <si>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</si>
  <si>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</si>
  <si>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</si>
  <si>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</si>
  <si>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</si>
  <si>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</si>
  <si>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</si>
  <si>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</si>
  <si>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</si>
  <si>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</si>
  <si>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</si>
  <si>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</si>
  <si>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</si>
  <si>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</si>
  <si>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</si>
  <si>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</si>
  <si>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</si>
  <si>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</si>
  <si>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</si>
  <si>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</si>
  <si>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</si>
  <si>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</si>
  <si>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</si>
  <si>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</si>
  <si>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</si>
  <si>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</si>
  <si>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</si>
  <si>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</si>
  <si>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</si>
  <si>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</si>
  <si>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</si>
  <si>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</si>
  <si>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</si>
  <si>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</si>
  <si>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</si>
  <si>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</si>
  <si>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</si>
  <si>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</si>
  <si>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</si>
  <si>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</si>
  <si>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</si>
  <si>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</si>
  <si>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</si>
  <si>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</si>
  <si>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</si>
  <si>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</si>
  <si>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</si>
  <si>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</si>
  <si>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</si>
  <si>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</si>
  <si>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</si>
  <si>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</si>
  <si>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</si>
  <si>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</si>
  <si>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</si>
  <si>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</si>
  <si>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</si>
  <si>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</si>
  <si>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</si>
  <si>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</si>
  <si>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</si>
  <si>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</si>
  <si>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</si>
  <si>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</si>
  <si>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</si>
  <si>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</si>
  <si>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</si>
  <si>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</si>
  <si>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</si>
  <si>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</si>
  <si>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</si>
  <si>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</si>
  <si>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</si>
  <si>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</si>
  <si>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</si>
  <si>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</si>
  <si>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</si>
  <si>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</si>
  <si>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</si>
  <si>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</si>
  <si>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</si>
  <si>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</si>
  <si>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</si>
  <si>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</si>
  <si>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</si>
  <si>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</si>
  <si>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</si>
  <si>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</si>
  <si>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</si>
  <si>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</si>
  <si>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</si>
  <si>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</si>
  <si>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</si>
  <si>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</si>
  <si>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</si>
  <si>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</si>
  <si>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</si>
  <si>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</si>
  <si>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</si>
  <si>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</si>
  <si>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</si>
  <si>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</si>
  <si>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</si>
  <si>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</si>
  <si>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</si>
  <si>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</si>
  <si>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</si>
  <si>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</si>
  <si>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</si>
  <si>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</si>
  <si>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</si>
  <si>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</si>
  <si>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</si>
  <si>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</si>
  <si>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</si>
  <si>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</si>
  <si>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</si>
  <si>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</si>
  <si>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</si>
  <si>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</si>
  <si>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</si>
  <si>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</si>
  <si>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</si>
  <si>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</si>
  <si>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</si>
  <si>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</si>
  <si>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</si>
  <si>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</si>
  <si>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</si>
  <si>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</si>
  <si>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</si>
  <si>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</si>
  <si>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</si>
  <si>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</si>
  <si>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</si>
  <si>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</si>
  <si>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</si>
  <si>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</si>
  <si>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</si>
  <si>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</si>
  <si>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</si>
  <si>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</si>
  <si>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</si>
  <si>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</si>
  <si>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</si>
  <si>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</si>
  <si>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</si>
  <si>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</si>
  <si>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</si>
  <si>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</si>
  <si>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</si>
  <si>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</si>
  <si>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</si>
  <si>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</si>
  <si>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</si>
  <si>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</si>
  <si>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</si>
  <si>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</si>
  <si>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</si>
  <si>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</si>
  <si>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</si>
  <si>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</si>
  <si>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</si>
  <si>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</si>
  <si>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</si>
  <si>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</si>
  <si>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</si>
  <si>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</si>
  <si>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</si>
  <si>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</si>
  <si>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</si>
  <si>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</si>
  <si>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</si>
  <si>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</si>
  <si>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</si>
  <si>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</si>
  <si>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</si>
  <si>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</si>
  <si>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</si>
  <si>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</si>
  <si>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</si>
  <si>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</si>
  <si>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</si>
  <si>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</si>
  <si>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</si>
  <si>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</si>
  <si>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</si>
  <si>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</si>
  <si>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</si>
  <si>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</si>
  <si>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</si>
  <si>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</si>
  <si>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</si>
  <si>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</si>
  <si>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</si>
  <si>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</si>
  <si>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</si>
  <si>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</si>
  <si>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</si>
  <si>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</si>
  <si>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</si>
  <si>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</si>
  <si>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</si>
  <si>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</si>
  <si>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</si>
  <si>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</si>
  <si>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</si>
  <si>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</si>
  <si>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</si>
  <si>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</si>
  <si>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</si>
  <si>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</si>
  <si>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</si>
  <si>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</si>
  <si>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</si>
  <si>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</si>
  <si>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</si>
  <si>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</si>
  <si>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</si>
  <si>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</si>
  <si>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</si>
  <si>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</si>
  <si>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</si>
  <si>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</si>
  <si>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</si>
  <si>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</si>
  <si>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</si>
  <si>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</si>
  <si>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</si>
  <si>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</si>
  <si>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</si>
  <si>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</si>
  <si>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</si>
  <si>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</si>
  <si>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</si>
  <si>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</si>
  <si>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</si>
  <si>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</si>
  <si>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</si>
  <si>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</si>
  <si>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</si>
  <si>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</si>
  <si>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</si>
  <si>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</si>
  <si>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</si>
  <si>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</si>
  <si>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</si>
  <si>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</si>
  <si>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</si>
  <si>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</si>
  <si>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</si>
  <si>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</si>
  <si>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</si>
  <si>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</si>
  <si>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</si>
  <si>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</si>
  <si>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</si>
  <si>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</si>
  <si>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</si>
  <si>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</si>
  <si>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</si>
  <si>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</si>
  <si>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</si>
  <si>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</si>
  <si>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</si>
  <si>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</si>
  <si>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</si>
  <si>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</si>
  <si>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</si>
  <si>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</si>
  <si>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</si>
  <si>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</si>
  <si>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</si>
  <si>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</si>
  <si>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</si>
  <si>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</si>
  <si>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</si>
  <si>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</si>
  <si>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</si>
  <si>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</si>
  <si>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</si>
  <si>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</si>
  <si>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</si>
  <si>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</si>
  <si>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</si>
  <si>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</si>
  <si>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</si>
  <si>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</si>
  <si>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</si>
  <si>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</si>
  <si>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</si>
  <si>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</si>
  <si>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</si>
  <si>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</si>
  <si>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</si>
  <si>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</si>
  <si>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</si>
  <si>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</si>
  <si>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</si>
  <si>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</si>
  <si>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</si>
  <si>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</si>
  <si>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</si>
  <si>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</si>
  <si>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</si>
  <si>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</si>
  <si>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</si>
  <si>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</si>
  <si>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</si>
  <si>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</si>
  <si>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</si>
  <si>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</si>
  <si>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</si>
  <si>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</si>
  <si>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</si>
  <si>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</si>
  <si>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</si>
  <si>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</si>
  <si>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</si>
  <si>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</si>
  <si>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</si>
  <si>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</si>
  <si>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</si>
  <si>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</si>
  <si>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</si>
  <si>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</si>
  <si>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</si>
  <si>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</si>
  <si>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</si>
  <si>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</si>
  <si>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</si>
  <si>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</si>
  <si>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</si>
  <si>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</si>
  <si>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</si>
  <si>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</si>
  <si>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</si>
  <si>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</si>
  <si>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</si>
  <si>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</si>
  <si>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</si>
  <si>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</si>
  <si>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</si>
  <si>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</si>
  <si>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</si>
  <si>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</si>
  <si>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</si>
  <si>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</si>
  <si>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</si>
  <si>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</si>
  <si>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</si>
  <si>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</si>
  <si>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</si>
  <si>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</si>
  <si>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</si>
  <si>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</si>
  <si>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</si>
  <si>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</si>
  <si>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</si>
  <si>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</si>
  <si>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</si>
  <si>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</si>
  <si>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</si>
  <si>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</si>
  <si>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</si>
  <si>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</si>
  <si>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</si>
  <si>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</si>
  <si>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</si>
  <si>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</si>
  <si>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</si>
  <si>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</si>
  <si>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</si>
  <si>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</si>
  <si>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</si>
  <si>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</si>
  <si>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</si>
  <si>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</si>
  <si>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</si>
  <si>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</si>
  <si>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</si>
  <si>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</si>
  <si>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</si>
  <si>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</si>
  <si>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</si>
  <si>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</si>
  <si>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</si>
  <si>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</si>
  <si>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</si>
  <si>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</si>
  <si>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</si>
  <si>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</si>
  <si>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</si>
  <si>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</si>
  <si>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</si>
  <si>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</si>
  <si>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</si>
  <si>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</si>
  <si>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</si>
  <si>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</si>
  <si>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</si>
  <si>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</si>
  <si>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</si>
  <si>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</si>
  <si>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</si>
  <si>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</si>
  <si>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</si>
  <si>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</si>
  <si>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</si>
  <si>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</si>
  <si>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</si>
  <si>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</si>
  <si>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</si>
  <si>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</si>
  <si>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</si>
  <si>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</si>
  <si>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</si>
  <si>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</si>
  <si>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</si>
  <si>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</si>
  <si>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</si>
  <si>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</si>
  <si>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</si>
  <si>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</si>
  <si>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</si>
  <si>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</si>
  <si>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</si>
  <si>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</si>
  <si>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</si>
  <si>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</si>
  <si>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</si>
  <si>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</si>
  <si>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</si>
  <si>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</si>
  <si>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</si>
  <si>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</si>
  <si>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</si>
  <si>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</si>
  <si>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</si>
  <si>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</si>
  <si>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</si>
  <si>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</si>
  <si>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</si>
  <si>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</si>
  <si>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</si>
  <si>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</si>
  <si>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</si>
  <si>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</si>
  <si>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</si>
  <si>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</si>
  <si>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</si>
  <si>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</si>
  <si>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</si>
  <si>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</si>
  <si>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</si>
  <si>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</si>
  <si>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</si>
  <si>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</si>
  <si>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</si>
  <si>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</si>
  <si>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</si>
  <si>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</si>
  <si>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</si>
  <si>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</si>
  <si>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</si>
  <si>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</si>
  <si>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</si>
  <si>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</si>
  <si>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</si>
  <si>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</si>
  <si>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</si>
  <si>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</si>
  <si>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</si>
  <si>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</si>
  <si>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</si>
  <si>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</si>
  <si>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</si>
  <si>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</si>
  <si>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</si>
  <si>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</si>
  <si>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</si>
  <si>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</si>
  <si>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</si>
  <si>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</si>
  <si>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</si>
  <si>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</si>
  <si>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</si>
  <si>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</si>
  <si>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</si>
  <si>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</si>
  <si>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</si>
  <si>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</si>
  <si>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</si>
  <si>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</si>
  <si>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</si>
  <si>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</si>
  <si>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</si>
  <si>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</si>
  <si>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</si>
  <si>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</si>
  <si>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</si>
  <si>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</si>
  <si>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</si>
  <si>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</si>
  <si>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</si>
  <si>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</si>
  <si>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</si>
  <si>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</si>
  <si>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</si>
  <si>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</si>
  <si>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</si>
  <si>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</si>
  <si>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</si>
  <si>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</si>
  <si>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</si>
  <si>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</si>
  <si>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</si>
  <si>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</si>
  <si>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</si>
  <si>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</si>
  <si>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</si>
  <si>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</si>
  <si>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</si>
  <si>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</si>
  <si>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</si>
  <si>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</si>
  <si>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</si>
  <si>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</si>
  <si>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</si>
  <si>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</si>
  <si>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</si>
  <si>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</si>
  <si>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</si>
  <si>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</si>
  <si>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</si>
  <si>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</si>
  <si>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</si>
  <si>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</si>
  <si>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</si>
  <si>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</si>
  <si>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</si>
  <si>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</si>
  <si>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</si>
  <si>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</si>
  <si>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</si>
  <si>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</si>
  <si>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</si>
  <si>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</si>
  <si>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</si>
  <si>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</si>
  <si>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</si>
  <si>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</si>
  <si>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</si>
  <si>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</si>
  <si>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</si>
  <si>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</si>
  <si>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</si>
  <si>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</si>
  <si>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</si>
  <si>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</si>
  <si>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</si>
  <si>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</si>
  <si>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</si>
  <si>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</si>
  <si>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</si>
  <si>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</si>
  <si>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</si>
  <si>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</si>
  <si>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</si>
  <si>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</si>
  <si>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</si>
  <si>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</si>
  <si>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</si>
  <si>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</si>
  <si>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</si>
  <si>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</si>
  <si>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</si>
  <si>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</si>
  <si>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</si>
  <si>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</si>
  <si>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</si>
  <si>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</si>
  <si>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</si>
  <si>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</si>
  <si>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</si>
  <si>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</si>
  <si>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</si>
  <si>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</si>
  <si>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</si>
  <si>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</si>
  <si>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</si>
  <si>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</si>
  <si>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</si>
  <si>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</si>
  <si>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</si>
  <si>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</si>
  <si>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</si>
  <si>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</si>
  <si>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</si>
  <si>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</si>
  <si>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</si>
  <si>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</si>
  <si>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</si>
  <si>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</si>
  <si>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</si>
  <si>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</si>
  <si>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</si>
  <si>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</si>
  <si>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</si>
  <si>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</si>
  <si>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</si>
  <si>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</si>
  <si>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</si>
  <si>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</si>
  <si>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</si>
  <si>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</si>
  <si>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</si>
  <si>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</si>
  <si>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</si>
  <si>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</si>
  <si>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</si>
  <si>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</si>
  <si>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</si>
  <si>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</si>
  <si>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</si>
  <si>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</si>
  <si>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</si>
  <si>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</si>
  <si>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</si>
  <si>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</si>
  <si>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</si>
  <si>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</si>
  <si>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</si>
  <si>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</si>
  <si>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</si>
  <si>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</si>
  <si>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</si>
  <si>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</si>
  <si>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</si>
  <si>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</si>
  <si>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</si>
  <si>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</si>
  <si>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</si>
  <si>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</si>
  <si>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</si>
  <si>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</si>
  <si>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</si>
  <si>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2D Graphics and 2D Gameplay</t>
  </si>
  <si>
    <t>GAM 200</t>
  </si>
  <si>
    <t>Terminal Audacity</t>
  </si>
  <si>
    <t>Entirely Custom</t>
  </si>
  <si>
    <t>RTIS</t>
  </si>
  <si>
    <t>BSGD</t>
  </si>
  <si>
    <t>Waiver for purely procedural content generation. - Ellen</t>
  </si>
  <si>
    <t>Connor Hilarides</t>
  </si>
  <si>
    <t>Claire (Jake) Robsahm</t>
  </si>
  <si>
    <t>Leonardo Saikali</t>
  </si>
  <si>
    <t>Enrique Rodriguez</t>
  </si>
  <si>
    <t>Troy K. B. de Magro</t>
  </si>
  <si>
    <t>It does not reboot at all if you have DirectX already installed</t>
  </si>
  <si>
    <t>Displayed on the Pause menu</t>
  </si>
  <si>
    <t>No gamepad support</t>
  </si>
  <si>
    <t>In Pause Menu, Labeled "HowToPlay" and just sits there</t>
  </si>
  <si>
    <t>Mouse is usable throughout the game, so it is never invisible</t>
  </si>
  <si>
    <t>At least a playtest said so</t>
  </si>
  <si>
    <t>Finding new weapons</t>
  </si>
  <si>
    <t>Our Weapon Generation is Varied</t>
  </si>
  <si>
    <t>Our attack animations came in</t>
  </si>
  <si>
    <t>We got music in</t>
  </si>
  <si>
    <t>we got actually good ones in</t>
  </si>
  <si>
    <t>We got beeps and boops</t>
  </si>
  <si>
    <t>Sounds got in</t>
  </si>
  <si>
    <t>Tested on DIT2426US (The lab machine in our team space). For clean machines, our game only runs on the DX11 machine when booted into Windows 8.</t>
  </si>
  <si>
    <t>No redistributables to make any noise. We statically link the CRT library.</t>
  </si>
  <si>
    <t>Roguebot</t>
  </si>
  <si>
    <t>Challenge</t>
  </si>
  <si>
    <t>Discovery</t>
  </si>
  <si>
    <t>Accomplishment</t>
  </si>
  <si>
    <t>Single Player</t>
  </si>
  <si>
    <t>Keyboard and Mouse</t>
  </si>
  <si>
    <t>no TDD</t>
  </si>
  <si>
    <t>mouse movement response without focus</t>
  </si>
  <si>
    <t>audio does not pause from minimized</t>
  </si>
  <si>
    <t>OS background is not restored when switched to windowed</t>
  </si>
  <si>
    <t>windows title bar is briefly visible when launched</t>
  </si>
  <si>
    <t>We do not require any redistributable libraries. We statically link the CRT. DirectX 11 is already installed on Windows 7+. We do NOT use D3DX because it is a deprecated library.</t>
  </si>
  <si>
    <t>Confirmation has been fixed on the menus</t>
  </si>
  <si>
    <t>Game now minimizes when focus is lost</t>
  </si>
  <si>
    <t>Esc now just returns to main menu from victory and game over screens.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</si>
</sst>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s>
  <dxfs count="1139">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7620</xdr:colOff>
      <xdr:row>104</xdr:row>
      <xdr:rowOff>0</xdr:rowOff>
    </xdr:from>
    <xdr:to>
      <xdr:col>5</xdr:col>
      <xdr:colOff>2263140</xdr:colOff>
      <xdr:row>104</xdr:row>
      <xdr:rowOff>1600200</xdr:rowOff>
    </xdr:to>
    <xdr:sp macro="" textlink="">
      <xdr:nvSpPr>
        <xdr:cNvPr id="2" name="TextBox 1"/>
        <xdr:cNvSpPr txBox="1"/>
      </xdr:nvSpPr>
      <xdr:spPr>
        <a:xfrm>
          <a:off x="9780270" y="42900600"/>
          <a:ext cx="225552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Enable the console from the Options menu. While playing press backtick (`) to open the console. Type into the console any of the listed cheat codes.</a:t>
          </a:r>
        </a:p>
        <a:p>
          <a:r>
            <a:rPr lang="en-US" sz="900"/>
            <a:t>Godmode:</a:t>
          </a:r>
        </a:p>
        <a:p>
          <a:r>
            <a:rPr lang="en-US" sz="900">
              <a:latin typeface="Consolas" panose="020B0609020204030204" pitchFamily="49" charset="0"/>
              <a:cs typeface="Consolas" panose="020B0609020204030204" pitchFamily="49" charset="0"/>
            </a:rPr>
            <a:t>cheat.god = :on</a:t>
          </a:r>
        </a:p>
        <a:p>
          <a:r>
            <a:rPr lang="en-US" sz="900"/>
            <a:t>Awesome</a:t>
          </a:r>
          <a:r>
            <a:rPr lang="en-US" sz="900" baseline="0"/>
            <a:t> weapon: </a:t>
          </a:r>
          <a:r>
            <a:rPr lang="en-US" sz="900" baseline="0">
              <a:latin typeface="Consolas" panose="020B0609020204030204" pitchFamily="49" charset="0"/>
              <a:cs typeface="Consolas" panose="020B0609020204030204" pitchFamily="49" charset="0"/>
            </a:rPr>
            <a:t>cheat.its_over_9000</a:t>
          </a:r>
        </a:p>
        <a:p>
          <a:endParaRPr lang="en-US" sz="900" baseline="0">
            <a:latin typeface="Consolas" panose="020B0609020204030204" pitchFamily="49" charset="0"/>
            <a:cs typeface="Consolas" panose="020B0609020204030204" pitchFamily="49" charset="0"/>
          </a:endParaRPr>
        </a:p>
        <a:p>
          <a:r>
            <a:rPr lang="en-US" sz="900" baseline="0">
              <a:latin typeface="Consolas" panose="020B0609020204030204" pitchFamily="49" charset="0"/>
              <a:cs typeface="Consolas" panose="020B0609020204030204" pitchFamily="49" charset="0"/>
            </a:rPr>
            <a:t>cheat.skip_level</a:t>
          </a:r>
        </a:p>
        <a:p>
          <a:r>
            <a:rPr lang="en-US" sz="900" baseline="0">
              <a:latin typeface="Consolas" panose="020B0609020204030204" pitchFamily="49" charset="0"/>
              <a:cs typeface="Consolas" panose="020B0609020204030204" pitchFamily="49" charset="0"/>
            </a:rPr>
            <a:t>cheat.victory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85" zoomScaleNormal="85" zoomScalePageLayoutView="150" workbookViewId="0">
      <selection activeCell="A6" sqref="A6:D6"/>
    </sheetView>
  </sheetViews>
  <sheetFormatPr defaultColWidth="10.69921875" defaultRowHeight="13.95" customHeight="1" x14ac:dyDescent="0.3"/>
  <cols>
    <col min="1" max="2" width="10.69921875" style="36"/>
    <col min="3" max="3" width="26.19921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69921875" style="36"/>
  </cols>
  <sheetData>
    <row r="1" spans="1:12" ht="13.95" customHeight="1" thickBot="1" x14ac:dyDescent="0.35">
      <c r="A1" s="122" t="s">
        <v>0</v>
      </c>
      <c r="B1" s="123"/>
      <c r="C1" s="123"/>
      <c r="D1" s="124"/>
      <c r="E1" s="16"/>
      <c r="F1" s="122" t="s">
        <v>1</v>
      </c>
      <c r="G1" s="123"/>
      <c r="H1" s="123"/>
      <c r="I1" s="124"/>
      <c r="J1" s="6"/>
      <c r="K1" s="6"/>
      <c r="L1" s="35"/>
    </row>
    <row r="2" spans="1:12" ht="13.95" customHeight="1" x14ac:dyDescent="0.3">
      <c r="A2" s="125" t="s">
        <v>912</v>
      </c>
      <c r="B2" s="126"/>
      <c r="C2" s="126"/>
      <c r="D2" s="127"/>
      <c r="E2" s="16"/>
      <c r="F2" s="125" t="s">
        <v>887</v>
      </c>
      <c r="G2" s="126"/>
      <c r="H2" s="126"/>
      <c r="I2" s="127"/>
      <c r="J2" s="6"/>
      <c r="K2" s="6"/>
      <c r="L2" s="35"/>
    </row>
    <row r="3" spans="1:12" ht="13.95" customHeight="1" thickBot="1" x14ac:dyDescent="0.35">
      <c r="A3" s="128"/>
      <c r="B3" s="129"/>
      <c r="C3" s="129"/>
      <c r="D3" s="130"/>
      <c r="E3" s="16"/>
      <c r="F3" s="128"/>
      <c r="G3" s="129"/>
      <c r="H3" s="129"/>
      <c r="I3" s="130"/>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22" t="s">
        <v>2</v>
      </c>
      <c r="B5" s="123"/>
      <c r="C5" s="123"/>
      <c r="D5" s="124"/>
      <c r="E5" s="16"/>
      <c r="F5" s="122" t="s">
        <v>3</v>
      </c>
      <c r="G5" s="123"/>
      <c r="H5" s="123"/>
      <c r="I5" s="124"/>
      <c r="J5" s="6"/>
      <c r="K5" s="30"/>
      <c r="L5" s="35"/>
    </row>
    <row r="6" spans="1:12" ht="13.95" customHeight="1" thickBot="1" x14ac:dyDescent="0.35">
      <c r="A6" s="134" t="s">
        <v>917</v>
      </c>
      <c r="B6" s="135"/>
      <c r="C6" s="135"/>
      <c r="D6" s="136"/>
      <c r="E6" s="16"/>
      <c r="F6" s="134" t="s">
        <v>914</v>
      </c>
      <c r="G6" s="135"/>
      <c r="H6" s="135"/>
      <c r="I6" s="136"/>
      <c r="J6" s="6"/>
      <c r="K6" s="131" t="s">
        <v>27</v>
      </c>
      <c r="L6" s="35"/>
    </row>
    <row r="7" spans="1:12" ht="13.95" customHeight="1" thickBot="1" x14ac:dyDescent="0.35">
      <c r="A7" s="5"/>
      <c r="B7" s="5"/>
      <c r="C7" s="5"/>
      <c r="D7" s="37"/>
      <c r="E7" s="16"/>
      <c r="F7" s="134" t="s">
        <v>913</v>
      </c>
      <c r="G7" s="135"/>
      <c r="H7" s="135"/>
      <c r="I7" s="136"/>
      <c r="J7" s="6"/>
      <c r="K7" s="132"/>
      <c r="L7" s="35"/>
    </row>
    <row r="8" spans="1:12" ht="13.95" customHeight="1" thickBot="1" x14ac:dyDescent="0.35">
      <c r="A8" s="122" t="s">
        <v>4</v>
      </c>
      <c r="B8" s="123"/>
      <c r="C8" s="123"/>
      <c r="D8" s="124"/>
      <c r="E8" s="16"/>
      <c r="F8" s="134" t="s">
        <v>915</v>
      </c>
      <c r="G8" s="135"/>
      <c r="H8" s="135"/>
      <c r="I8" s="136"/>
      <c r="J8" s="6"/>
      <c r="K8" s="132"/>
      <c r="L8" s="35"/>
    </row>
    <row r="9" spans="1:12" ht="13.95" customHeight="1" thickBot="1" x14ac:dyDescent="0.35">
      <c r="A9" s="134" t="s">
        <v>916</v>
      </c>
      <c r="B9" s="135"/>
      <c r="C9" s="135"/>
      <c r="D9" s="136"/>
      <c r="E9" s="16"/>
      <c r="F9" s="134"/>
      <c r="G9" s="135"/>
      <c r="H9" s="135"/>
      <c r="I9" s="136"/>
      <c r="J9" s="6"/>
      <c r="K9" s="133"/>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22" t="s">
        <v>5</v>
      </c>
      <c r="B11" s="123"/>
      <c r="C11" s="123"/>
      <c r="D11" s="124"/>
      <c r="E11" s="16"/>
      <c r="F11" s="122" t="s">
        <v>6</v>
      </c>
      <c r="G11" s="124"/>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I12" s="43">
        <f>-H12*0.02</f>
        <v>-0.1</v>
      </c>
      <c r="J12" s="6"/>
      <c r="K12" s="131" t="s">
        <v>8</v>
      </c>
      <c r="L12" s="35"/>
    </row>
    <row r="13" spans="1:12" ht="13.95" customHeight="1" thickBot="1" x14ac:dyDescent="0.35">
      <c r="A13" s="44" t="s">
        <v>886</v>
      </c>
      <c r="B13" s="44" t="s">
        <v>889</v>
      </c>
      <c r="C13" s="45" t="s">
        <v>892</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32"/>
      <c r="L13" s="48"/>
    </row>
    <row r="14" spans="1:12" ht="13.95" customHeight="1" thickBot="1" x14ac:dyDescent="0.35">
      <c r="A14" s="44" t="s">
        <v>886</v>
      </c>
      <c r="B14" s="44" t="s">
        <v>890</v>
      </c>
      <c r="C14" s="45" t="s">
        <v>893</v>
      </c>
      <c r="D14" s="46"/>
      <c r="E14" s="6"/>
      <c r="F14" s="49" t="s">
        <v>15</v>
      </c>
      <c r="G14" s="50"/>
      <c r="H14" s="14">
        <f>COUNTA($A$13:$A$30)-H12-H13</f>
        <v>0</v>
      </c>
      <c r="I14" s="51">
        <v>0</v>
      </c>
      <c r="J14" s="12"/>
      <c r="K14" s="133"/>
      <c r="L14" s="52"/>
    </row>
    <row r="15" spans="1:12" ht="13.95" customHeight="1" thickBot="1" x14ac:dyDescent="0.35">
      <c r="A15" s="44" t="s">
        <v>886</v>
      </c>
      <c r="B15" s="44" t="s">
        <v>890</v>
      </c>
      <c r="C15" s="45" t="s">
        <v>894</v>
      </c>
      <c r="D15" s="46"/>
      <c r="E15" s="6"/>
      <c r="F15" s="6"/>
      <c r="G15" s="6"/>
      <c r="H15" s="15" t="s">
        <v>16</v>
      </c>
      <c r="I15" s="53">
        <f>SUM(I11:I14)</f>
        <v>0</v>
      </c>
      <c r="J15" s="12"/>
      <c r="K15" s="52"/>
      <c r="L15" s="52"/>
    </row>
    <row r="16" spans="1:12" ht="13.95" customHeight="1" thickBot="1" x14ac:dyDescent="0.35">
      <c r="A16" s="44" t="s">
        <v>886</v>
      </c>
      <c r="B16" s="44" t="s">
        <v>890</v>
      </c>
      <c r="C16" s="45" t="s">
        <v>895</v>
      </c>
      <c r="D16" s="46"/>
      <c r="E16" s="6"/>
      <c r="F16" s="6"/>
      <c r="G16" s="6"/>
      <c r="H16" s="6"/>
      <c r="I16" s="6"/>
      <c r="J16" s="12"/>
      <c r="K16" s="52"/>
      <c r="L16" s="52"/>
    </row>
    <row r="17" spans="1:12" ht="13.95" customHeight="1" thickBot="1" x14ac:dyDescent="0.35">
      <c r="A17" s="44" t="s">
        <v>886</v>
      </c>
      <c r="B17" s="44" t="s">
        <v>890</v>
      </c>
      <c r="C17" s="45" t="s">
        <v>896</v>
      </c>
      <c r="D17" s="46"/>
      <c r="E17" s="6"/>
      <c r="F17" s="122" t="s">
        <v>17</v>
      </c>
      <c r="G17" s="124"/>
      <c r="H17" s="2"/>
      <c r="I17" s="38">
        <v>0.75</v>
      </c>
      <c r="J17" s="6"/>
      <c r="K17" s="32"/>
      <c r="L17" s="52"/>
    </row>
    <row r="18" spans="1:12" ht="13.95" customHeight="1" thickBot="1" x14ac:dyDescent="0.35">
      <c r="A18" s="44"/>
      <c r="B18" s="44"/>
      <c r="C18" s="45"/>
      <c r="D18" s="46"/>
      <c r="E18" s="6"/>
      <c r="F18" s="42" t="s">
        <v>19</v>
      </c>
      <c r="G18" s="137" t="s">
        <v>888</v>
      </c>
      <c r="H18" s="138"/>
      <c r="I18" s="43">
        <f>IF(LEFT(G18,6)="Entire",0,IF(LEFT(G18,6)="Custom",-0.05,-0.1))</f>
        <v>0</v>
      </c>
      <c r="J18" s="54"/>
      <c r="K18" s="131" t="s">
        <v>18</v>
      </c>
      <c r="L18" s="35"/>
    </row>
    <row r="19" spans="1:12" ht="13.95" customHeight="1" thickBot="1" x14ac:dyDescent="0.35">
      <c r="A19" s="44"/>
      <c r="B19" s="44"/>
      <c r="C19" s="45"/>
      <c r="D19" s="46"/>
      <c r="E19" s="6"/>
      <c r="F19" s="49" t="s">
        <v>20</v>
      </c>
      <c r="G19" s="139" t="s">
        <v>885</v>
      </c>
      <c r="H19" s="140"/>
      <c r="I19" s="51">
        <f>IF(G19="2D Graphics and 2D Gameplay",IF(I11=0.15,-0.05,0),IF(G19="3D Graphics but 2D Gameplay",IF(I11=0.15,-0.02,-0.3),IF(I11=0.15,0,-0.3)))</f>
        <v>0</v>
      </c>
      <c r="J19" s="6"/>
      <c r="K19" s="133"/>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55" t="s">
        <v>21</v>
      </c>
      <c r="G21" s="55"/>
      <c r="H21" s="29"/>
      <c r="I21" s="29"/>
      <c r="J21" s="6"/>
      <c r="K21" s="6"/>
      <c r="L21" s="35"/>
    </row>
    <row r="22" spans="1:12" ht="13.95" customHeight="1" thickBot="1" x14ac:dyDescent="0.35">
      <c r="A22" s="44"/>
      <c r="B22" s="44"/>
      <c r="C22" s="45"/>
      <c r="D22" s="46"/>
      <c r="E22" s="6"/>
      <c r="F22" s="156"/>
      <c r="G22" s="55"/>
      <c r="H22" s="33" t="s">
        <v>22</v>
      </c>
      <c r="I22" s="141">
        <f>I20+I15</f>
        <v>0.75</v>
      </c>
      <c r="J22" s="6"/>
      <c r="K22" s="143" t="s">
        <v>24</v>
      </c>
      <c r="L22" s="35"/>
    </row>
    <row r="23" spans="1:12" ht="13.95" customHeight="1" thickBot="1" x14ac:dyDescent="0.35">
      <c r="A23" s="44"/>
      <c r="B23" s="44"/>
      <c r="C23" s="45"/>
      <c r="D23" s="46"/>
      <c r="E23" s="6"/>
      <c r="F23" s="156"/>
      <c r="G23" s="55"/>
      <c r="H23" s="34" t="s">
        <v>23</v>
      </c>
      <c r="I23" s="142"/>
      <c r="J23" s="6"/>
      <c r="K23" s="144"/>
      <c r="L23" s="35"/>
    </row>
    <row r="24" spans="1:12" ht="13.95" customHeight="1" thickBot="1" x14ac:dyDescent="0.35">
      <c r="A24" s="44"/>
      <c r="B24" s="44"/>
      <c r="C24" s="45"/>
      <c r="D24" s="46"/>
      <c r="E24" s="6"/>
      <c r="F24" s="157"/>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45" t="s">
        <v>25</v>
      </c>
      <c r="G26" s="145"/>
      <c r="H26" s="145"/>
      <c r="I26" s="145"/>
      <c r="J26" s="6"/>
      <c r="K26" s="6"/>
      <c r="L26" s="35"/>
    </row>
    <row r="27" spans="1:12" ht="13.95" customHeight="1" thickBot="1" x14ac:dyDescent="0.35">
      <c r="A27" s="44"/>
      <c r="B27" s="44"/>
      <c r="C27" s="45"/>
      <c r="D27" s="46"/>
      <c r="E27" s="16"/>
      <c r="F27" s="137" t="s">
        <v>26</v>
      </c>
      <c r="G27" s="146"/>
      <c r="H27" s="146"/>
      <c r="I27" s="138"/>
      <c r="J27" s="6"/>
      <c r="K27" s="6"/>
      <c r="L27" s="35"/>
    </row>
    <row r="28" spans="1:12" ht="13.95" customHeight="1" thickBot="1" x14ac:dyDescent="0.35">
      <c r="A28" s="44"/>
      <c r="B28" s="44"/>
      <c r="C28" s="45"/>
      <c r="D28" s="46"/>
      <c r="E28" s="16"/>
      <c r="F28" s="147"/>
      <c r="G28" s="148"/>
      <c r="H28" s="148"/>
      <c r="I28" s="149"/>
      <c r="J28" s="6"/>
      <c r="K28" s="6"/>
      <c r="L28" s="35"/>
    </row>
    <row r="29" spans="1:12" ht="13.95" customHeight="1" thickBot="1" x14ac:dyDescent="0.35">
      <c r="A29" s="44"/>
      <c r="B29" s="44"/>
      <c r="C29" s="45"/>
      <c r="D29" s="46"/>
      <c r="E29" s="16"/>
      <c r="F29" s="147"/>
      <c r="G29" s="148"/>
      <c r="H29" s="148"/>
      <c r="I29" s="149"/>
      <c r="J29" s="6"/>
      <c r="K29" s="6"/>
      <c r="L29" s="35"/>
    </row>
    <row r="30" spans="1:12" ht="13.95" customHeight="1" thickBot="1" x14ac:dyDescent="0.35">
      <c r="A30" s="44"/>
      <c r="B30" s="44"/>
      <c r="C30" s="45"/>
      <c r="D30" s="46"/>
      <c r="E30" s="16"/>
      <c r="F30" s="147"/>
      <c r="G30" s="148"/>
      <c r="H30" s="148"/>
      <c r="I30" s="149"/>
      <c r="J30" s="6"/>
      <c r="K30" s="6"/>
      <c r="L30" s="35"/>
    </row>
    <row r="31" spans="1:12" ht="13.95" customHeight="1" thickBot="1" x14ac:dyDescent="0.35">
      <c r="A31" s="151" t="s">
        <v>28</v>
      </c>
      <c r="B31" s="152"/>
      <c r="C31" s="153"/>
      <c r="D31" s="154"/>
      <c r="E31" s="6"/>
      <c r="F31" s="139"/>
      <c r="G31" s="150"/>
      <c r="H31" s="150"/>
      <c r="I31" s="140"/>
      <c r="J31" s="6"/>
      <c r="K31" s="6"/>
      <c r="L31" s="35"/>
    </row>
    <row r="32" spans="1:12" ht="13.95" customHeight="1" x14ac:dyDescent="0.3">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85" zoomScaleNormal="85" zoomScalePageLayoutView="150" workbookViewId="0">
      <selection activeCell="B15" sqref="B15"/>
    </sheetView>
  </sheetViews>
  <sheetFormatPr defaultColWidth="10.69921875" defaultRowHeight="13.95" customHeight="1" x14ac:dyDescent="0.3"/>
  <cols>
    <col min="1" max="1" width="29" style="36" customWidth="1"/>
    <col min="2" max="2" width="5" style="36" customWidth="1"/>
    <col min="3" max="8" width="9.69921875" style="36" customWidth="1"/>
    <col min="9" max="9" width="3.69921875" style="36" customWidth="1"/>
    <col min="10" max="10" width="26.19921875" style="36" customWidth="1"/>
    <col min="11" max="11" width="3.69921875" style="36" customWidth="1"/>
    <col min="12" max="12" width="26.19921875" style="36" customWidth="1"/>
    <col min="13" max="16384" width="10.69921875" style="36"/>
  </cols>
  <sheetData>
    <row r="1" spans="1:12" ht="18" customHeight="1" thickBot="1" x14ac:dyDescent="0.35">
      <c r="A1" s="195" t="s">
        <v>699</v>
      </c>
      <c r="B1" s="75"/>
      <c r="C1" s="185" t="s">
        <v>682</v>
      </c>
      <c r="D1" s="186"/>
      <c r="E1" s="185" t="s">
        <v>683</v>
      </c>
      <c r="F1" s="186"/>
      <c r="G1" s="185" t="s">
        <v>684</v>
      </c>
      <c r="H1" s="186"/>
    </row>
    <row r="2" spans="1:12" ht="18" customHeight="1" x14ac:dyDescent="0.3">
      <c r="A2" s="196"/>
      <c r="B2" s="75"/>
      <c r="C2" s="187" t="s">
        <v>681</v>
      </c>
      <c r="D2" s="188"/>
      <c r="E2" s="187" t="s">
        <v>681</v>
      </c>
      <c r="F2" s="188"/>
      <c r="G2" s="187" t="s">
        <v>681</v>
      </c>
      <c r="H2" s="188"/>
      <c r="J2" s="198" t="s">
        <v>700</v>
      </c>
      <c r="K2" s="199"/>
      <c r="L2" s="200"/>
    </row>
    <row r="3" spans="1:12" ht="22.95" customHeight="1" thickBot="1" x14ac:dyDescent="0.35">
      <c r="A3" s="197"/>
      <c r="B3" s="76"/>
      <c r="C3" s="189">
        <f>MAX(0,MIN(1,IF((A6+C6+L6) &lt;= 0.95, ROUND(A6+C6+L6,2), FLOOR((0.95+(A6+C6+L6-0.95)/5),0.01))))</f>
        <v>0.84</v>
      </c>
      <c r="D3" s="190"/>
      <c r="E3" s="189">
        <f>MAX(0,MIN(1,IF((A6+E6+L6) &lt;= 0.95, ROUND(A6+E6+L6,2), FLOOR((0.95+(A6+E6+L6-0.95)/5),0.01))))</f>
        <v>0.85</v>
      </c>
      <c r="F3" s="190"/>
      <c r="G3" s="189">
        <f>MAX(0,MIN(1,IF((A6+G6+L6) &lt;= 0.95, ROUND(A6+G6+L6,2), FLOOR((0.95+(A6+G6+L6-0.95)/5),0.01))))</f>
        <v>0.86</v>
      </c>
      <c r="H3" s="190"/>
      <c r="J3" s="201"/>
      <c r="K3" s="202"/>
      <c r="L3" s="203"/>
    </row>
    <row r="4" spans="1:12" ht="13.95" customHeight="1" thickBot="1" x14ac:dyDescent="0.35">
      <c r="A4" s="3"/>
      <c r="B4" s="11"/>
      <c r="C4" s="27"/>
      <c r="D4" s="27"/>
      <c r="E4" s="27"/>
      <c r="F4" s="27"/>
      <c r="G4" s="27"/>
      <c r="H4" s="27"/>
      <c r="J4" s="11"/>
      <c r="K4" s="88"/>
      <c r="L4" s="88"/>
    </row>
    <row r="5" spans="1:12" ht="13.95" customHeight="1" thickBot="1" x14ac:dyDescent="0.35">
      <c r="A5" s="77" t="s">
        <v>685</v>
      </c>
      <c r="B5" s="11"/>
      <c r="C5" s="122" t="s">
        <v>686</v>
      </c>
      <c r="D5" s="124"/>
      <c r="E5" s="122" t="s">
        <v>687</v>
      </c>
      <c r="F5" s="124"/>
      <c r="G5" s="122" t="s">
        <v>688</v>
      </c>
      <c r="H5" s="124"/>
      <c r="J5" s="77" t="s">
        <v>701</v>
      </c>
      <c r="K5" s="3"/>
      <c r="L5" s="77" t="s">
        <v>702</v>
      </c>
    </row>
    <row r="6" spans="1:12" ht="13.95" customHeight="1" thickBot="1" x14ac:dyDescent="0.35">
      <c r="A6" s="78">
        <f>'Game Data'!$I$22+Submission!$E$16</f>
        <v>0.75</v>
      </c>
      <c r="B6" s="11"/>
      <c r="C6" s="192">
        <f>D15+D24+D33+D42+D51+D60</f>
        <v>9.1249999999999998E-2</v>
      </c>
      <c r="D6" s="193"/>
      <c r="E6" s="192">
        <f>F15+F24+F33+F42+F51+F60</f>
        <v>0.10125000000000001</v>
      </c>
      <c r="F6" s="193"/>
      <c r="G6" s="192">
        <f>H15+H24+H33+H42+H51+H60</f>
        <v>0.10625</v>
      </c>
      <c r="H6" s="193"/>
      <c r="J6" s="92">
        <f>ABS('Student Grade'!$F$15+'Student Grade'!$D$24+'Student Grade'!$H$33+'Student Grade'!$F$42+'Student Grade'!$F$51+'Student Grade'!$F$60-$F$15-$D$24-$D$33-$H$42-$F$51-$F$60)</f>
        <v>8.1250000000000031E-2</v>
      </c>
      <c r="K6" s="3"/>
      <c r="L6" s="90">
        <f>IF(J6 &gt; 0.05, 0, IF( J6 &gt; 0.02, 0.01, (IF(J6 &gt; 0.01, 0.02, 0.03))))</f>
        <v>0</v>
      </c>
    </row>
    <row r="7" spans="1:12" ht="13.95" customHeight="1" thickBot="1" x14ac:dyDescent="0.35">
      <c r="A7" s="3"/>
      <c r="B7" s="11"/>
      <c r="C7" s="194" t="s">
        <v>689</v>
      </c>
      <c r="D7" s="194"/>
      <c r="E7" s="194" t="s">
        <v>690</v>
      </c>
      <c r="F7" s="194"/>
      <c r="G7" s="194" t="s">
        <v>691</v>
      </c>
      <c r="H7" s="194"/>
      <c r="J7" s="91"/>
      <c r="K7" s="3"/>
      <c r="L7" s="89"/>
    </row>
    <row r="8" spans="1:12" ht="13.95" customHeight="1" thickBot="1" x14ac:dyDescent="0.35">
      <c r="A8" s="1" t="s">
        <v>692</v>
      </c>
      <c r="B8" s="24" t="s">
        <v>7</v>
      </c>
      <c r="C8" s="1" t="s">
        <v>693</v>
      </c>
      <c r="D8" s="25" t="s">
        <v>32</v>
      </c>
      <c r="E8" s="24" t="s">
        <v>693</v>
      </c>
      <c r="F8" s="25" t="s">
        <v>32</v>
      </c>
      <c r="G8" s="24" t="s">
        <v>693</v>
      </c>
      <c r="H8" s="87" t="s">
        <v>32</v>
      </c>
      <c r="J8" s="204" t="s">
        <v>703</v>
      </c>
      <c r="K8" s="3"/>
      <c r="L8" s="93" t="s">
        <v>704</v>
      </c>
    </row>
    <row r="9" spans="1:12" ht="13.95" customHeight="1" x14ac:dyDescent="0.3">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 t="shared" ref="H9:H14" si="2">B9*G9</f>
        <v>0</v>
      </c>
      <c r="J9" s="205"/>
      <c r="K9" s="3"/>
      <c r="L9" s="94" t="s">
        <v>705</v>
      </c>
    </row>
    <row r="10" spans="1:12" ht="13.95" customHeight="1" thickBot="1" x14ac:dyDescent="0.35">
      <c r="A10" s="9" t="str">
        <f>"Missing Basic TCRs (out of "&amp;COUNTIF(TCRs!$A$10:'TCRs'!$A$250,"Basic")&amp;")"</f>
        <v>Missing Basic TCRs (out of 28)</v>
      </c>
      <c r="B10" s="11">
        <f>TCRs!$E$3</f>
        <v>0</v>
      </c>
      <c r="C10" s="82">
        <v>-0.02</v>
      </c>
      <c r="D10" s="97">
        <f t="shared" si="0"/>
        <v>0</v>
      </c>
      <c r="E10" s="84">
        <v>-0.01</v>
      </c>
      <c r="F10" s="97">
        <f t="shared" si="1"/>
        <v>0</v>
      </c>
      <c r="G10" s="100">
        <v>-5.0000000000000001E-3</v>
      </c>
      <c r="H10" s="97">
        <f t="shared" si="2"/>
        <v>0</v>
      </c>
      <c r="J10" s="206"/>
      <c r="K10" s="3"/>
      <c r="L10" s="95" t="s">
        <v>706</v>
      </c>
    </row>
    <row r="11" spans="1:12" ht="13.95" customHeight="1" thickBot="1" x14ac:dyDescent="0.35">
      <c r="A11" s="9" t="str">
        <f>"Missing Intermediate TCRs (out of "&amp;COUNTIF(TCRs!$A$10:'TCRs'!$A$250,"Intermediate")&amp;")"</f>
        <v>Missing Intermediate TCRs (out of 19)</v>
      </c>
      <c r="B11" s="11">
        <f>TCRs!$E$4</f>
        <v>2</v>
      </c>
      <c r="C11" s="82">
        <v>-0.01</v>
      </c>
      <c r="D11" s="97">
        <f t="shared" si="0"/>
        <v>-0.02</v>
      </c>
      <c r="E11" s="100">
        <v>-5.0000000000000001E-3</v>
      </c>
      <c r="F11" s="97">
        <f t="shared" si="1"/>
        <v>-0.01</v>
      </c>
      <c r="G11" s="80">
        <v>-2.5000000000000001E-3</v>
      </c>
      <c r="H11" s="97">
        <f t="shared" si="2"/>
        <v>-5.0000000000000001E-3</v>
      </c>
      <c r="J11" s="89"/>
      <c r="K11" s="3"/>
      <c r="L11" s="18"/>
    </row>
    <row r="12" spans="1:12" ht="13.95" customHeight="1" x14ac:dyDescent="0.3">
      <c r="A12" s="9" t="str">
        <f>"Completed Advanced TCRs (out of "&amp;COUNTIF(TCRs!$A$10:'TCRs'!$A$250,"Advanced")&amp;")"</f>
        <v>Completed Advanced TCRs (out of 20)</v>
      </c>
      <c r="B12" s="11">
        <f>TCRs!$E$7</f>
        <v>5</v>
      </c>
      <c r="C12" s="101">
        <v>5.0000000000000001E-3</v>
      </c>
      <c r="D12" s="97">
        <f t="shared" si="0"/>
        <v>2.5000000000000001E-2</v>
      </c>
      <c r="E12" s="101">
        <v>5.0000000000000001E-3</v>
      </c>
      <c r="F12" s="97">
        <f t="shared" si="1"/>
        <v>2.5000000000000001E-2</v>
      </c>
      <c r="G12" s="101">
        <v>5.0000000000000001E-3</v>
      </c>
      <c r="H12" s="97">
        <f t="shared" si="2"/>
        <v>2.5000000000000001E-2</v>
      </c>
      <c r="J12" s="131" t="s">
        <v>714</v>
      </c>
      <c r="K12" s="31"/>
      <c r="L12" s="102" t="s">
        <v>715</v>
      </c>
    </row>
    <row r="13" spans="1:12" ht="13.95" customHeight="1" x14ac:dyDescent="0.3">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32"/>
      <c r="K13" s="31"/>
      <c r="L13" s="104" t="s">
        <v>707</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32"/>
      <c r="K14" s="105"/>
      <c r="L14" s="104" t="s">
        <v>708</v>
      </c>
    </row>
    <row r="15" spans="1:12" ht="13.95" customHeight="1" x14ac:dyDescent="0.3">
      <c r="A15" s="3"/>
      <c r="B15" s="11"/>
      <c r="C15" s="79" t="s">
        <v>16</v>
      </c>
      <c r="D15" s="99">
        <f>SUM(D9:D14)</f>
        <v>5.000000000000001E-3</v>
      </c>
      <c r="E15" s="79" t="s">
        <v>16</v>
      </c>
      <c r="F15" s="99">
        <f>SUM(F9:F14)</f>
        <v>1.5000000000000001E-2</v>
      </c>
      <c r="G15" s="79" t="s">
        <v>16</v>
      </c>
      <c r="H15" s="99">
        <f>SUM(H9:H14)</f>
        <v>0.02</v>
      </c>
      <c r="J15" s="132"/>
      <c r="K15" s="105"/>
      <c r="L15" s="104" t="s">
        <v>709</v>
      </c>
    </row>
    <row r="16" spans="1:12" ht="13.95" customHeight="1" thickBot="1" x14ac:dyDescent="0.35">
      <c r="A16" s="3"/>
      <c r="B16" s="11"/>
      <c r="C16" s="191" t="s">
        <v>689</v>
      </c>
      <c r="D16" s="191"/>
      <c r="E16" s="191" t="s">
        <v>690</v>
      </c>
      <c r="F16" s="191"/>
      <c r="G16" s="191" t="s">
        <v>691</v>
      </c>
      <c r="H16" s="191"/>
      <c r="J16" s="132"/>
      <c r="K16" s="105"/>
      <c r="L16" s="104" t="s">
        <v>710</v>
      </c>
    </row>
    <row r="17" spans="1:12" ht="13.95" customHeight="1" thickBot="1" x14ac:dyDescent="0.35">
      <c r="A17" s="1" t="s">
        <v>694</v>
      </c>
      <c r="B17" s="24" t="s">
        <v>7</v>
      </c>
      <c r="C17" s="111" t="s">
        <v>693</v>
      </c>
      <c r="D17" s="25" t="s">
        <v>32</v>
      </c>
      <c r="E17" s="24" t="s">
        <v>693</v>
      </c>
      <c r="F17" s="25" t="s">
        <v>32</v>
      </c>
      <c r="G17" s="24" t="s">
        <v>693</v>
      </c>
      <c r="H17" s="25" t="s">
        <v>32</v>
      </c>
      <c r="J17" s="132"/>
      <c r="K17" s="105"/>
      <c r="L17" s="104" t="s">
        <v>711</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 t="shared" ref="H18:H23" si="5">B18*G18</f>
        <v>0</v>
      </c>
      <c r="J18" s="132"/>
      <c r="K18" s="105"/>
      <c r="L18" s="104" t="s">
        <v>712</v>
      </c>
    </row>
    <row r="19" spans="1:12" ht="13.95" customHeight="1" thickBot="1" x14ac:dyDescent="0.35">
      <c r="A19" s="9" t="str">
        <f>"Missing Basic DCRs (out of "&amp;COUNTIF(DCRs!$A$10:'DCRs'!$A$241,"Basic")&amp;")"</f>
        <v>Missing Basic DCRs (out of 7)</v>
      </c>
      <c r="B19" s="11">
        <f>DCRs!$E$3</f>
        <v>0</v>
      </c>
      <c r="C19" s="113">
        <v>-0.01</v>
      </c>
      <c r="D19" s="97">
        <f t="shared" si="3"/>
        <v>0</v>
      </c>
      <c r="E19" s="82">
        <v>-0.02</v>
      </c>
      <c r="F19" s="97">
        <f t="shared" si="4"/>
        <v>0</v>
      </c>
      <c r="G19" s="84">
        <v>-0.01</v>
      </c>
      <c r="H19" s="97">
        <f t="shared" si="5"/>
        <v>0</v>
      </c>
      <c r="J19" s="133"/>
      <c r="K19" s="105"/>
      <c r="L19" s="103" t="s">
        <v>713</v>
      </c>
    </row>
    <row r="20" spans="1:12" ht="13.95" customHeight="1" x14ac:dyDescent="0.3">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15)</v>
      </c>
      <c r="B21" s="11">
        <f>DCRs!$E$7</f>
        <v>4</v>
      </c>
      <c r="C21" s="101">
        <v>5.0000000000000001E-3</v>
      </c>
      <c r="D21" s="97">
        <f t="shared" si="3"/>
        <v>0.02</v>
      </c>
      <c r="E21" s="100">
        <v>5.0000000000000001E-3</v>
      </c>
      <c r="F21" s="97">
        <f t="shared" si="4"/>
        <v>0.02</v>
      </c>
      <c r="G21" s="100">
        <v>5.0000000000000001E-3</v>
      </c>
      <c r="H21" s="97">
        <f t="shared" si="5"/>
        <v>0.02</v>
      </c>
    </row>
    <row r="22" spans="1:12" ht="13.95" customHeight="1" x14ac:dyDescent="0.3">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3.95" customHeight="1" thickBot="1" x14ac:dyDescent="0.35">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0.02</v>
      </c>
      <c r="E24" s="79" t="s">
        <v>16</v>
      </c>
      <c r="F24" s="99">
        <f>SUM(F18:F23)</f>
        <v>0.02</v>
      </c>
      <c r="G24" s="79" t="s">
        <v>16</v>
      </c>
      <c r="H24" s="99">
        <f>SUM(H18:H23)</f>
        <v>0.02</v>
      </c>
    </row>
    <row r="25" spans="1:12" ht="13.95" customHeight="1" thickBot="1" x14ac:dyDescent="0.35">
      <c r="A25" s="3"/>
      <c r="B25" s="11"/>
      <c r="C25" s="191" t="s">
        <v>689</v>
      </c>
      <c r="D25" s="191"/>
      <c r="E25" s="191" t="s">
        <v>690</v>
      </c>
      <c r="F25" s="191"/>
      <c r="G25" s="191" t="s">
        <v>691</v>
      </c>
      <c r="H25" s="191"/>
    </row>
    <row r="26" spans="1:12" ht="13.95" customHeight="1" thickBot="1" x14ac:dyDescent="0.35">
      <c r="A26" s="1" t="s">
        <v>869</v>
      </c>
      <c r="B26" s="24" t="s">
        <v>7</v>
      </c>
      <c r="C26" s="111" t="s">
        <v>693</v>
      </c>
      <c r="D26" s="25" t="s">
        <v>32</v>
      </c>
      <c r="E26" s="24" t="s">
        <v>693</v>
      </c>
      <c r="F26" s="25" t="s">
        <v>32</v>
      </c>
      <c r="G26" s="24" t="s">
        <v>693</v>
      </c>
      <c r="H26" s="25" t="s">
        <v>32</v>
      </c>
    </row>
    <row r="27" spans="1:12" ht="13.95" customHeight="1" x14ac:dyDescent="0.3">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 t="shared" ref="H27:H32" si="8">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si="8"/>
        <v>0</v>
      </c>
    </row>
    <row r="29" spans="1:12" ht="13.95" customHeight="1" x14ac:dyDescent="0.3">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2</v>
      </c>
      <c r="C30" s="101">
        <v>5.0000000000000001E-3</v>
      </c>
      <c r="D30" s="97">
        <f t="shared" si="6"/>
        <v>0.01</v>
      </c>
      <c r="E30" s="100">
        <v>5.0000000000000001E-3</v>
      </c>
      <c r="F30" s="97">
        <f t="shared" si="7"/>
        <v>0.01</v>
      </c>
      <c r="G30" s="100">
        <v>5.0000000000000001E-3</v>
      </c>
      <c r="H30" s="97">
        <f t="shared" si="8"/>
        <v>0.01</v>
      </c>
    </row>
    <row r="31" spans="1:12" ht="13.95" customHeight="1" x14ac:dyDescent="0.3">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3.95" customHeight="1" thickBot="1" x14ac:dyDescent="0.35">
      <c r="A32" s="10" t="str">
        <f>"Completed Innovative ICRs (out of "&amp;COUNTIF(ICRs!$A$10:'ICRs'!$A$241,"Innovative")&amp;")"</f>
        <v>Completed Innovative ICRs (out of 7)</v>
      </c>
      <c r="B32" s="58">
        <f>ICRs!$E$9</f>
        <v>1</v>
      </c>
      <c r="C32" s="86">
        <v>0.01</v>
      </c>
      <c r="D32" s="98">
        <f t="shared" si="6"/>
        <v>0.01</v>
      </c>
      <c r="E32" s="85">
        <v>0.01</v>
      </c>
      <c r="F32" s="98">
        <f t="shared" si="7"/>
        <v>0.01</v>
      </c>
      <c r="G32" s="85">
        <v>0.01</v>
      </c>
      <c r="H32" s="98">
        <f t="shared" si="8"/>
        <v>0.01</v>
      </c>
    </row>
    <row r="33" spans="1:8" ht="13.95" customHeight="1" x14ac:dyDescent="0.3">
      <c r="A33" s="3"/>
      <c r="B33" s="11"/>
      <c r="C33" s="79" t="s">
        <v>16</v>
      </c>
      <c r="D33" s="99">
        <f>SUM(D27:D32)</f>
        <v>0.02</v>
      </c>
      <c r="E33" s="79" t="s">
        <v>16</v>
      </c>
      <c r="F33" s="99">
        <f>SUM(F27:F32)</f>
        <v>0.02</v>
      </c>
      <c r="G33" s="79" t="s">
        <v>16</v>
      </c>
      <c r="H33" s="99">
        <f>SUM(H27:H32)</f>
        <v>0.02</v>
      </c>
    </row>
    <row r="34" spans="1:8" ht="13.95" customHeight="1" thickBot="1" x14ac:dyDescent="0.35">
      <c r="A34" s="3"/>
      <c r="B34" s="11"/>
      <c r="C34" s="191" t="s">
        <v>689</v>
      </c>
      <c r="D34" s="191"/>
      <c r="E34" s="191" t="s">
        <v>690</v>
      </c>
      <c r="F34" s="191"/>
      <c r="G34" s="191" t="s">
        <v>691</v>
      </c>
      <c r="H34" s="191"/>
    </row>
    <row r="35" spans="1:8" ht="13.95" customHeight="1" thickBot="1" x14ac:dyDescent="0.35">
      <c r="A35" s="1" t="s">
        <v>695</v>
      </c>
      <c r="B35" s="24" t="s">
        <v>7</v>
      </c>
      <c r="C35" s="1" t="s">
        <v>693</v>
      </c>
      <c r="D35" s="25" t="s">
        <v>32</v>
      </c>
      <c r="E35" s="24" t="s">
        <v>693</v>
      </c>
      <c r="F35" s="25" t="s">
        <v>32</v>
      </c>
      <c r="G35" s="24" t="s">
        <v>693</v>
      </c>
      <c r="H35" s="25" t="s">
        <v>32</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91" t="s">
        <v>689</v>
      </c>
      <c r="D43" s="191"/>
      <c r="E43" s="191" t="s">
        <v>690</v>
      </c>
      <c r="F43" s="191"/>
      <c r="G43" s="191" t="s">
        <v>691</v>
      </c>
      <c r="H43" s="191"/>
    </row>
    <row r="44" spans="1:8" ht="13.95" customHeight="1" thickBot="1" x14ac:dyDescent="0.35">
      <c r="A44" s="1" t="s">
        <v>696</v>
      </c>
      <c r="B44" s="24" t="s">
        <v>7</v>
      </c>
      <c r="C44" s="1" t="s">
        <v>693</v>
      </c>
      <c r="D44" s="25" t="s">
        <v>32</v>
      </c>
      <c r="E44" s="24" t="s">
        <v>693</v>
      </c>
      <c r="F44" s="25" t="s">
        <v>32</v>
      </c>
      <c r="G44" s="24" t="s">
        <v>693</v>
      </c>
      <c r="H44" s="25" t="s">
        <v>32</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7</v>
      </c>
      <c r="C48" s="101">
        <v>5.0000000000000001E-3</v>
      </c>
      <c r="D48" s="97">
        <f t="shared" si="12"/>
        <v>3.5000000000000003E-2</v>
      </c>
      <c r="E48" s="100">
        <v>5.0000000000000001E-3</v>
      </c>
      <c r="F48" s="97">
        <f t="shared" si="13"/>
        <v>3.5000000000000003E-2</v>
      </c>
      <c r="G48" s="100">
        <v>5.0000000000000001E-3</v>
      </c>
      <c r="H48" s="97">
        <f t="shared" si="14"/>
        <v>3.5000000000000003E-2</v>
      </c>
    </row>
    <row r="49" spans="1:8" ht="13.95" customHeight="1" x14ac:dyDescent="0.3">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3.95" customHeight="1" thickBot="1" x14ac:dyDescent="0.35">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3.5000000000000003E-2</v>
      </c>
      <c r="E51" s="79" t="s">
        <v>16</v>
      </c>
      <c r="F51" s="99">
        <f>SUM(F45:F50)</f>
        <v>3.5000000000000003E-2</v>
      </c>
      <c r="G51" s="79" t="s">
        <v>16</v>
      </c>
      <c r="H51" s="99">
        <f>SUM(H45:H50)</f>
        <v>3.5000000000000003E-2</v>
      </c>
    </row>
    <row r="52" spans="1:8" ht="13.95" customHeight="1" thickBot="1" x14ac:dyDescent="0.35">
      <c r="A52" s="3"/>
      <c r="B52" s="11"/>
      <c r="C52" s="191" t="s">
        <v>689</v>
      </c>
      <c r="D52" s="191"/>
      <c r="E52" s="191" t="s">
        <v>690</v>
      </c>
      <c r="F52" s="191"/>
      <c r="G52" s="191" t="s">
        <v>691</v>
      </c>
      <c r="H52" s="191"/>
    </row>
    <row r="53" spans="1:8" ht="13.95" customHeight="1" thickBot="1" x14ac:dyDescent="0.35">
      <c r="A53" s="1" t="s">
        <v>697</v>
      </c>
      <c r="B53" s="24" t="s">
        <v>7</v>
      </c>
      <c r="C53" s="1" t="s">
        <v>693</v>
      </c>
      <c r="D53" s="25" t="s">
        <v>32</v>
      </c>
      <c r="E53" s="24" t="s">
        <v>693</v>
      </c>
      <c r="F53" s="25" t="s">
        <v>32</v>
      </c>
      <c r="G53" s="24" t="s">
        <v>693</v>
      </c>
      <c r="H53" s="25" t="s">
        <v>32</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1.5</v>
      </c>
      <c r="C58" s="121">
        <v>7.4999999999999997E-3</v>
      </c>
      <c r="D58" s="97">
        <f t="shared" si="15"/>
        <v>1.125E-2</v>
      </c>
      <c r="E58" s="121">
        <v>7.4999999999999997E-3</v>
      </c>
      <c r="F58" s="97">
        <f t="shared" si="16"/>
        <v>1.125E-2</v>
      </c>
      <c r="G58" s="121">
        <v>7.4999999999999997E-3</v>
      </c>
      <c r="H58" s="97">
        <f t="shared" si="17"/>
        <v>1.125E-2</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1.125E-2</v>
      </c>
      <c r="E60" s="79" t="s">
        <v>16</v>
      </c>
      <c r="F60" s="99">
        <f>SUM(F54:F59)</f>
        <v>1.125E-2</v>
      </c>
      <c r="G60" s="79" t="s">
        <v>16</v>
      </c>
      <c r="H60" s="99">
        <f>SUM(H54:H59)</f>
        <v>1.125E-2</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115" zoomScaleNormal="115" zoomScalePageLayoutView="150" workbookViewId="0">
      <selection activeCell="A5" sqref="A5:F5"/>
    </sheetView>
  </sheetViews>
  <sheetFormatPr defaultColWidth="10.69921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19921875" style="61" customWidth="1"/>
    <col min="7" max="16384" width="10.69921875" style="61"/>
  </cols>
  <sheetData>
    <row r="1" spans="1:6" ht="13.95" customHeight="1" thickBot="1" x14ac:dyDescent="0.35">
      <c r="A1" s="161" t="s">
        <v>29</v>
      </c>
      <c r="B1" s="162"/>
      <c r="C1" s="162"/>
      <c r="D1" s="162"/>
      <c r="E1" s="162"/>
      <c r="F1" s="163"/>
    </row>
    <row r="2" spans="1:6" ht="43.2" customHeight="1" thickBot="1" x14ac:dyDescent="0.35">
      <c r="A2" s="158" t="s">
        <v>51</v>
      </c>
      <c r="B2" s="159"/>
      <c r="C2" s="159"/>
      <c r="D2" s="159"/>
      <c r="E2" s="159"/>
      <c r="F2" s="160"/>
    </row>
    <row r="3" spans="1:6" ht="43.2" customHeight="1" thickBot="1" x14ac:dyDescent="0.35">
      <c r="A3" s="164" t="s">
        <v>52</v>
      </c>
      <c r="B3" s="165"/>
      <c r="C3" s="165"/>
      <c r="D3" s="165"/>
      <c r="E3" s="165"/>
      <c r="F3" s="166"/>
    </row>
    <row r="4" spans="1:6" ht="28.95" customHeight="1" thickBot="1" x14ac:dyDescent="0.35">
      <c r="A4" s="158" t="s">
        <v>718</v>
      </c>
      <c r="B4" s="159"/>
      <c r="C4" s="159"/>
      <c r="D4" s="159"/>
      <c r="E4" s="159"/>
      <c r="F4" s="160"/>
    </row>
    <row r="5" spans="1:6" ht="28.95" customHeight="1" thickBot="1" x14ac:dyDescent="0.35">
      <c r="A5" s="167" t="s">
        <v>61</v>
      </c>
      <c r="B5" s="168"/>
      <c r="C5" s="168"/>
      <c r="D5" s="168"/>
      <c r="E5" s="168"/>
      <c r="F5" s="169"/>
    </row>
    <row r="6" spans="1:6" ht="13.95" customHeight="1" thickBot="1" x14ac:dyDescent="0.35">
      <c r="A6" s="6"/>
      <c r="B6" s="6"/>
      <c r="C6" s="6"/>
      <c r="D6" s="6"/>
      <c r="E6" s="6"/>
      <c r="F6" s="6"/>
    </row>
    <row r="7" spans="1:6" ht="13.95" customHeight="1" thickBot="1" x14ac:dyDescent="0.35">
      <c r="A7" s="2" t="s">
        <v>30</v>
      </c>
      <c r="B7" s="21"/>
      <c r="C7" s="21" t="s">
        <v>7</v>
      </c>
      <c r="D7" s="21" t="s">
        <v>31</v>
      </c>
      <c r="E7" s="20" t="s">
        <v>32</v>
      </c>
      <c r="F7" s="40" t="s">
        <v>33</v>
      </c>
    </row>
    <row r="8" spans="1:6" ht="13.95" customHeight="1" x14ac:dyDescent="0.3">
      <c r="A8" s="164" t="s">
        <v>34</v>
      </c>
      <c r="B8" s="165"/>
      <c r="C8" s="17">
        <v>0</v>
      </c>
      <c r="D8" s="53">
        <v>-0.01</v>
      </c>
      <c r="E8" s="106">
        <f>C8*D8</f>
        <v>0</v>
      </c>
      <c r="F8" s="62" t="s">
        <v>35</v>
      </c>
    </row>
    <row r="9" spans="1:6" ht="13.95" customHeight="1" x14ac:dyDescent="0.3">
      <c r="A9" s="171" t="s">
        <v>36</v>
      </c>
      <c r="B9" s="172"/>
      <c r="C9" s="12">
        <v>0</v>
      </c>
      <c r="D9" s="53">
        <v>-0.02</v>
      </c>
      <c r="E9" s="106">
        <f t="shared" ref="E9:E15" si="0">C9*D9</f>
        <v>0</v>
      </c>
      <c r="F9" s="22" t="s">
        <v>37</v>
      </c>
    </row>
    <row r="10" spans="1:6" ht="13.95" customHeight="1" x14ac:dyDescent="0.3">
      <c r="A10" s="173" t="s">
        <v>38</v>
      </c>
      <c r="B10" s="173"/>
      <c r="C10" s="12">
        <v>0</v>
      </c>
      <c r="D10" s="53">
        <v>-0.01</v>
      </c>
      <c r="E10" s="106">
        <f t="shared" si="0"/>
        <v>0</v>
      </c>
      <c r="F10" s="22" t="s">
        <v>60</v>
      </c>
    </row>
    <row r="11" spans="1:6" ht="13.95" customHeight="1" x14ac:dyDescent="0.3">
      <c r="A11" s="173" t="s">
        <v>39</v>
      </c>
      <c r="B11" s="173"/>
      <c r="C11" s="12">
        <v>0</v>
      </c>
      <c r="D11" s="53">
        <v>-0.02</v>
      </c>
      <c r="E11" s="106">
        <f t="shared" si="0"/>
        <v>0</v>
      </c>
      <c r="F11" s="22" t="s">
        <v>40</v>
      </c>
    </row>
    <row r="12" spans="1:6" ht="13.95" customHeight="1" x14ac:dyDescent="0.3">
      <c r="A12" s="173" t="s">
        <v>41</v>
      </c>
      <c r="B12" s="173"/>
      <c r="C12" s="12">
        <v>0</v>
      </c>
      <c r="D12" s="53">
        <v>-0.05</v>
      </c>
      <c r="E12" s="106">
        <f t="shared" si="0"/>
        <v>0</v>
      </c>
      <c r="F12" s="22" t="s">
        <v>66</v>
      </c>
    </row>
    <row r="13" spans="1:6" ht="13.95" customHeight="1" x14ac:dyDescent="0.3">
      <c r="A13" s="171" t="s">
        <v>42</v>
      </c>
      <c r="B13" s="172"/>
      <c r="C13" s="12">
        <v>0</v>
      </c>
      <c r="D13" s="53">
        <v>-0.05</v>
      </c>
      <c r="E13" s="106">
        <f t="shared" si="0"/>
        <v>0</v>
      </c>
      <c r="F13" s="22" t="s">
        <v>43</v>
      </c>
    </row>
    <row r="14" spans="1:6" ht="13.95" customHeight="1" x14ac:dyDescent="0.3">
      <c r="A14" s="171" t="s">
        <v>44</v>
      </c>
      <c r="B14" s="172"/>
      <c r="C14" s="12">
        <v>0</v>
      </c>
      <c r="D14" s="53">
        <v>-0.05</v>
      </c>
      <c r="E14" s="106">
        <f t="shared" si="0"/>
        <v>0</v>
      </c>
      <c r="F14" s="22" t="s">
        <v>45</v>
      </c>
    </row>
    <row r="15" spans="1:6" ht="13.95" customHeight="1" thickBot="1" x14ac:dyDescent="0.35">
      <c r="A15" s="174" t="s">
        <v>46</v>
      </c>
      <c r="B15" s="175"/>
      <c r="C15" s="19">
        <v>0</v>
      </c>
      <c r="D15" s="63">
        <v>-0.3</v>
      </c>
      <c r="E15" s="107">
        <f t="shared" si="0"/>
        <v>0</v>
      </c>
      <c r="F15" s="23" t="s">
        <v>47</v>
      </c>
    </row>
    <row r="16" spans="1:6" ht="13.95" customHeight="1" x14ac:dyDescent="0.3">
      <c r="A16" s="6"/>
      <c r="B16" s="170" t="s">
        <v>48</v>
      </c>
      <c r="C16" s="170"/>
      <c r="D16" s="170"/>
      <c r="E16" s="108">
        <f>SUM(E8:E15)</f>
        <v>0</v>
      </c>
      <c r="F16" s="6"/>
    </row>
    <row r="17" spans="1:6" ht="13.95" customHeight="1" thickBot="1" x14ac:dyDescent="0.35">
      <c r="A17" s="6"/>
      <c r="B17" s="6"/>
      <c r="C17" s="6"/>
      <c r="D17" s="6"/>
      <c r="E17" s="6"/>
      <c r="F17" s="6"/>
    </row>
    <row r="18" spans="1:6" ht="13.95" customHeight="1" thickBot="1" x14ac:dyDescent="0.35">
      <c r="A18" s="40" t="s">
        <v>49</v>
      </c>
      <c r="B18" s="161" t="s">
        <v>50</v>
      </c>
      <c r="C18" s="162"/>
      <c r="D18" s="162"/>
      <c r="E18" s="162"/>
      <c r="F18" s="163"/>
    </row>
    <row r="19" spans="1:6" ht="28.95" customHeight="1" thickBot="1" x14ac:dyDescent="0.35">
      <c r="A19" s="64" t="s">
        <v>53</v>
      </c>
      <c r="B19" s="158" t="s">
        <v>67</v>
      </c>
      <c r="C19" s="159"/>
      <c r="D19" s="159"/>
      <c r="E19" s="159"/>
      <c r="F19" s="160"/>
    </row>
    <row r="20" spans="1:6" ht="72" customHeight="1" thickBot="1" x14ac:dyDescent="0.35">
      <c r="A20" s="64" t="s">
        <v>55</v>
      </c>
      <c r="B20" s="158" t="s">
        <v>63</v>
      </c>
      <c r="C20" s="159"/>
      <c r="D20" s="159"/>
      <c r="E20" s="159"/>
      <c r="F20" s="160"/>
    </row>
    <row r="21" spans="1:6" ht="28.95" customHeight="1" thickBot="1" x14ac:dyDescent="0.35">
      <c r="A21" s="64" t="s">
        <v>56</v>
      </c>
      <c r="B21" s="158" t="s">
        <v>64</v>
      </c>
      <c r="C21" s="159"/>
      <c r="D21" s="159"/>
      <c r="E21" s="159"/>
      <c r="F21" s="160"/>
    </row>
    <row r="22" spans="1:6" ht="13.95" customHeight="1" thickBot="1" x14ac:dyDescent="0.35">
      <c r="A22" s="64" t="s">
        <v>58</v>
      </c>
      <c r="B22" s="158" t="s">
        <v>65</v>
      </c>
      <c r="C22" s="159"/>
      <c r="D22" s="159"/>
      <c r="E22" s="159"/>
      <c r="F22" s="160"/>
    </row>
    <row r="23" spans="1:6" ht="13.95" customHeight="1" thickBot="1" x14ac:dyDescent="0.35">
      <c r="A23" s="64" t="s">
        <v>57</v>
      </c>
      <c r="B23" s="158" t="s">
        <v>59</v>
      </c>
      <c r="C23" s="159"/>
      <c r="D23" s="159"/>
      <c r="E23" s="159"/>
      <c r="F23" s="160"/>
    </row>
    <row r="24" spans="1:6" ht="43.2" customHeight="1" thickBot="1" x14ac:dyDescent="0.35">
      <c r="A24" s="64" t="s">
        <v>54</v>
      </c>
      <c r="B24" s="158" t="s">
        <v>62</v>
      </c>
      <c r="C24" s="159"/>
      <c r="D24" s="159"/>
      <c r="E24" s="159"/>
      <c r="F24" s="160"/>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topLeftCell="A89" zoomScaleNormal="100" zoomScalePageLayoutView="150" workbookViewId="0">
      <selection activeCell="C94" sqref="C94"/>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70</v>
      </c>
      <c r="D1" s="7" t="str">
        <f>""&amp;COUNTIF(D$10:D$250,$A$2)&amp;" "&amp;$A$2</f>
        <v>0 Untested</v>
      </c>
      <c r="E1" s="7" t="str">
        <f>""&amp;COUNTIF(E$10:E$250,$A$2)&amp;" "&amp;$A$2</f>
        <v>10 Untested</v>
      </c>
      <c r="F1" s="8" t="s">
        <v>71</v>
      </c>
    </row>
    <row r="2" spans="1:6" ht="13.95" customHeight="1" thickBot="1" x14ac:dyDescent="0.35">
      <c r="A2" s="64" t="s">
        <v>72</v>
      </c>
      <c r="B2" s="60" t="s">
        <v>73</v>
      </c>
      <c r="C2" s="176" t="s">
        <v>876</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74</v>
      </c>
      <c r="B3" s="60" t="s">
        <v>75</v>
      </c>
      <c r="C3" s="177"/>
      <c r="D3" s="66">
        <f>SUMPRODUCT(($A$10:$A$250="Basic")*(D$10:D$250="Missing"))+0.5*SUMPRODUCT(($A$10:$A$250="Basic")*(D$10:D$250="Partial"))</f>
        <v>0</v>
      </c>
      <c r="E3" s="66">
        <f>SUMPRODUCT(($A$10:$A$250="Basic")*(E$10:E$250="Missing"))+0.5*SUMPRODUCT(($A$10:$A$250="Basic")*(E$10:E$250="Partial"))</f>
        <v>0</v>
      </c>
      <c r="F3" s="60" t="str">
        <f>"Basic "&amp;$F$1&amp;"s "&amp;A3</f>
        <v>Basic TCRs Missing</v>
      </c>
    </row>
    <row r="4" spans="1:6" ht="13.95" customHeight="1" thickBot="1" x14ac:dyDescent="0.35">
      <c r="A4" s="64" t="s">
        <v>76</v>
      </c>
      <c r="B4" s="60" t="s">
        <v>77</v>
      </c>
      <c r="C4" s="177"/>
      <c r="D4" s="66">
        <f>SUMPRODUCT(($A$10:$A$250="Intermediate")*(D$10:D$250="Missing"))+0.5*SUMPRODUCT(($A$10:$A$250="Intermediate")*(D$10:D$250="Partial"))</f>
        <v>0</v>
      </c>
      <c r="E4" s="66">
        <f>SUMPRODUCT(($A$10:$A$250="Intermediate")*(E$10:E$250="Missing"))+0.5*SUMPRODUCT(($A$10:$A$250="Intermediate")*(E$10:E$250="Partial"))</f>
        <v>2</v>
      </c>
      <c r="F4" s="60" t="str">
        <f>"Intermediate "&amp;$F$1&amp;"s "&amp;A3</f>
        <v>Intermediate TCRs Missing</v>
      </c>
    </row>
    <row r="5" spans="1:6" ht="13.95" customHeight="1" thickBot="1" x14ac:dyDescent="0.35">
      <c r="A5" s="64" t="s">
        <v>78</v>
      </c>
      <c r="B5" s="60" t="s">
        <v>79</v>
      </c>
      <c r="C5" s="177"/>
      <c r="D5" s="66">
        <f>SUMPRODUCT(($A$10:$A$250="Intermediate")*(D$10:D$250="Completed"))+SUMPRODUCT(($A$10:$A$250="Intermediate")*(D$10:D$250="Pre-Passed"))+0.5*SUMPRODUCT(($A$10:$A$250="Intermediate")*(D$10:D$250="Partial"))</f>
        <v>17</v>
      </c>
      <c r="E5" s="66">
        <f>SUMPRODUCT(($A$10:$A$250="Intermediate")*(E$10:E$250="Completed"))+SUMPRODUCT(($A$10:$A$250="Intermediate")*(E$10:E$250="Pre-Passed"))+0.5*SUMPRODUCT(($A$10:$A$250="Intermediate")*(E$10:E$250="Partial"))</f>
        <v>12</v>
      </c>
      <c r="F5" s="60" t="str">
        <f>"Intermediate "&amp;$F$1&amp;"s "&amp;A5</f>
        <v>Intermediate TCRs Completed</v>
      </c>
    </row>
    <row r="6" spans="1:6" ht="13.95" customHeight="1" thickBot="1" x14ac:dyDescent="0.35">
      <c r="A6" s="64" t="s">
        <v>80</v>
      </c>
      <c r="B6" s="60" t="s">
        <v>81</v>
      </c>
      <c r="C6" s="177"/>
      <c r="D6" s="66">
        <f>SUMPRODUCT(($A$10:$A$250="Advanced")*(D$10:D$250="Missing"))+0.5*SUMPRODUCT(($A$10:$A$250="Advanced")*(D$10:D$250="Partial"))</f>
        <v>2</v>
      </c>
      <c r="E6" s="66">
        <f>SUMPRODUCT(($A$10:$A$250="Advanced")*(E$10:E$250="Missing"))+0.5*SUMPRODUCT(($A$10:$A$250="Advanced")*(E$10:E$250="Partial"))</f>
        <v>3</v>
      </c>
      <c r="F6" s="60" t="str">
        <f>"Advanced "&amp;$F$1&amp;"s "&amp;A3</f>
        <v>Advanced TCRs Missing</v>
      </c>
    </row>
    <row r="7" spans="1:6" ht="13.95" customHeight="1" thickBot="1" x14ac:dyDescent="0.35">
      <c r="A7" s="64" t="s">
        <v>82</v>
      </c>
      <c r="B7" s="60" t="s">
        <v>83</v>
      </c>
      <c r="C7" s="177"/>
      <c r="D7" s="66">
        <f>SUMPRODUCT(($A$10:$A$250="Advanced")*(D$10:D$250="Completed"))+SUMPRODUCT(($A$10:$A$250="Advanced")*(D$10:D$250="Pre-Passed"))+0.5*SUMPRODUCT(($A$10:$A$250="Advanced")*(D$10:D$250="Partial"))</f>
        <v>9</v>
      </c>
      <c r="E7" s="66">
        <f>SUMPRODUCT(($A$10:$A$250="Advanced")*(E$10:E$250="Completed"))+SUMPRODUCT(($A$10:$A$250="Advanced")*(E$10:E$250="Pre-Passed"))+0.5*SUMPRODUCT(($A$10:$A$250="Advanced")*(E$10:E$250="Partial"))</f>
        <v>5</v>
      </c>
      <c r="F7" s="60" t="str">
        <f>"Advanced "&amp;$F$1&amp;"s "&amp;A5</f>
        <v>Advanced TCRs Completed</v>
      </c>
    </row>
    <row r="8" spans="1:6" ht="13.95" customHeight="1" thickBot="1" x14ac:dyDescent="0.35">
      <c r="A8" s="59" t="s">
        <v>84</v>
      </c>
      <c r="B8" s="60" t="s">
        <v>85</v>
      </c>
      <c r="C8" s="177"/>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9" t="s">
        <v>86</v>
      </c>
      <c r="B9" s="180"/>
      <c r="C9" s="178"/>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81" t="s">
        <v>717</v>
      </c>
      <c r="B10" s="182"/>
      <c r="C10" s="8" t="s">
        <v>859</v>
      </c>
      <c r="D10" s="8" t="s">
        <v>88</v>
      </c>
      <c r="E10" s="8" t="s">
        <v>89</v>
      </c>
      <c r="F10" s="8" t="s">
        <v>90</v>
      </c>
    </row>
    <row r="11" spans="1:6" ht="55.8" thickBot="1" x14ac:dyDescent="0.35">
      <c r="A11" s="67" t="s">
        <v>91</v>
      </c>
      <c r="B11" s="60" t="s">
        <v>92</v>
      </c>
      <c r="C11" s="60" t="s">
        <v>93</v>
      </c>
      <c r="D11" s="8" t="s">
        <v>78</v>
      </c>
      <c r="E11" s="8" t="s">
        <v>78</v>
      </c>
      <c r="F11" s="60"/>
    </row>
    <row r="12" spans="1:6" ht="55.8" thickBot="1" x14ac:dyDescent="0.35">
      <c r="A12" s="68" t="s">
        <v>94</v>
      </c>
      <c r="B12" s="60" t="s">
        <v>95</v>
      </c>
      <c r="C12" s="60" t="s">
        <v>719</v>
      </c>
      <c r="D12" s="8" t="s">
        <v>78</v>
      </c>
      <c r="E12" s="8" t="s">
        <v>78</v>
      </c>
      <c r="F12" s="60"/>
    </row>
    <row r="13" spans="1:6" ht="83.4" thickBot="1" x14ac:dyDescent="0.35">
      <c r="A13" s="67" t="s">
        <v>94</v>
      </c>
      <c r="B13" s="60" t="s">
        <v>716</v>
      </c>
      <c r="C13" s="60" t="s">
        <v>860</v>
      </c>
      <c r="D13" s="8" t="s">
        <v>78</v>
      </c>
      <c r="E13" s="8" t="s">
        <v>72</v>
      </c>
      <c r="F13" s="60" t="s">
        <v>918</v>
      </c>
    </row>
    <row r="14" spans="1:6" ht="16.2" thickBot="1" x14ac:dyDescent="0.35">
      <c r="A14" s="67" t="s">
        <v>96</v>
      </c>
      <c r="B14" s="60" t="s">
        <v>723</v>
      </c>
      <c r="C14" s="60" t="s">
        <v>720</v>
      </c>
      <c r="D14" s="8" t="s">
        <v>74</v>
      </c>
      <c r="E14" s="8" t="s">
        <v>72</v>
      </c>
      <c r="F14" s="60"/>
    </row>
    <row r="15" spans="1:6" ht="28.2" thickBot="1" x14ac:dyDescent="0.35">
      <c r="A15" s="68" t="s">
        <v>133</v>
      </c>
      <c r="B15" s="60" t="s">
        <v>722</v>
      </c>
      <c r="C15" s="60" t="s">
        <v>721</v>
      </c>
      <c r="D15" s="8" t="s">
        <v>74</v>
      </c>
      <c r="E15" s="8" t="s">
        <v>72</v>
      </c>
      <c r="F15" s="60"/>
    </row>
    <row r="16" spans="1:6" ht="28.2" thickBot="1" x14ac:dyDescent="0.35">
      <c r="A16" s="69" t="s">
        <v>217</v>
      </c>
      <c r="B16" s="60" t="s">
        <v>724</v>
      </c>
      <c r="C16" s="60" t="s">
        <v>725</v>
      </c>
      <c r="D16" s="8" t="s">
        <v>74</v>
      </c>
      <c r="E16" s="8" t="s">
        <v>72</v>
      </c>
      <c r="F16" s="60"/>
    </row>
    <row r="17" spans="1:6" ht="28.95" customHeight="1" thickBot="1" x14ac:dyDescent="0.35">
      <c r="A17" s="181" t="s">
        <v>731</v>
      </c>
      <c r="B17" s="182"/>
      <c r="C17" s="8" t="s">
        <v>861</v>
      </c>
      <c r="D17" s="110" t="s">
        <v>88</v>
      </c>
      <c r="E17" s="110" t="s">
        <v>89</v>
      </c>
      <c r="F17" s="110" t="s">
        <v>90</v>
      </c>
    </row>
    <row r="18" spans="1:6" ht="83.4" thickBot="1" x14ac:dyDescent="0.35">
      <c r="A18" s="67" t="s">
        <v>91</v>
      </c>
      <c r="B18" s="60" t="s">
        <v>97</v>
      </c>
      <c r="C18" s="60" t="s">
        <v>734</v>
      </c>
      <c r="D18" s="8" t="s">
        <v>78</v>
      </c>
      <c r="E18" s="8" t="s">
        <v>78</v>
      </c>
      <c r="F18" s="60" t="s">
        <v>910</v>
      </c>
    </row>
    <row r="19" spans="1:6" ht="42" thickBot="1" x14ac:dyDescent="0.35">
      <c r="A19" s="67" t="s">
        <v>91</v>
      </c>
      <c r="B19" s="60" t="s">
        <v>98</v>
      </c>
      <c r="C19" s="60" t="s">
        <v>735</v>
      </c>
      <c r="D19" s="8" t="s">
        <v>78</v>
      </c>
      <c r="E19" s="8" t="s">
        <v>78</v>
      </c>
      <c r="F19" s="60"/>
    </row>
    <row r="20" spans="1:6" ht="28.2" thickBot="1" x14ac:dyDescent="0.35">
      <c r="A20" s="67" t="s">
        <v>91</v>
      </c>
      <c r="B20" s="60" t="s">
        <v>99</v>
      </c>
      <c r="C20" s="60" t="s">
        <v>100</v>
      </c>
      <c r="D20" s="8" t="s">
        <v>78</v>
      </c>
      <c r="E20" s="8" t="s">
        <v>78</v>
      </c>
      <c r="F20" s="60"/>
    </row>
    <row r="21" spans="1:6" ht="28.2" thickBot="1" x14ac:dyDescent="0.35">
      <c r="A21" s="67" t="s">
        <v>91</v>
      </c>
      <c r="B21" s="60" t="s">
        <v>101</v>
      </c>
      <c r="C21" s="60" t="s">
        <v>102</v>
      </c>
      <c r="D21" s="8" t="s">
        <v>78</v>
      </c>
      <c r="E21" s="8" t="s">
        <v>78</v>
      </c>
      <c r="F21" s="60" t="s">
        <v>897</v>
      </c>
    </row>
    <row r="22" spans="1:6" ht="28.2" thickBot="1" x14ac:dyDescent="0.35">
      <c r="A22" s="67" t="s">
        <v>91</v>
      </c>
      <c r="B22" s="60" t="s">
        <v>103</v>
      </c>
      <c r="C22" s="60" t="s">
        <v>736</v>
      </c>
      <c r="D22" s="8" t="s">
        <v>78</v>
      </c>
      <c r="E22" s="8" t="s">
        <v>78</v>
      </c>
      <c r="F22" s="60"/>
    </row>
    <row r="23" spans="1:6" ht="42" thickBot="1" x14ac:dyDescent="0.35">
      <c r="A23" s="67" t="s">
        <v>94</v>
      </c>
      <c r="B23" s="60" t="s">
        <v>104</v>
      </c>
      <c r="C23" s="60" t="s">
        <v>737</v>
      </c>
      <c r="D23" s="8" t="s">
        <v>78</v>
      </c>
      <c r="E23" s="8" t="s">
        <v>78</v>
      </c>
      <c r="F23" s="60"/>
    </row>
    <row r="24" spans="1:6" ht="55.8" thickBot="1" x14ac:dyDescent="0.35">
      <c r="A24" s="67" t="s">
        <v>94</v>
      </c>
      <c r="B24" s="60" t="s">
        <v>105</v>
      </c>
      <c r="C24" s="60" t="s">
        <v>738</v>
      </c>
      <c r="D24" s="8" t="s">
        <v>78</v>
      </c>
      <c r="E24" s="8" t="s">
        <v>78</v>
      </c>
      <c r="F24" s="60"/>
    </row>
    <row r="25" spans="1:6" ht="111" thickBot="1" x14ac:dyDescent="0.35">
      <c r="A25" s="68" t="s">
        <v>94</v>
      </c>
      <c r="B25" s="60" t="s">
        <v>107</v>
      </c>
      <c r="C25" s="60" t="s">
        <v>726</v>
      </c>
      <c r="D25" s="8" t="s">
        <v>78</v>
      </c>
      <c r="E25" s="8" t="s">
        <v>72</v>
      </c>
      <c r="F25" s="60" t="s">
        <v>923</v>
      </c>
    </row>
    <row r="26" spans="1:6" ht="42" thickBot="1" x14ac:dyDescent="0.35">
      <c r="A26" s="68" t="s">
        <v>108</v>
      </c>
      <c r="B26" s="60" t="s">
        <v>106</v>
      </c>
      <c r="C26" s="60" t="s">
        <v>739</v>
      </c>
      <c r="D26" s="8" t="s">
        <v>78</v>
      </c>
      <c r="E26" s="8" t="s">
        <v>78</v>
      </c>
      <c r="F26" s="60"/>
    </row>
    <row r="27" spans="1:6" ht="83.4" thickBot="1" x14ac:dyDescent="0.35">
      <c r="A27" s="70" t="s">
        <v>108</v>
      </c>
      <c r="B27" s="60" t="s">
        <v>109</v>
      </c>
      <c r="C27" s="60" t="s">
        <v>110</v>
      </c>
      <c r="D27" s="8" t="s">
        <v>78</v>
      </c>
      <c r="E27" s="8" t="s">
        <v>78</v>
      </c>
      <c r="F27" s="60" t="s">
        <v>911</v>
      </c>
    </row>
    <row r="28" spans="1:6" ht="28.2" thickBot="1" x14ac:dyDescent="0.35">
      <c r="A28" s="69" t="s">
        <v>96</v>
      </c>
      <c r="B28" s="60" t="s">
        <v>111</v>
      </c>
      <c r="C28" s="60" t="s">
        <v>740</v>
      </c>
      <c r="D28" s="8" t="s">
        <v>78</v>
      </c>
      <c r="E28" s="8" t="s">
        <v>78</v>
      </c>
      <c r="F28" s="60"/>
    </row>
    <row r="29" spans="1:6" ht="55.8" thickBot="1" x14ac:dyDescent="0.35">
      <c r="A29" s="183" t="s">
        <v>732</v>
      </c>
      <c r="B29" s="184"/>
      <c r="C29" s="8" t="s">
        <v>884</v>
      </c>
      <c r="D29" s="110" t="s">
        <v>88</v>
      </c>
      <c r="E29" s="110" t="s">
        <v>89</v>
      </c>
      <c r="F29" s="110" t="s">
        <v>90</v>
      </c>
    </row>
    <row r="30" spans="1:6" ht="28.2" thickBot="1" x14ac:dyDescent="0.35">
      <c r="A30" s="67" t="s">
        <v>91</v>
      </c>
      <c r="B30" s="60" t="s">
        <v>742</v>
      </c>
      <c r="C30" s="60" t="s">
        <v>741</v>
      </c>
      <c r="D30" s="8" t="s">
        <v>84</v>
      </c>
      <c r="E30" s="8" t="s">
        <v>84</v>
      </c>
      <c r="F30" s="60" t="s">
        <v>891</v>
      </c>
    </row>
    <row r="31" spans="1:6" ht="16.2" thickBot="1" x14ac:dyDescent="0.35">
      <c r="A31" s="67" t="s">
        <v>91</v>
      </c>
      <c r="B31" s="60" t="s">
        <v>746</v>
      </c>
      <c r="C31" s="60" t="s">
        <v>743</v>
      </c>
      <c r="D31" s="8" t="s">
        <v>84</v>
      </c>
      <c r="E31" s="8" t="s">
        <v>84</v>
      </c>
      <c r="F31" s="60"/>
    </row>
    <row r="32" spans="1:6" ht="16.2" thickBot="1" x14ac:dyDescent="0.35">
      <c r="A32" s="67" t="s">
        <v>91</v>
      </c>
      <c r="B32" s="60" t="s">
        <v>733</v>
      </c>
      <c r="C32" s="60" t="s">
        <v>744</v>
      </c>
      <c r="D32" s="8" t="s">
        <v>84</v>
      </c>
      <c r="E32" s="8" t="s">
        <v>84</v>
      </c>
      <c r="F32" s="60"/>
    </row>
    <row r="33" spans="1:6" ht="16.2" thickBot="1" x14ac:dyDescent="0.35">
      <c r="A33" s="67" t="s">
        <v>91</v>
      </c>
      <c r="B33" s="60" t="s">
        <v>778</v>
      </c>
      <c r="C33" s="60" t="s">
        <v>777</v>
      </c>
      <c r="D33" s="8" t="s">
        <v>84</v>
      </c>
      <c r="E33" s="8" t="s">
        <v>84</v>
      </c>
      <c r="F33" s="60"/>
    </row>
    <row r="34" spans="1:6" ht="16.2" thickBot="1" x14ac:dyDescent="0.35">
      <c r="A34" s="67" t="s">
        <v>94</v>
      </c>
      <c r="B34" s="60" t="s">
        <v>745</v>
      </c>
      <c r="C34" s="60" t="s">
        <v>756</v>
      </c>
      <c r="D34" s="8" t="s">
        <v>84</v>
      </c>
      <c r="E34" s="8" t="s">
        <v>84</v>
      </c>
      <c r="F34" s="60"/>
    </row>
    <row r="35" spans="1:6" ht="28.2" thickBot="1" x14ac:dyDescent="0.35">
      <c r="A35" s="68" t="s">
        <v>751</v>
      </c>
      <c r="B35" s="60" t="s">
        <v>752</v>
      </c>
      <c r="C35" s="60" t="s">
        <v>753</v>
      </c>
      <c r="D35" s="8" t="s">
        <v>84</v>
      </c>
      <c r="E35" s="8" t="s">
        <v>84</v>
      </c>
      <c r="F35" s="60"/>
    </row>
    <row r="36" spans="1:6" ht="16.2" thickBot="1" x14ac:dyDescent="0.35">
      <c r="A36" s="67" t="s">
        <v>94</v>
      </c>
      <c r="B36" s="60" t="s">
        <v>747</v>
      </c>
      <c r="C36" s="60" t="s">
        <v>748</v>
      </c>
      <c r="D36" s="8" t="s">
        <v>84</v>
      </c>
      <c r="E36" s="8" t="s">
        <v>84</v>
      </c>
      <c r="F36" s="60"/>
    </row>
    <row r="37" spans="1:6" ht="28.2" thickBot="1" x14ac:dyDescent="0.35">
      <c r="A37" s="67" t="s">
        <v>94</v>
      </c>
      <c r="B37" s="60" t="s">
        <v>749</v>
      </c>
      <c r="C37" s="60" t="s">
        <v>759</v>
      </c>
      <c r="D37" s="8" t="s">
        <v>84</v>
      </c>
      <c r="E37" s="8" t="s">
        <v>84</v>
      </c>
      <c r="F37" s="60"/>
    </row>
    <row r="38" spans="1:6" ht="28.2" thickBot="1" x14ac:dyDescent="0.35">
      <c r="A38" s="68" t="s">
        <v>94</v>
      </c>
      <c r="B38" s="60" t="s">
        <v>750</v>
      </c>
      <c r="C38" s="60" t="s">
        <v>760</v>
      </c>
      <c r="D38" s="8" t="s">
        <v>84</v>
      </c>
      <c r="E38" s="8" t="s">
        <v>84</v>
      </c>
      <c r="F38" s="60"/>
    </row>
    <row r="39" spans="1:6" ht="28.2" thickBot="1" x14ac:dyDescent="0.35">
      <c r="A39" s="68" t="s">
        <v>94</v>
      </c>
      <c r="B39" s="60" t="s">
        <v>779</v>
      </c>
      <c r="C39" s="60" t="s">
        <v>780</v>
      </c>
      <c r="D39" s="8" t="s">
        <v>84</v>
      </c>
      <c r="E39" s="8" t="s">
        <v>84</v>
      </c>
      <c r="F39" s="60"/>
    </row>
    <row r="40" spans="1:6" ht="16.2" thickBot="1" x14ac:dyDescent="0.35">
      <c r="A40" s="68" t="s">
        <v>96</v>
      </c>
      <c r="B40" s="60" t="s">
        <v>754</v>
      </c>
      <c r="C40" s="60" t="s">
        <v>755</v>
      </c>
      <c r="D40" s="8" t="s">
        <v>84</v>
      </c>
      <c r="E40" s="8" t="s">
        <v>84</v>
      </c>
      <c r="F40" s="60"/>
    </row>
    <row r="41" spans="1:6" ht="16.2" thickBot="1" x14ac:dyDescent="0.35">
      <c r="A41" s="70" t="s">
        <v>96</v>
      </c>
      <c r="B41" s="60" t="s">
        <v>762</v>
      </c>
      <c r="C41" s="60" t="s">
        <v>757</v>
      </c>
      <c r="D41" s="8" t="s">
        <v>84</v>
      </c>
      <c r="E41" s="8" t="s">
        <v>84</v>
      </c>
      <c r="F41" s="60"/>
    </row>
    <row r="42" spans="1:6" ht="16.2" thickBot="1" x14ac:dyDescent="0.35">
      <c r="A42" s="69" t="s">
        <v>96</v>
      </c>
      <c r="B42" s="60" t="s">
        <v>758</v>
      </c>
      <c r="C42" s="60" t="s">
        <v>761</v>
      </c>
      <c r="D42" s="8" t="s">
        <v>84</v>
      </c>
      <c r="E42" s="8" t="s">
        <v>84</v>
      </c>
      <c r="F42" s="60"/>
    </row>
    <row r="43" spans="1:6" ht="16.2" thickBot="1" x14ac:dyDescent="0.35">
      <c r="A43" s="68" t="s">
        <v>96</v>
      </c>
      <c r="B43" s="60" t="s">
        <v>791</v>
      </c>
      <c r="C43" s="60" t="s">
        <v>870</v>
      </c>
      <c r="D43" s="8" t="s">
        <v>84</v>
      </c>
      <c r="E43" s="8" t="s">
        <v>84</v>
      </c>
      <c r="F43" s="60"/>
    </row>
    <row r="44" spans="1:6" ht="16.2" thickBot="1" x14ac:dyDescent="0.35">
      <c r="A44" s="68" t="s">
        <v>96</v>
      </c>
      <c r="B44" s="60" t="s">
        <v>781</v>
      </c>
      <c r="C44" s="60" t="s">
        <v>782</v>
      </c>
      <c r="D44" s="8" t="s">
        <v>84</v>
      </c>
      <c r="E44" s="8" t="s">
        <v>84</v>
      </c>
      <c r="F44" s="60"/>
    </row>
    <row r="45" spans="1:6" ht="16.2" thickBot="1" x14ac:dyDescent="0.35">
      <c r="A45" s="70" t="s">
        <v>133</v>
      </c>
      <c r="B45" s="60" t="s">
        <v>773</v>
      </c>
      <c r="C45" s="60" t="s">
        <v>775</v>
      </c>
      <c r="D45" s="8" t="s">
        <v>84</v>
      </c>
      <c r="E45" s="8" t="s">
        <v>84</v>
      </c>
      <c r="F45" s="60"/>
    </row>
    <row r="46" spans="1:6" ht="16.2" thickBot="1" x14ac:dyDescent="0.35">
      <c r="A46" s="69" t="s">
        <v>133</v>
      </c>
      <c r="B46" s="60" t="s">
        <v>764</v>
      </c>
      <c r="C46" s="60" t="s">
        <v>763</v>
      </c>
      <c r="D46" s="8" t="s">
        <v>84</v>
      </c>
      <c r="E46" s="8" t="s">
        <v>84</v>
      </c>
      <c r="F46" s="60"/>
    </row>
    <row r="47" spans="1:6" ht="16.2" thickBot="1" x14ac:dyDescent="0.35">
      <c r="A47" s="69" t="s">
        <v>133</v>
      </c>
      <c r="B47" s="60" t="s">
        <v>769</v>
      </c>
      <c r="C47" s="60" t="s">
        <v>770</v>
      </c>
      <c r="D47" s="8" t="s">
        <v>84</v>
      </c>
      <c r="E47" s="8" t="s">
        <v>84</v>
      </c>
      <c r="F47" s="60"/>
    </row>
    <row r="48" spans="1:6" ht="16.2" thickBot="1" x14ac:dyDescent="0.35">
      <c r="A48" s="68" t="s">
        <v>133</v>
      </c>
      <c r="B48" s="60" t="s">
        <v>787</v>
      </c>
      <c r="C48" s="60" t="s">
        <v>788</v>
      </c>
      <c r="D48" s="8" t="s">
        <v>84</v>
      </c>
      <c r="E48" s="8" t="s">
        <v>84</v>
      </c>
      <c r="F48" s="60"/>
    </row>
    <row r="49" spans="1:6" ht="16.2" thickBot="1" x14ac:dyDescent="0.35">
      <c r="A49" s="68" t="s">
        <v>133</v>
      </c>
      <c r="B49" s="60" t="s">
        <v>783</v>
      </c>
      <c r="C49" s="60" t="s">
        <v>784</v>
      </c>
      <c r="D49" s="8" t="s">
        <v>84</v>
      </c>
      <c r="E49" s="8" t="s">
        <v>84</v>
      </c>
      <c r="F49" s="60"/>
    </row>
    <row r="50" spans="1:6" ht="16.2" thickBot="1" x14ac:dyDescent="0.35">
      <c r="A50" s="70" t="s">
        <v>217</v>
      </c>
      <c r="B50" s="60" t="s">
        <v>774</v>
      </c>
      <c r="C50" s="60" t="s">
        <v>776</v>
      </c>
      <c r="D50" s="8" t="s">
        <v>84</v>
      </c>
      <c r="E50" s="8" t="s">
        <v>84</v>
      </c>
      <c r="F50" s="60"/>
    </row>
    <row r="51" spans="1:6" ht="16.2" thickBot="1" x14ac:dyDescent="0.35">
      <c r="A51" s="69" t="s">
        <v>217</v>
      </c>
      <c r="B51" s="60" t="s">
        <v>765</v>
      </c>
      <c r="C51" s="60" t="s">
        <v>766</v>
      </c>
      <c r="D51" s="8" t="s">
        <v>84</v>
      </c>
      <c r="E51" s="8" t="s">
        <v>84</v>
      </c>
      <c r="F51" s="60"/>
    </row>
    <row r="52" spans="1:6" ht="28.2" thickBot="1" x14ac:dyDescent="0.35">
      <c r="A52" s="69" t="s">
        <v>217</v>
      </c>
      <c r="B52" s="60" t="s">
        <v>767</v>
      </c>
      <c r="C52" s="60" t="s">
        <v>768</v>
      </c>
      <c r="D52" s="8" t="s">
        <v>84</v>
      </c>
      <c r="E52" s="8" t="s">
        <v>84</v>
      </c>
      <c r="F52" s="60"/>
    </row>
    <row r="53" spans="1:6" ht="28.2" thickBot="1" x14ac:dyDescent="0.35">
      <c r="A53" s="69" t="s">
        <v>217</v>
      </c>
      <c r="B53" s="60" t="s">
        <v>771</v>
      </c>
      <c r="C53" s="60" t="s">
        <v>772</v>
      </c>
      <c r="D53" s="8" t="s">
        <v>84</v>
      </c>
      <c r="E53" s="8" t="s">
        <v>84</v>
      </c>
      <c r="F53" s="60"/>
    </row>
    <row r="54" spans="1:6" ht="28.2" thickBot="1" x14ac:dyDescent="0.35">
      <c r="A54" s="68" t="s">
        <v>217</v>
      </c>
      <c r="B54" s="60" t="s">
        <v>789</v>
      </c>
      <c r="C54" s="60" t="s">
        <v>790</v>
      </c>
      <c r="D54" s="8" t="s">
        <v>84</v>
      </c>
      <c r="E54" s="8" t="s">
        <v>84</v>
      </c>
      <c r="F54" s="60"/>
    </row>
    <row r="55" spans="1:6" ht="16.2" thickBot="1" x14ac:dyDescent="0.35">
      <c r="A55" s="68" t="s">
        <v>217</v>
      </c>
      <c r="B55" s="60" t="s">
        <v>785</v>
      </c>
      <c r="C55" s="60" t="s">
        <v>786</v>
      </c>
      <c r="D55" s="8" t="s">
        <v>84</v>
      </c>
      <c r="E55" s="8" t="s">
        <v>84</v>
      </c>
      <c r="F55" s="60"/>
    </row>
    <row r="56" spans="1:6" ht="13.95" customHeight="1" thickBot="1" x14ac:dyDescent="0.35">
      <c r="A56" s="181" t="s">
        <v>112</v>
      </c>
      <c r="B56" s="182"/>
      <c r="C56" s="8" t="s">
        <v>87</v>
      </c>
      <c r="D56" s="8" t="s">
        <v>88</v>
      </c>
      <c r="E56" s="8" t="s">
        <v>89</v>
      </c>
      <c r="F56" s="8" t="s">
        <v>90</v>
      </c>
    </row>
    <row r="57" spans="1:6" ht="55.8" thickBot="1" x14ac:dyDescent="0.35">
      <c r="A57" s="67" t="s">
        <v>91</v>
      </c>
      <c r="B57" s="60" t="s">
        <v>113</v>
      </c>
      <c r="C57" s="60" t="s">
        <v>114</v>
      </c>
      <c r="D57" s="8" t="s">
        <v>78</v>
      </c>
      <c r="E57" s="8" t="s">
        <v>78</v>
      </c>
      <c r="F57" s="60"/>
    </row>
    <row r="58" spans="1:6" ht="69.599999999999994" thickBot="1" x14ac:dyDescent="0.35">
      <c r="A58" s="67" t="s">
        <v>91</v>
      </c>
      <c r="B58" s="60" t="s">
        <v>115</v>
      </c>
      <c r="C58" s="60" t="s">
        <v>875</v>
      </c>
      <c r="D58" s="8" t="s">
        <v>78</v>
      </c>
      <c r="E58" s="8" t="s">
        <v>78</v>
      </c>
      <c r="F58" s="60"/>
    </row>
    <row r="59" spans="1:6" ht="69.599999999999994" thickBot="1" x14ac:dyDescent="0.35">
      <c r="A59" s="68" t="s">
        <v>94</v>
      </c>
      <c r="B59" s="60" t="s">
        <v>116</v>
      </c>
      <c r="C59" s="60" t="s">
        <v>117</v>
      </c>
      <c r="D59" s="8" t="s">
        <v>78</v>
      </c>
      <c r="E59" s="8" t="s">
        <v>78</v>
      </c>
      <c r="F59" s="60"/>
    </row>
    <row r="60" spans="1:6" ht="42" thickBot="1" x14ac:dyDescent="0.35">
      <c r="A60" s="68" t="s">
        <v>94</v>
      </c>
      <c r="B60" s="60" t="s">
        <v>118</v>
      </c>
      <c r="C60" s="60" t="s">
        <v>119</v>
      </c>
      <c r="D60" s="8" t="s">
        <v>78</v>
      </c>
      <c r="E60" s="8" t="s">
        <v>78</v>
      </c>
      <c r="F60" s="60"/>
    </row>
    <row r="61" spans="1:6" ht="42" thickBot="1" x14ac:dyDescent="0.35">
      <c r="A61" s="68" t="s">
        <v>94</v>
      </c>
      <c r="B61" s="60" t="s">
        <v>120</v>
      </c>
      <c r="C61" s="60" t="s">
        <v>867</v>
      </c>
      <c r="D61" s="8" t="s">
        <v>78</v>
      </c>
      <c r="E61" s="8" t="s">
        <v>78</v>
      </c>
      <c r="F61" s="60" t="s">
        <v>898</v>
      </c>
    </row>
    <row r="62" spans="1:6" ht="111" thickBot="1" x14ac:dyDescent="0.35">
      <c r="A62" s="68" t="s">
        <v>94</v>
      </c>
      <c r="B62" s="60" t="s">
        <v>121</v>
      </c>
      <c r="C62" s="60" t="s">
        <v>868</v>
      </c>
      <c r="D62" s="8" t="s">
        <v>78</v>
      </c>
      <c r="E62" s="8" t="s">
        <v>78</v>
      </c>
      <c r="F62" s="60"/>
    </row>
    <row r="63" spans="1:6" ht="55.8" thickBot="1" x14ac:dyDescent="0.35">
      <c r="A63" s="68" t="s">
        <v>94</v>
      </c>
      <c r="B63" s="60" t="s">
        <v>122</v>
      </c>
      <c r="C63" s="60" t="s">
        <v>866</v>
      </c>
      <c r="D63" s="8" t="s">
        <v>78</v>
      </c>
      <c r="E63" s="8" t="s">
        <v>78</v>
      </c>
      <c r="F63" s="60" t="s">
        <v>900</v>
      </c>
    </row>
    <row r="64" spans="1:6" ht="55.8" thickBot="1" x14ac:dyDescent="0.35">
      <c r="A64" s="68" t="s">
        <v>108</v>
      </c>
      <c r="B64" s="60" t="s">
        <v>123</v>
      </c>
      <c r="C64" s="60" t="s">
        <v>124</v>
      </c>
      <c r="D64" s="8" t="s">
        <v>78</v>
      </c>
      <c r="E64" s="8" t="s">
        <v>72</v>
      </c>
      <c r="F64" s="60" t="s">
        <v>924</v>
      </c>
    </row>
    <row r="65" spans="1:6" ht="16.2" thickBot="1" x14ac:dyDescent="0.35">
      <c r="A65" s="68" t="s">
        <v>108</v>
      </c>
      <c r="B65" s="60" t="s">
        <v>125</v>
      </c>
      <c r="C65" s="60" t="s">
        <v>126</v>
      </c>
      <c r="D65" s="8" t="s">
        <v>78</v>
      </c>
      <c r="E65" s="8" t="s">
        <v>78</v>
      </c>
      <c r="F65" s="60"/>
    </row>
    <row r="66" spans="1:6" ht="55.8" thickBot="1" x14ac:dyDescent="0.35">
      <c r="A66" s="70" t="s">
        <v>108</v>
      </c>
      <c r="B66" s="60" t="s">
        <v>127</v>
      </c>
      <c r="C66" s="60" t="s">
        <v>128</v>
      </c>
      <c r="D66" s="8" t="s">
        <v>78</v>
      </c>
      <c r="E66" s="8" t="s">
        <v>78</v>
      </c>
      <c r="F66" s="60"/>
    </row>
    <row r="67" spans="1:6" ht="97.2" thickBot="1" x14ac:dyDescent="0.35">
      <c r="A67" s="70" t="s">
        <v>96</v>
      </c>
      <c r="B67" s="60" t="s">
        <v>129</v>
      </c>
      <c r="C67" s="60" t="s">
        <v>130</v>
      </c>
      <c r="D67" s="8" t="s">
        <v>78</v>
      </c>
      <c r="E67" s="8" t="s">
        <v>72</v>
      </c>
      <c r="F67" s="60" t="s">
        <v>926</v>
      </c>
    </row>
    <row r="68" spans="1:6" ht="55.8" thickBot="1" x14ac:dyDescent="0.35">
      <c r="A68" s="69" t="s">
        <v>96</v>
      </c>
      <c r="B68" s="60" t="s">
        <v>131</v>
      </c>
      <c r="C68" s="60" t="s">
        <v>132</v>
      </c>
      <c r="D68" s="8" t="s">
        <v>78</v>
      </c>
      <c r="E68" s="8" t="s">
        <v>78</v>
      </c>
      <c r="F68" s="60"/>
    </row>
    <row r="69" spans="1:6" ht="13.95" customHeight="1" thickBot="1" x14ac:dyDescent="0.35">
      <c r="A69" s="181" t="s">
        <v>134</v>
      </c>
      <c r="B69" s="182"/>
      <c r="C69" s="8" t="s">
        <v>87</v>
      </c>
      <c r="D69" s="8" t="s">
        <v>88</v>
      </c>
      <c r="E69" s="8" t="s">
        <v>89</v>
      </c>
      <c r="F69" s="8" t="s">
        <v>90</v>
      </c>
    </row>
    <row r="70" spans="1:6" ht="28.2" thickBot="1" x14ac:dyDescent="0.35">
      <c r="A70" s="67" t="s">
        <v>91</v>
      </c>
      <c r="B70" s="60" t="s">
        <v>135</v>
      </c>
      <c r="C70" s="60" t="s">
        <v>136</v>
      </c>
      <c r="D70" s="8" t="s">
        <v>78</v>
      </c>
      <c r="E70" s="8" t="s">
        <v>78</v>
      </c>
      <c r="F70" s="60"/>
    </row>
    <row r="71" spans="1:6" ht="83.4" thickBot="1" x14ac:dyDescent="0.35">
      <c r="A71" s="68" t="s">
        <v>94</v>
      </c>
      <c r="B71" s="60" t="s">
        <v>137</v>
      </c>
      <c r="C71" s="60" t="s">
        <v>138</v>
      </c>
      <c r="D71" s="8" t="s">
        <v>78</v>
      </c>
      <c r="E71" s="8" t="s">
        <v>78</v>
      </c>
      <c r="F71" s="60"/>
    </row>
    <row r="72" spans="1:6" ht="83.4" thickBot="1" x14ac:dyDescent="0.35">
      <c r="A72" s="68" t="s">
        <v>94</v>
      </c>
      <c r="B72" s="60" t="s">
        <v>139</v>
      </c>
      <c r="C72" s="60" t="s">
        <v>140</v>
      </c>
      <c r="D72" s="8" t="s">
        <v>84</v>
      </c>
      <c r="E72" s="8" t="s">
        <v>84</v>
      </c>
      <c r="F72" s="60" t="s">
        <v>899</v>
      </c>
    </row>
    <row r="73" spans="1:6" ht="42" thickBot="1" x14ac:dyDescent="0.35">
      <c r="A73" s="68" t="s">
        <v>94</v>
      </c>
      <c r="B73" s="60" t="s">
        <v>141</v>
      </c>
      <c r="C73" s="60" t="s">
        <v>142</v>
      </c>
      <c r="D73" s="8" t="s">
        <v>84</v>
      </c>
      <c r="E73" s="8" t="s">
        <v>84</v>
      </c>
      <c r="F73" s="60"/>
    </row>
    <row r="74" spans="1:6" ht="28.2" thickBot="1" x14ac:dyDescent="0.35">
      <c r="A74" s="70" t="s">
        <v>108</v>
      </c>
      <c r="B74" s="60" t="s">
        <v>143</v>
      </c>
      <c r="C74" s="60" t="s">
        <v>144</v>
      </c>
      <c r="D74" s="8" t="s">
        <v>84</v>
      </c>
      <c r="E74" s="8" t="s">
        <v>84</v>
      </c>
      <c r="F74" s="60"/>
    </row>
    <row r="75" spans="1:6" ht="28.2" thickBot="1" x14ac:dyDescent="0.35">
      <c r="A75" s="69" t="s">
        <v>96</v>
      </c>
      <c r="B75" s="60" t="s">
        <v>145</v>
      </c>
      <c r="C75" s="60" t="s">
        <v>146</v>
      </c>
      <c r="D75" s="8" t="s">
        <v>84</v>
      </c>
      <c r="E75" s="8" t="s">
        <v>84</v>
      </c>
      <c r="F75" s="60"/>
    </row>
    <row r="76" spans="1:6" ht="55.8" thickBot="1" x14ac:dyDescent="0.35">
      <c r="A76" s="69" t="s">
        <v>96</v>
      </c>
      <c r="B76" s="60" t="s">
        <v>147</v>
      </c>
      <c r="C76" s="60" t="s">
        <v>148</v>
      </c>
      <c r="D76" s="8" t="s">
        <v>78</v>
      </c>
      <c r="E76" s="8" t="s">
        <v>78</v>
      </c>
      <c r="F76" s="60" t="s">
        <v>901</v>
      </c>
    </row>
    <row r="77" spans="1:6" ht="83.4" thickBot="1" x14ac:dyDescent="0.35">
      <c r="A77" s="69" t="s">
        <v>96</v>
      </c>
      <c r="B77" s="60" t="s">
        <v>149</v>
      </c>
      <c r="C77" s="60" t="s">
        <v>150</v>
      </c>
      <c r="D77" s="8" t="s">
        <v>84</v>
      </c>
      <c r="E77" s="8" t="s">
        <v>84</v>
      </c>
      <c r="F77" s="60"/>
    </row>
    <row r="78" spans="1:6" ht="13.95" customHeight="1" thickBot="1" x14ac:dyDescent="0.35">
      <c r="A78" s="181" t="s">
        <v>151</v>
      </c>
      <c r="B78" s="182"/>
      <c r="C78" s="8" t="s">
        <v>87</v>
      </c>
      <c r="D78" s="8" t="s">
        <v>88</v>
      </c>
      <c r="E78" s="8" t="s">
        <v>89</v>
      </c>
      <c r="F78" s="8" t="s">
        <v>90</v>
      </c>
    </row>
    <row r="79" spans="1:6" ht="42" thickBot="1" x14ac:dyDescent="0.35">
      <c r="A79" s="67" t="s">
        <v>91</v>
      </c>
      <c r="B79" s="60" t="s">
        <v>152</v>
      </c>
      <c r="C79" s="60" t="s">
        <v>153</v>
      </c>
      <c r="D79" s="8" t="s">
        <v>78</v>
      </c>
      <c r="E79" s="8" t="s">
        <v>78</v>
      </c>
      <c r="F79" s="60"/>
    </row>
    <row r="80" spans="1:6" ht="28.2" thickBot="1" x14ac:dyDescent="0.35">
      <c r="A80" s="68" t="s">
        <v>94</v>
      </c>
      <c r="B80" s="60" t="s">
        <v>154</v>
      </c>
      <c r="C80" s="60" t="s">
        <v>155</v>
      </c>
      <c r="D80" s="8" t="s">
        <v>78</v>
      </c>
      <c r="E80" s="8" t="s">
        <v>78</v>
      </c>
      <c r="F80" s="60"/>
    </row>
    <row r="81" spans="1:6" ht="16.2" thickBot="1" x14ac:dyDescent="0.35">
      <c r="A81" s="109" t="s">
        <v>108</v>
      </c>
      <c r="B81" s="60" t="s">
        <v>156</v>
      </c>
      <c r="C81" s="60" t="s">
        <v>157</v>
      </c>
      <c r="D81" s="8" t="s">
        <v>78</v>
      </c>
      <c r="E81" s="8" t="s">
        <v>78</v>
      </c>
      <c r="F81" s="60"/>
    </row>
    <row r="82" spans="1:6" ht="28.2" thickBot="1" x14ac:dyDescent="0.35">
      <c r="A82" s="69" t="s">
        <v>96</v>
      </c>
      <c r="B82" s="60" t="s">
        <v>158</v>
      </c>
      <c r="C82" s="60" t="s">
        <v>159</v>
      </c>
      <c r="D82" s="8" t="s">
        <v>78</v>
      </c>
      <c r="E82" s="8" t="s">
        <v>78</v>
      </c>
      <c r="F82" s="60"/>
    </row>
    <row r="83" spans="1:6" ht="16.2" thickBot="1" x14ac:dyDescent="0.35">
      <c r="A83" s="69" t="s">
        <v>133</v>
      </c>
      <c r="B83" s="60" t="s">
        <v>160</v>
      </c>
      <c r="C83" s="60" t="s">
        <v>161</v>
      </c>
      <c r="D83" s="8" t="s">
        <v>74</v>
      </c>
      <c r="E83" s="8" t="s">
        <v>74</v>
      </c>
      <c r="F83" s="60"/>
    </row>
    <row r="84" spans="1:6" ht="13.95" customHeight="1" thickBot="1" x14ac:dyDescent="0.35">
      <c r="A84" s="181" t="s">
        <v>162</v>
      </c>
      <c r="B84" s="182"/>
      <c r="C84" s="8" t="s">
        <v>87</v>
      </c>
      <c r="D84" s="8" t="s">
        <v>88</v>
      </c>
      <c r="E84" s="8" t="s">
        <v>89</v>
      </c>
      <c r="F84" s="8" t="s">
        <v>90</v>
      </c>
    </row>
    <row r="85" spans="1:6" ht="28.2" thickBot="1" x14ac:dyDescent="0.35">
      <c r="A85" s="68" t="s">
        <v>94</v>
      </c>
      <c r="B85" s="60" t="s">
        <v>163</v>
      </c>
      <c r="C85" s="60" t="s">
        <v>164</v>
      </c>
      <c r="D85" s="8" t="s">
        <v>78</v>
      </c>
      <c r="E85" s="8" t="s">
        <v>78</v>
      </c>
      <c r="F85" s="60"/>
    </row>
    <row r="86" spans="1:6" ht="16.2" thickBot="1" x14ac:dyDescent="0.35">
      <c r="A86" s="68" t="s">
        <v>94</v>
      </c>
      <c r="B86" s="60" t="s">
        <v>167</v>
      </c>
      <c r="C86" s="60" t="s">
        <v>168</v>
      </c>
      <c r="D86" s="8" t="s">
        <v>78</v>
      </c>
      <c r="E86" s="8" t="s">
        <v>78</v>
      </c>
      <c r="F86" s="60"/>
    </row>
    <row r="87" spans="1:6" ht="28.2" thickBot="1" x14ac:dyDescent="0.35">
      <c r="A87" s="68" t="s">
        <v>94</v>
      </c>
      <c r="B87" s="60" t="s">
        <v>169</v>
      </c>
      <c r="C87" s="60" t="s">
        <v>170</v>
      </c>
      <c r="D87" s="8" t="s">
        <v>78</v>
      </c>
      <c r="E87" s="8" t="s">
        <v>78</v>
      </c>
      <c r="F87" s="60"/>
    </row>
    <row r="88" spans="1:6" ht="42" thickBot="1" x14ac:dyDescent="0.35">
      <c r="A88" s="109" t="s">
        <v>108</v>
      </c>
      <c r="B88" s="60" t="s">
        <v>171</v>
      </c>
      <c r="C88" s="60" t="s">
        <v>172</v>
      </c>
      <c r="D88" s="8" t="s">
        <v>78</v>
      </c>
      <c r="E88" s="8" t="s">
        <v>72</v>
      </c>
      <c r="F88" s="60" t="s">
        <v>925</v>
      </c>
    </row>
    <row r="89" spans="1:6" ht="55.8" thickBot="1" x14ac:dyDescent="0.35">
      <c r="A89" s="109" t="s">
        <v>108</v>
      </c>
      <c r="B89" s="60" t="s">
        <v>173</v>
      </c>
      <c r="C89" s="60" t="s">
        <v>865</v>
      </c>
      <c r="D89" s="8" t="s">
        <v>78</v>
      </c>
      <c r="E89" s="8" t="s">
        <v>72</v>
      </c>
      <c r="F89" s="60"/>
    </row>
    <row r="90" spans="1:6" ht="42" thickBot="1" x14ac:dyDescent="0.35">
      <c r="A90" s="109" t="s">
        <v>108</v>
      </c>
      <c r="B90" s="60" t="s">
        <v>174</v>
      </c>
      <c r="C90" s="60" t="s">
        <v>175</v>
      </c>
      <c r="D90" s="8" t="s">
        <v>78</v>
      </c>
      <c r="E90" s="8" t="s">
        <v>74</v>
      </c>
      <c r="F90" s="60" t="s">
        <v>919</v>
      </c>
    </row>
    <row r="91" spans="1:6" ht="69.599999999999994" thickBot="1" x14ac:dyDescent="0.35">
      <c r="A91" s="109" t="s">
        <v>108</v>
      </c>
      <c r="B91" s="60" t="s">
        <v>176</v>
      </c>
      <c r="C91" s="60" t="s">
        <v>177</v>
      </c>
      <c r="D91" s="8" t="s">
        <v>78</v>
      </c>
      <c r="E91" s="8" t="s">
        <v>74</v>
      </c>
      <c r="F91" s="60" t="s">
        <v>920</v>
      </c>
    </row>
    <row r="92" spans="1:6" ht="55.8" thickBot="1" x14ac:dyDescent="0.35">
      <c r="A92" s="109" t="s">
        <v>108</v>
      </c>
      <c r="B92" s="60" t="s">
        <v>180</v>
      </c>
      <c r="C92" s="60" t="s">
        <v>181</v>
      </c>
      <c r="D92" s="8" t="s">
        <v>78</v>
      </c>
      <c r="E92" s="8" t="s">
        <v>78</v>
      </c>
      <c r="F92" s="60"/>
    </row>
    <row r="93" spans="1:6" ht="55.8" thickBot="1" x14ac:dyDescent="0.35">
      <c r="A93" s="69" t="s">
        <v>96</v>
      </c>
      <c r="B93" s="60" t="s">
        <v>178</v>
      </c>
      <c r="C93" s="60" t="s">
        <v>179</v>
      </c>
      <c r="D93" s="8" t="s">
        <v>78</v>
      </c>
      <c r="E93" s="8" t="s">
        <v>74</v>
      </c>
      <c r="F93" s="60" t="s">
        <v>921</v>
      </c>
    </row>
    <row r="94" spans="1:6" ht="69.599999999999994" thickBot="1" x14ac:dyDescent="0.35">
      <c r="A94" s="69" t="s">
        <v>96</v>
      </c>
      <c r="B94" s="60" t="s">
        <v>165</v>
      </c>
      <c r="C94" s="60" t="s">
        <v>166</v>
      </c>
      <c r="D94" s="8" t="s">
        <v>78</v>
      </c>
      <c r="E94" s="8" t="s">
        <v>74</v>
      </c>
      <c r="F94" s="60" t="s">
        <v>922</v>
      </c>
    </row>
    <row r="95" spans="1:6" ht="42" thickBot="1" x14ac:dyDescent="0.35">
      <c r="A95" s="69" t="s">
        <v>96</v>
      </c>
      <c r="B95" s="60" t="s">
        <v>182</v>
      </c>
      <c r="C95" s="60" t="s">
        <v>183</v>
      </c>
      <c r="D95" s="8" t="s">
        <v>78</v>
      </c>
      <c r="E95" s="8" t="s">
        <v>78</v>
      </c>
      <c r="F95" s="60"/>
    </row>
    <row r="96" spans="1:6" ht="28.2" thickBot="1" x14ac:dyDescent="0.35">
      <c r="A96" s="69" t="s">
        <v>96</v>
      </c>
      <c r="B96" s="60" t="s">
        <v>184</v>
      </c>
      <c r="C96" s="60" t="s">
        <v>185</v>
      </c>
      <c r="D96" s="8" t="s">
        <v>78</v>
      </c>
      <c r="E96" s="8" t="s">
        <v>72</v>
      </c>
      <c r="F96" s="60"/>
    </row>
    <row r="97" spans="1:6" ht="13.95" customHeight="1" thickBot="1" x14ac:dyDescent="0.35">
      <c r="A97" s="181" t="s">
        <v>186</v>
      </c>
      <c r="B97" s="182"/>
      <c r="C97" s="8" t="s">
        <v>87</v>
      </c>
      <c r="D97" s="8" t="s">
        <v>88</v>
      </c>
      <c r="E97" s="8" t="s">
        <v>89</v>
      </c>
      <c r="F97" s="8" t="s">
        <v>90</v>
      </c>
    </row>
    <row r="98" spans="1:6" ht="28.2" thickBot="1" x14ac:dyDescent="0.35">
      <c r="A98" s="67" t="s">
        <v>94</v>
      </c>
      <c r="B98" s="60" t="s">
        <v>187</v>
      </c>
      <c r="C98" s="60" t="s">
        <v>863</v>
      </c>
      <c r="D98" s="8" t="s">
        <v>78</v>
      </c>
      <c r="E98" s="8" t="s">
        <v>78</v>
      </c>
      <c r="F98" s="60"/>
    </row>
    <row r="99" spans="1:6" ht="16.2" thickBot="1" x14ac:dyDescent="0.35">
      <c r="A99" s="68" t="s">
        <v>108</v>
      </c>
      <c r="B99" s="60" t="s">
        <v>188</v>
      </c>
      <c r="C99" s="60" t="s">
        <v>864</v>
      </c>
      <c r="D99" s="8" t="s">
        <v>78</v>
      </c>
      <c r="E99" s="8" t="s">
        <v>78</v>
      </c>
      <c r="F99" s="60"/>
    </row>
    <row r="100" spans="1:6" ht="28.2" thickBot="1" x14ac:dyDescent="0.35">
      <c r="A100" s="70" t="s">
        <v>108</v>
      </c>
      <c r="B100" s="60" t="s">
        <v>189</v>
      </c>
      <c r="C100" s="60" t="s">
        <v>190</v>
      </c>
      <c r="D100" s="8" t="s">
        <v>78</v>
      </c>
      <c r="E100" s="8" t="s">
        <v>78</v>
      </c>
      <c r="F100" s="60"/>
    </row>
    <row r="101" spans="1:6" ht="28.2" thickBot="1" x14ac:dyDescent="0.35">
      <c r="A101" s="70" t="s">
        <v>108</v>
      </c>
      <c r="B101" s="60" t="s">
        <v>191</v>
      </c>
      <c r="C101" s="60" t="s">
        <v>192</v>
      </c>
      <c r="D101" s="8" t="s">
        <v>78</v>
      </c>
      <c r="E101" s="8" t="s">
        <v>78</v>
      </c>
      <c r="F101" s="60"/>
    </row>
    <row r="102" spans="1:6" ht="13.95" customHeight="1" thickBot="1" x14ac:dyDescent="0.35">
      <c r="A102" s="181" t="s">
        <v>193</v>
      </c>
      <c r="B102" s="182"/>
      <c r="C102" s="8" t="s">
        <v>87</v>
      </c>
      <c r="D102" s="8" t="s">
        <v>88</v>
      </c>
      <c r="E102" s="8" t="s">
        <v>89</v>
      </c>
      <c r="F102" s="8" t="s">
        <v>90</v>
      </c>
    </row>
    <row r="103" spans="1:6" ht="28.2" thickBot="1" x14ac:dyDescent="0.35">
      <c r="A103" s="67" t="s">
        <v>91</v>
      </c>
      <c r="B103" s="60" t="s">
        <v>194</v>
      </c>
      <c r="C103" s="60" t="s">
        <v>195</v>
      </c>
      <c r="D103" s="8" t="s">
        <v>78</v>
      </c>
      <c r="E103" s="8" t="s">
        <v>78</v>
      </c>
      <c r="F103" s="60"/>
    </row>
    <row r="104" spans="1:6" ht="16.2" thickBot="1" x14ac:dyDescent="0.35">
      <c r="A104" s="67" t="s">
        <v>91</v>
      </c>
      <c r="B104" s="60" t="s">
        <v>196</v>
      </c>
      <c r="C104" s="60" t="s">
        <v>197</v>
      </c>
      <c r="D104" s="8" t="s">
        <v>78</v>
      </c>
      <c r="E104" s="8" t="s">
        <v>78</v>
      </c>
      <c r="F104" s="60"/>
    </row>
    <row r="105" spans="1:6" ht="152.4" thickBot="1" x14ac:dyDescent="0.35">
      <c r="A105" s="68" t="s">
        <v>94</v>
      </c>
      <c r="B105" s="60" t="s">
        <v>198</v>
      </c>
      <c r="C105" s="60" t="s">
        <v>728</v>
      </c>
      <c r="D105" s="8" t="s">
        <v>78</v>
      </c>
      <c r="E105" s="8" t="s">
        <v>78</v>
      </c>
      <c r="F105" s="60"/>
    </row>
    <row r="106" spans="1:6" ht="42" thickBot="1" x14ac:dyDescent="0.35">
      <c r="A106" s="68" t="s">
        <v>108</v>
      </c>
      <c r="B106" s="60" t="s">
        <v>199</v>
      </c>
      <c r="C106" s="60" t="s">
        <v>200</v>
      </c>
      <c r="D106" s="8" t="s">
        <v>78</v>
      </c>
      <c r="E106" s="8" t="s">
        <v>78</v>
      </c>
      <c r="F106" s="60"/>
    </row>
    <row r="107" spans="1:6" ht="28.2" thickBot="1" x14ac:dyDescent="0.35">
      <c r="A107" s="69" t="s">
        <v>96</v>
      </c>
      <c r="B107" s="60" t="s">
        <v>201</v>
      </c>
      <c r="C107" s="60" t="s">
        <v>202</v>
      </c>
      <c r="D107" s="8" t="s">
        <v>74</v>
      </c>
      <c r="E107" s="8" t="s">
        <v>74</v>
      </c>
      <c r="F107" s="60"/>
    </row>
    <row r="108" spans="1:6" ht="28.2" thickBot="1" x14ac:dyDescent="0.35">
      <c r="A108" s="71" t="s">
        <v>133</v>
      </c>
      <c r="B108" s="60" t="s">
        <v>203</v>
      </c>
      <c r="C108" s="60" t="s">
        <v>862</v>
      </c>
      <c r="D108" s="8" t="s">
        <v>74</v>
      </c>
      <c r="E108" s="8" t="s">
        <v>74</v>
      </c>
      <c r="F108" s="60"/>
    </row>
    <row r="109" spans="1:6" ht="28.2" thickBot="1" x14ac:dyDescent="0.35">
      <c r="A109" s="71" t="s">
        <v>217</v>
      </c>
      <c r="B109" s="60" t="s">
        <v>729</v>
      </c>
      <c r="C109" s="60" t="s">
        <v>730</v>
      </c>
      <c r="D109" s="8" t="s">
        <v>74</v>
      </c>
      <c r="E109" s="8" t="s">
        <v>74</v>
      </c>
      <c r="F109" s="60"/>
    </row>
    <row r="110" spans="1:6" ht="13.95" customHeight="1" thickBot="1" x14ac:dyDescent="0.35">
      <c r="A110" s="181" t="s">
        <v>204</v>
      </c>
      <c r="B110" s="182"/>
      <c r="C110" s="8" t="s">
        <v>87</v>
      </c>
      <c r="D110" s="8" t="s">
        <v>88</v>
      </c>
      <c r="E110" s="8" t="s">
        <v>89</v>
      </c>
      <c r="F110" s="8" t="s">
        <v>90</v>
      </c>
    </row>
    <row r="111" spans="1:6" ht="69.599999999999994" thickBot="1" x14ac:dyDescent="0.35">
      <c r="A111" s="67" t="s">
        <v>91</v>
      </c>
      <c r="B111" s="60" t="s">
        <v>205</v>
      </c>
      <c r="C111" s="60" t="s">
        <v>206</v>
      </c>
      <c r="D111" s="8" t="s">
        <v>78</v>
      </c>
      <c r="E111" s="8" t="s">
        <v>78</v>
      </c>
      <c r="F111" s="60"/>
    </row>
    <row r="112" spans="1:6" ht="42" thickBot="1" x14ac:dyDescent="0.35">
      <c r="A112" s="68" t="s">
        <v>94</v>
      </c>
      <c r="B112" s="60" t="s">
        <v>207</v>
      </c>
      <c r="C112" s="60" t="s">
        <v>208</v>
      </c>
      <c r="D112" s="8" t="s">
        <v>78</v>
      </c>
      <c r="E112" s="8" t="s">
        <v>78</v>
      </c>
      <c r="F112" s="60"/>
    </row>
    <row r="113" spans="1:6" ht="16.2" thickBot="1" x14ac:dyDescent="0.35">
      <c r="A113" s="70" t="s">
        <v>108</v>
      </c>
      <c r="B113" s="60" t="s">
        <v>209</v>
      </c>
      <c r="C113" s="60" t="s">
        <v>210</v>
      </c>
      <c r="D113" s="8" t="s">
        <v>78</v>
      </c>
      <c r="E113" s="8" t="s">
        <v>78</v>
      </c>
      <c r="F113" s="60"/>
    </row>
    <row r="114" spans="1:6" ht="13.95" customHeight="1" thickBot="1" x14ac:dyDescent="0.35">
      <c r="A114" s="181" t="s">
        <v>211</v>
      </c>
      <c r="B114" s="182"/>
      <c r="C114" s="8" t="s">
        <v>87</v>
      </c>
      <c r="D114" s="8" t="s">
        <v>88</v>
      </c>
      <c r="E114" s="8" t="s">
        <v>89</v>
      </c>
      <c r="F114" s="8" t="s">
        <v>90</v>
      </c>
    </row>
    <row r="115" spans="1:6" ht="55.8" thickBot="1" x14ac:dyDescent="0.35">
      <c r="A115" s="67" t="s">
        <v>91</v>
      </c>
      <c r="B115" s="60" t="s">
        <v>212</v>
      </c>
      <c r="C115" s="60" t="s">
        <v>213</v>
      </c>
      <c r="D115" s="8" t="s">
        <v>78</v>
      </c>
      <c r="E115" s="8" t="s">
        <v>78</v>
      </c>
      <c r="F115" s="60"/>
    </row>
    <row r="116" spans="1:6" ht="16.2" thickBot="1" x14ac:dyDescent="0.35">
      <c r="A116" s="68" t="s">
        <v>94</v>
      </c>
      <c r="B116" s="60" t="s">
        <v>214</v>
      </c>
      <c r="C116" s="60" t="s">
        <v>215</v>
      </c>
      <c r="D116" s="8" t="s">
        <v>78</v>
      </c>
      <c r="E116" s="8" t="s">
        <v>78</v>
      </c>
      <c r="F116" s="60"/>
    </row>
    <row r="117" spans="1:6" ht="124.8" thickBot="1" x14ac:dyDescent="0.35">
      <c r="A117" s="70" t="s">
        <v>108</v>
      </c>
      <c r="B117" s="60" t="s">
        <v>216</v>
      </c>
      <c r="C117" s="60" t="s">
        <v>727</v>
      </c>
      <c r="D117" s="8" t="s">
        <v>78</v>
      </c>
      <c r="E117" s="8" t="s">
        <v>78</v>
      </c>
      <c r="F117" s="60"/>
    </row>
    <row r="118" spans="1:6" ht="13.95" customHeight="1" thickBot="1" x14ac:dyDescent="0.35">
      <c r="A118" s="181" t="s">
        <v>218</v>
      </c>
      <c r="B118" s="182"/>
      <c r="C118" s="8" t="s">
        <v>815</v>
      </c>
      <c r="D118" s="8" t="s">
        <v>88</v>
      </c>
      <c r="E118" s="8" t="s">
        <v>89</v>
      </c>
      <c r="F118" s="8" t="s">
        <v>90</v>
      </c>
    </row>
    <row r="119" spans="1:6" ht="28.2" thickBot="1" x14ac:dyDescent="0.35">
      <c r="A119" s="67" t="s">
        <v>91</v>
      </c>
      <c r="B119" s="60" t="s">
        <v>219</v>
      </c>
      <c r="C119" s="60" t="s">
        <v>220</v>
      </c>
      <c r="D119" s="8" t="s">
        <v>84</v>
      </c>
      <c r="E119" s="8" t="s">
        <v>84</v>
      </c>
      <c r="F119" s="60"/>
    </row>
    <row r="120" spans="1:6" ht="28.2" thickBot="1" x14ac:dyDescent="0.35">
      <c r="A120" s="68" t="s">
        <v>94</v>
      </c>
      <c r="B120" s="60" t="s">
        <v>221</v>
      </c>
      <c r="C120" s="60" t="s">
        <v>222</v>
      </c>
      <c r="D120" s="8" t="s">
        <v>84</v>
      </c>
      <c r="E120" s="8" t="s">
        <v>84</v>
      </c>
      <c r="F120" s="60"/>
    </row>
    <row r="121" spans="1:6" ht="16.2" thickBot="1" x14ac:dyDescent="0.35">
      <c r="A121" s="68" t="s">
        <v>94</v>
      </c>
      <c r="B121" s="60" t="s">
        <v>223</v>
      </c>
      <c r="C121" s="60" t="s">
        <v>224</v>
      </c>
      <c r="D121" s="8" t="s">
        <v>84</v>
      </c>
      <c r="E121" s="8" t="s">
        <v>84</v>
      </c>
      <c r="F121" s="60"/>
    </row>
    <row r="122" spans="1:6" ht="28.2" thickBot="1" x14ac:dyDescent="0.35">
      <c r="A122" s="70" t="s">
        <v>108</v>
      </c>
      <c r="B122" s="60" t="s">
        <v>225</v>
      </c>
      <c r="C122" s="60" t="s">
        <v>226</v>
      </c>
      <c r="D122" s="8" t="s">
        <v>84</v>
      </c>
      <c r="E122" s="8" t="s">
        <v>84</v>
      </c>
      <c r="F122" s="60"/>
    </row>
    <row r="123" spans="1:6" ht="16.2" thickBot="1" x14ac:dyDescent="0.35">
      <c r="A123" s="69" t="s">
        <v>96</v>
      </c>
      <c r="B123" s="60" t="s">
        <v>227</v>
      </c>
      <c r="C123" s="60" t="s">
        <v>228</v>
      </c>
      <c r="D123" s="8" t="s">
        <v>84</v>
      </c>
      <c r="E123" s="8" t="s">
        <v>84</v>
      </c>
      <c r="F123" s="60"/>
    </row>
    <row r="124" spans="1:6" ht="28.2" thickBot="1" x14ac:dyDescent="0.35">
      <c r="A124" s="69" t="s">
        <v>96</v>
      </c>
      <c r="B124" s="60" t="s">
        <v>229</v>
      </c>
      <c r="C124" s="60" t="s">
        <v>230</v>
      </c>
      <c r="D124" s="8" t="s">
        <v>84</v>
      </c>
      <c r="E124" s="8" t="s">
        <v>84</v>
      </c>
      <c r="F124" s="60"/>
    </row>
    <row r="125" spans="1:6" ht="42" thickBot="1" x14ac:dyDescent="0.35">
      <c r="A125" s="71" t="s">
        <v>133</v>
      </c>
      <c r="B125" s="60" t="s">
        <v>231</v>
      </c>
      <c r="C125" s="60" t="s">
        <v>232</v>
      </c>
      <c r="D125" s="8" t="s">
        <v>84</v>
      </c>
      <c r="E125" s="8" t="s">
        <v>84</v>
      </c>
      <c r="F125" s="60"/>
    </row>
    <row r="126" spans="1:6" ht="16.2" thickBot="1" x14ac:dyDescent="0.35">
      <c r="A126" s="72" t="s">
        <v>217</v>
      </c>
      <c r="B126" s="60" t="s">
        <v>233</v>
      </c>
      <c r="C126" s="60" t="s">
        <v>234</v>
      </c>
      <c r="D126" s="8" t="s">
        <v>84</v>
      </c>
      <c r="E126" s="8" t="s">
        <v>84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14:A31 A95:A107 A56:A80 A82:A87">
    <cfRule type="beginsWith" dxfId="1138" priority="434" stopIfTrue="1" operator="beginsWith" text="Innovative">
      <formula>LEFT(A10,LEN("Innovative"))="Innovative"</formula>
    </cfRule>
    <cfRule type="beginsWith" dxfId="1137" priority="435" stopIfTrue="1" operator="beginsWith" text="Professional">
      <formula>LEFT(A10,LEN("Professional"))="Professional"</formula>
    </cfRule>
    <cfRule type="beginsWith" dxfId="1136" priority="436" stopIfTrue="1" operator="beginsWith" text="Advanced">
      <formula>LEFT(A10,LEN("Advanced"))="Advanced"</formula>
    </cfRule>
    <cfRule type="beginsWith" dxfId="1135" priority="437" stopIfTrue="1" operator="beginsWith" text="Intermediate">
      <formula>LEFT(A10,LEN("Intermediate"))="Intermediate"</formula>
    </cfRule>
    <cfRule type="beginsWith" dxfId="1134" priority="438" stopIfTrue="1" operator="beginsWith" text="Basic">
      <formula>LEFT(A10,LEN("Basic"))="Basic"</formula>
    </cfRule>
    <cfRule type="beginsWith" dxfId="1133" priority="439" stopIfTrue="1" operator="beginsWith" text="Required">
      <formula>LEFT(A10,LEN("Required"))="Required"</formula>
    </cfRule>
    <cfRule type="notContainsBlanks" dxfId="1132" priority="440" stopIfTrue="1">
      <formula>LEN(TRIM(A10))&gt;0</formula>
    </cfRule>
  </conditionalFormatting>
  <conditionalFormatting sqref="D53 D33:D37 D39:D41 D30:D31 D56:E63 D109:E251 D10:E12 D65:E107 D64 D14:E24 D13 D26:E29 D25">
    <cfRule type="beginsWith" dxfId="1131" priority="426" stopIfTrue="1" operator="beginsWith" text="Not Applicable">
      <formula>LEFT(D10,LEN("Not Applicable"))="Not Applicable"</formula>
    </cfRule>
    <cfRule type="beginsWith" dxfId="1130" priority="427" stopIfTrue="1" operator="beginsWith" text="Waived">
      <formula>LEFT(D10,LEN("Waived"))="Waived"</formula>
    </cfRule>
    <cfRule type="beginsWith" dxfId="1129" priority="429" stopIfTrue="1" operator="beginsWith" text="Pre-Passed">
      <formula>LEFT(D10,LEN("Pre-Passed"))="Pre-Passed"</formula>
    </cfRule>
    <cfRule type="beginsWith" dxfId="1128" priority="430" stopIfTrue="1" operator="beginsWith" text="Completed">
      <formula>LEFT(D10,LEN("Completed"))="Completed"</formula>
    </cfRule>
    <cfRule type="beginsWith" dxfId="1127" priority="431" stopIfTrue="1" operator="beginsWith" text="Partial">
      <formula>LEFT(D10,LEN("Partial"))="Partial"</formula>
    </cfRule>
    <cfRule type="beginsWith" dxfId="1126" priority="432" stopIfTrue="1" operator="beginsWith" text="Missing">
      <formula>LEFT(D10,LEN("Missing"))="Missing"</formula>
    </cfRule>
    <cfRule type="beginsWith" dxfId="1125" priority="433" stopIfTrue="1" operator="beginsWith" text="Untested">
      <formula>LEFT(D10,LEN("Untested"))="Untested"</formula>
    </cfRule>
    <cfRule type="notContainsBlanks" dxfId="1124" priority="441" stopIfTrue="1">
      <formula>LEN(TRIM(D10))&gt;0</formula>
    </cfRule>
  </conditionalFormatting>
  <conditionalFormatting sqref="A11">
    <cfRule type="beginsWith" dxfId="1123" priority="419" stopIfTrue="1" operator="beginsWith" text="Innovative">
      <formula>LEFT(A11,LEN("Innovative"))="Innovative"</formula>
    </cfRule>
    <cfRule type="beginsWith" dxfId="1122" priority="420" stopIfTrue="1" operator="beginsWith" text="Professional">
      <formula>LEFT(A11,LEN("Professional"))="Professional"</formula>
    </cfRule>
    <cfRule type="beginsWith" dxfId="1121" priority="421" stopIfTrue="1" operator="beginsWith" text="Advanced">
      <formula>LEFT(A11,LEN("Advanced"))="Advanced"</formula>
    </cfRule>
    <cfRule type="beginsWith" dxfId="1120" priority="422" stopIfTrue="1" operator="beginsWith" text="Intermediate">
      <formula>LEFT(A11,LEN("Intermediate"))="Intermediate"</formula>
    </cfRule>
    <cfRule type="beginsWith" dxfId="1119" priority="423" stopIfTrue="1" operator="beginsWith" text="Basic">
      <formula>LEFT(A11,LEN("Basic"))="Basic"</formula>
    </cfRule>
    <cfRule type="beginsWith" dxfId="1118" priority="424" stopIfTrue="1" operator="beginsWith" text="Required">
      <formula>LEFT(A11,LEN("Required"))="Required"</formula>
    </cfRule>
    <cfRule type="notContainsBlanks" dxfId="1117" priority="425" stopIfTrue="1">
      <formula>LEN(TRIM(A11))&gt;0</formula>
    </cfRule>
  </conditionalFormatting>
  <conditionalFormatting sqref="A12:A13">
    <cfRule type="beginsWith" dxfId="1116" priority="412" stopIfTrue="1" operator="beginsWith" text="Innovative">
      <formula>LEFT(A12,LEN("Innovative"))="Innovative"</formula>
    </cfRule>
    <cfRule type="beginsWith" dxfId="1115" priority="413" stopIfTrue="1" operator="beginsWith" text="Professional">
      <formula>LEFT(A12,LEN("Professional"))="Professional"</formula>
    </cfRule>
    <cfRule type="beginsWith" dxfId="1114" priority="414" stopIfTrue="1" operator="beginsWith" text="Advanced">
      <formula>LEFT(A12,LEN("Advanced"))="Advanced"</formula>
    </cfRule>
    <cfRule type="beginsWith" dxfId="1113" priority="415" stopIfTrue="1" operator="beginsWith" text="Intermediate">
      <formula>LEFT(A12,LEN("Intermediate"))="Intermediate"</formula>
    </cfRule>
    <cfRule type="beginsWith" dxfId="1112" priority="416" stopIfTrue="1" operator="beginsWith" text="Basic">
      <formula>LEFT(A12,LEN("Basic"))="Basic"</formula>
    </cfRule>
    <cfRule type="beginsWith" dxfId="1111" priority="417" stopIfTrue="1" operator="beginsWith" text="Required">
      <formula>LEFT(A12,LEN("Required"))="Required"</formula>
    </cfRule>
    <cfRule type="notContainsBlanks" dxfId="1110" priority="418" stopIfTrue="1">
      <formula>LEN(TRIM(A12))&gt;0</formula>
    </cfRule>
  </conditionalFormatting>
  <conditionalFormatting sqref="A13">
    <cfRule type="beginsWith" dxfId="1109" priority="405" stopIfTrue="1" operator="beginsWith" text="Innovative">
      <formula>LEFT(A13,LEN("Innovative"))="Innovative"</formula>
    </cfRule>
    <cfRule type="beginsWith" dxfId="1108" priority="406" stopIfTrue="1" operator="beginsWith" text="Professional">
      <formula>LEFT(A13,LEN("Professional"))="Professional"</formula>
    </cfRule>
    <cfRule type="beginsWith" dxfId="1107" priority="407" stopIfTrue="1" operator="beginsWith" text="Advanced">
      <formula>LEFT(A13,LEN("Advanced"))="Advanced"</formula>
    </cfRule>
    <cfRule type="beginsWith" dxfId="1106" priority="408" stopIfTrue="1" operator="beginsWith" text="Intermediate">
      <formula>LEFT(A13,LEN("Intermediate"))="Intermediate"</formula>
    </cfRule>
    <cfRule type="beginsWith" dxfId="1105" priority="409" stopIfTrue="1" operator="beginsWith" text="Basic">
      <formula>LEFT(A13,LEN("Basic"))="Basic"</formula>
    </cfRule>
    <cfRule type="beginsWith" dxfId="1104" priority="410" stopIfTrue="1" operator="beginsWith" text="Required">
      <formula>LEFT(A13,LEN("Required"))="Required"</formula>
    </cfRule>
    <cfRule type="notContainsBlanks" dxfId="1103" priority="411" stopIfTrue="1">
      <formula>LEN(TRIM(A13))&gt;0</formula>
    </cfRule>
  </conditionalFormatting>
  <conditionalFormatting sqref="A108">
    <cfRule type="beginsWith" dxfId="1102" priority="382" stopIfTrue="1" operator="beginsWith" text="Innovative">
      <formula>LEFT(A108,LEN("Innovative"))="Innovative"</formula>
    </cfRule>
    <cfRule type="beginsWith" dxfId="1101" priority="383" stopIfTrue="1" operator="beginsWith" text="Professional">
      <formula>LEFT(A108,LEN("Professional"))="Professional"</formula>
    </cfRule>
    <cfRule type="beginsWith" dxfId="1100" priority="384" stopIfTrue="1" operator="beginsWith" text="Advanced">
      <formula>LEFT(A108,LEN("Advanced"))="Advanced"</formula>
    </cfRule>
    <cfRule type="beginsWith" dxfId="1099" priority="385" stopIfTrue="1" operator="beginsWith" text="Intermediate">
      <formula>LEFT(A108,LEN("Intermediate"))="Intermediate"</formula>
    </cfRule>
    <cfRule type="beginsWith" dxfId="1098" priority="386" stopIfTrue="1" operator="beginsWith" text="Basic">
      <formula>LEFT(A108,LEN("Basic"))="Basic"</formula>
    </cfRule>
    <cfRule type="beginsWith" dxfId="1097" priority="387" stopIfTrue="1" operator="beginsWith" text="Required">
      <formula>LEFT(A108,LEN("Required"))="Required"</formula>
    </cfRule>
    <cfRule type="notContainsBlanks" dxfId="1096" priority="388" stopIfTrue="1">
      <formula>LEN(TRIM(A108))&gt;0</formula>
    </cfRule>
  </conditionalFormatting>
  <conditionalFormatting sqref="D108:E108">
    <cfRule type="beginsWith" dxfId="1095" priority="375" stopIfTrue="1" operator="beginsWith" text="Not Applicable">
      <formula>LEFT(D108,LEN("Not Applicable"))="Not Applicable"</formula>
    </cfRule>
    <cfRule type="beginsWith" dxfId="1094" priority="376" stopIfTrue="1" operator="beginsWith" text="Waived">
      <formula>LEFT(D108,LEN("Waived"))="Waived"</formula>
    </cfRule>
    <cfRule type="beginsWith" dxfId="1093" priority="377" stopIfTrue="1" operator="beginsWith" text="Pre-Passed">
      <formula>LEFT(D108,LEN("Pre-Passed"))="Pre-Passed"</formula>
    </cfRule>
    <cfRule type="beginsWith" dxfId="1092" priority="378" stopIfTrue="1" operator="beginsWith" text="Completed">
      <formula>LEFT(D108,LEN("Completed"))="Completed"</formula>
    </cfRule>
    <cfRule type="beginsWith" dxfId="1091" priority="379" stopIfTrue="1" operator="beginsWith" text="Partial">
      <formula>LEFT(D108,LEN("Partial"))="Partial"</formula>
    </cfRule>
    <cfRule type="beginsWith" dxfId="1090" priority="380" stopIfTrue="1" operator="beginsWith" text="Missing">
      <formula>LEFT(D108,LEN("Missing"))="Missing"</formula>
    </cfRule>
    <cfRule type="beginsWith" dxfId="1089" priority="381" stopIfTrue="1" operator="beginsWith" text="Untested">
      <formula>LEFT(D108,LEN("Untested"))="Untested"</formula>
    </cfRule>
    <cfRule type="notContainsBlanks" dxfId="1088" priority="389" stopIfTrue="1">
      <formula>LEN(TRIM(D108))&gt;0</formula>
    </cfRule>
  </conditionalFormatting>
  <conditionalFormatting sqref="A51">
    <cfRule type="beginsWith" dxfId="1087" priority="367" stopIfTrue="1" operator="beginsWith" text="Innovative">
      <formula>LEFT(A51,LEN("Innovative"))="Innovative"</formula>
    </cfRule>
    <cfRule type="beginsWith" dxfId="1086" priority="368" stopIfTrue="1" operator="beginsWith" text="Professional">
      <formula>LEFT(A51,LEN("Professional"))="Professional"</formula>
    </cfRule>
    <cfRule type="beginsWith" dxfId="1085" priority="369" stopIfTrue="1" operator="beginsWith" text="Advanced">
      <formula>LEFT(A51,LEN("Advanced"))="Advanced"</formula>
    </cfRule>
    <cfRule type="beginsWith" dxfId="1084" priority="370" stopIfTrue="1" operator="beginsWith" text="Intermediate">
      <formula>LEFT(A51,LEN("Intermediate"))="Intermediate"</formula>
    </cfRule>
    <cfRule type="beginsWith" dxfId="1083" priority="371" stopIfTrue="1" operator="beginsWith" text="Basic">
      <formula>LEFT(A51,LEN("Basic"))="Basic"</formula>
    </cfRule>
    <cfRule type="beginsWith" dxfId="1082" priority="372" stopIfTrue="1" operator="beginsWith" text="Required">
      <formula>LEFT(A51,LEN("Required"))="Required"</formula>
    </cfRule>
    <cfRule type="notContainsBlanks" dxfId="1081" priority="373" stopIfTrue="1">
      <formula>LEN(TRIM(A51))&gt;0</formula>
    </cfRule>
  </conditionalFormatting>
  <conditionalFormatting sqref="D51">
    <cfRule type="beginsWith" dxfId="1080" priority="360" stopIfTrue="1" operator="beginsWith" text="Not Applicable">
      <formula>LEFT(D51,LEN("Not Applicable"))="Not Applicable"</formula>
    </cfRule>
    <cfRule type="beginsWith" dxfId="1079" priority="361" stopIfTrue="1" operator="beginsWith" text="Waived">
      <formula>LEFT(D51,LEN("Waived"))="Waived"</formula>
    </cfRule>
    <cfRule type="beginsWith" dxfId="1078" priority="362" stopIfTrue="1" operator="beginsWith" text="Pre-Passed">
      <formula>LEFT(D51,LEN("Pre-Passed"))="Pre-Passed"</formula>
    </cfRule>
    <cfRule type="beginsWith" dxfId="1077" priority="363" stopIfTrue="1" operator="beginsWith" text="Completed">
      <formula>LEFT(D51,LEN("Completed"))="Completed"</formula>
    </cfRule>
    <cfRule type="beginsWith" dxfId="1076" priority="364" stopIfTrue="1" operator="beginsWith" text="Partial">
      <formula>LEFT(D51,LEN("Partial"))="Partial"</formula>
    </cfRule>
    <cfRule type="beginsWith" dxfId="1075" priority="365" stopIfTrue="1" operator="beginsWith" text="Missing">
      <formula>LEFT(D51,LEN("Missing"))="Missing"</formula>
    </cfRule>
    <cfRule type="beginsWith" dxfId="1074" priority="366" stopIfTrue="1" operator="beginsWith" text="Untested">
      <formula>LEFT(D51,LEN("Untested"))="Untested"</formula>
    </cfRule>
    <cfRule type="notContainsBlanks" dxfId="1073" priority="374" stopIfTrue="1">
      <formula>LEN(TRIM(D51))&gt;0</formula>
    </cfRule>
  </conditionalFormatting>
  <conditionalFormatting sqref="A47">
    <cfRule type="beginsWith" dxfId="1072" priority="352" stopIfTrue="1" operator="beginsWith" text="Innovative">
      <formula>LEFT(A47,LEN("Innovative"))="Innovative"</formula>
    </cfRule>
    <cfRule type="beginsWith" dxfId="1071" priority="353" stopIfTrue="1" operator="beginsWith" text="Professional">
      <formula>LEFT(A47,LEN("Professional"))="Professional"</formula>
    </cfRule>
    <cfRule type="beginsWith" dxfId="1070" priority="354" stopIfTrue="1" operator="beginsWith" text="Advanced">
      <formula>LEFT(A47,LEN("Advanced"))="Advanced"</formula>
    </cfRule>
    <cfRule type="beginsWith" dxfId="1069" priority="355" stopIfTrue="1" operator="beginsWith" text="Intermediate">
      <formula>LEFT(A47,LEN("Intermediate"))="Intermediate"</formula>
    </cfRule>
    <cfRule type="beginsWith" dxfId="1068" priority="356" stopIfTrue="1" operator="beginsWith" text="Basic">
      <formula>LEFT(A47,LEN("Basic"))="Basic"</formula>
    </cfRule>
    <cfRule type="beginsWith" dxfId="1067" priority="357" stopIfTrue="1" operator="beginsWith" text="Required">
      <formula>LEFT(A47,LEN("Required"))="Required"</formula>
    </cfRule>
    <cfRule type="notContainsBlanks" dxfId="1066" priority="358" stopIfTrue="1">
      <formula>LEN(TRIM(A47))&gt;0</formula>
    </cfRule>
  </conditionalFormatting>
  <conditionalFormatting sqref="D47">
    <cfRule type="beginsWith" dxfId="1065" priority="345" stopIfTrue="1" operator="beginsWith" text="Not Applicable">
      <formula>LEFT(D47,LEN("Not Applicable"))="Not Applicable"</formula>
    </cfRule>
    <cfRule type="beginsWith" dxfId="1064" priority="346" stopIfTrue="1" operator="beginsWith" text="Waived">
      <formula>LEFT(D47,LEN("Waived"))="Waived"</formula>
    </cfRule>
    <cfRule type="beginsWith" dxfId="1063" priority="347" stopIfTrue="1" operator="beginsWith" text="Pre-Passed">
      <formula>LEFT(D47,LEN("Pre-Passed"))="Pre-Passed"</formula>
    </cfRule>
    <cfRule type="beginsWith" dxfId="1062" priority="348" stopIfTrue="1" operator="beginsWith" text="Completed">
      <formula>LEFT(D47,LEN("Completed"))="Completed"</formula>
    </cfRule>
    <cfRule type="beginsWith" dxfId="1061" priority="349" stopIfTrue="1" operator="beginsWith" text="Partial">
      <formula>LEFT(D47,LEN("Partial"))="Partial"</formula>
    </cfRule>
    <cfRule type="beginsWith" dxfId="1060" priority="350" stopIfTrue="1" operator="beginsWith" text="Missing">
      <formula>LEFT(D47,LEN("Missing"))="Missing"</formula>
    </cfRule>
    <cfRule type="beginsWith" dxfId="1059" priority="351" stopIfTrue="1" operator="beginsWith" text="Untested">
      <formula>LEFT(D47,LEN("Untested"))="Untested"</formula>
    </cfRule>
    <cfRule type="notContainsBlanks" dxfId="1058" priority="359" stopIfTrue="1">
      <formula>LEN(TRIM(D47))&gt;0</formula>
    </cfRule>
  </conditionalFormatting>
  <conditionalFormatting sqref="A42">
    <cfRule type="beginsWith" dxfId="1057" priority="337" stopIfTrue="1" operator="beginsWith" text="Innovative">
      <formula>LEFT(A42,LEN("Innovative"))="Innovative"</formula>
    </cfRule>
    <cfRule type="beginsWith" dxfId="1056" priority="338" stopIfTrue="1" operator="beginsWith" text="Professional">
      <formula>LEFT(A42,LEN("Professional"))="Professional"</formula>
    </cfRule>
    <cfRule type="beginsWith" dxfId="1055" priority="339" stopIfTrue="1" operator="beginsWith" text="Advanced">
      <formula>LEFT(A42,LEN("Advanced"))="Advanced"</formula>
    </cfRule>
    <cfRule type="beginsWith" dxfId="1054" priority="340" stopIfTrue="1" operator="beginsWith" text="Intermediate">
      <formula>LEFT(A42,LEN("Intermediate"))="Intermediate"</formula>
    </cfRule>
    <cfRule type="beginsWith" dxfId="1053" priority="341" stopIfTrue="1" operator="beginsWith" text="Basic">
      <formula>LEFT(A42,LEN("Basic"))="Basic"</formula>
    </cfRule>
    <cfRule type="beginsWith" dxfId="1052" priority="342" stopIfTrue="1" operator="beginsWith" text="Required">
      <formula>LEFT(A42,LEN("Required"))="Required"</formula>
    </cfRule>
    <cfRule type="notContainsBlanks" dxfId="1051" priority="343" stopIfTrue="1">
      <formula>LEN(TRIM(A42))&gt;0</formula>
    </cfRule>
  </conditionalFormatting>
  <conditionalFormatting sqref="D42">
    <cfRule type="beginsWith" dxfId="1050" priority="330" stopIfTrue="1" operator="beginsWith" text="Not Applicable">
      <formula>LEFT(D42,LEN("Not Applicable"))="Not Applicable"</formula>
    </cfRule>
    <cfRule type="beginsWith" dxfId="1049" priority="331" stopIfTrue="1" operator="beginsWith" text="Waived">
      <formula>LEFT(D42,LEN("Waived"))="Waived"</formula>
    </cfRule>
    <cfRule type="beginsWith" dxfId="1048" priority="332" stopIfTrue="1" operator="beginsWith" text="Pre-Passed">
      <formula>LEFT(D42,LEN("Pre-Passed"))="Pre-Passed"</formula>
    </cfRule>
    <cfRule type="beginsWith" dxfId="1047" priority="333" stopIfTrue="1" operator="beginsWith" text="Completed">
      <formula>LEFT(D42,LEN("Completed"))="Completed"</formula>
    </cfRule>
    <cfRule type="beginsWith" dxfId="1046" priority="334" stopIfTrue="1" operator="beginsWith" text="Partial">
      <formula>LEFT(D42,LEN("Partial"))="Partial"</formula>
    </cfRule>
    <cfRule type="beginsWith" dxfId="1045" priority="335" stopIfTrue="1" operator="beginsWith" text="Missing">
      <formula>LEFT(D42,LEN("Missing"))="Missing"</formula>
    </cfRule>
    <cfRule type="beginsWith" dxfId="1044" priority="336" stopIfTrue="1" operator="beginsWith" text="Untested">
      <formula>LEFT(D42,LEN("Untested"))="Untested"</formula>
    </cfRule>
    <cfRule type="notContainsBlanks" dxfId="1043" priority="344" stopIfTrue="1">
      <formula>LEN(TRIM(D42))&gt;0</formula>
    </cfRule>
  </conditionalFormatting>
  <conditionalFormatting sqref="A53">
    <cfRule type="beginsWith" dxfId="1042" priority="323" stopIfTrue="1" operator="beginsWith" text="Innovative">
      <formula>LEFT(A53,LEN("Innovative"))="Innovative"</formula>
    </cfRule>
    <cfRule type="beginsWith" dxfId="1041" priority="324" stopIfTrue="1" operator="beginsWith" text="Professional">
      <formula>LEFT(A53,LEN("Professional"))="Professional"</formula>
    </cfRule>
    <cfRule type="beginsWith" dxfId="1040" priority="325" stopIfTrue="1" operator="beginsWith" text="Advanced">
      <formula>LEFT(A53,LEN("Advanced"))="Advanced"</formula>
    </cfRule>
    <cfRule type="beginsWith" dxfId="1039" priority="326" stopIfTrue="1" operator="beginsWith" text="Intermediate">
      <formula>LEFT(A53,LEN("Intermediate"))="Intermediate"</formula>
    </cfRule>
    <cfRule type="beginsWith" dxfId="1038" priority="327" stopIfTrue="1" operator="beginsWith" text="Basic">
      <formula>LEFT(A53,LEN("Basic"))="Basic"</formula>
    </cfRule>
    <cfRule type="beginsWith" dxfId="1037" priority="328" stopIfTrue="1" operator="beginsWith" text="Required">
      <formula>LEFT(A53,LEN("Required"))="Required"</formula>
    </cfRule>
    <cfRule type="notContainsBlanks" dxfId="1036" priority="329" stopIfTrue="1">
      <formula>LEN(TRIM(A53))&gt;0</formula>
    </cfRule>
  </conditionalFormatting>
  <conditionalFormatting sqref="A46">
    <cfRule type="beginsWith" dxfId="1035" priority="315" stopIfTrue="1" operator="beginsWith" text="Innovative">
      <formula>LEFT(A46,LEN("Innovative"))="Innovative"</formula>
    </cfRule>
    <cfRule type="beginsWith" dxfId="1034" priority="316" stopIfTrue="1" operator="beginsWith" text="Professional">
      <formula>LEFT(A46,LEN("Professional"))="Professional"</formula>
    </cfRule>
    <cfRule type="beginsWith" dxfId="1033" priority="317" stopIfTrue="1" operator="beginsWith" text="Advanced">
      <formula>LEFT(A46,LEN("Advanced"))="Advanced"</formula>
    </cfRule>
    <cfRule type="beginsWith" dxfId="1032" priority="318" stopIfTrue="1" operator="beginsWith" text="Intermediate">
      <formula>LEFT(A46,LEN("Intermediate"))="Intermediate"</formula>
    </cfRule>
    <cfRule type="beginsWith" dxfId="1031" priority="319" stopIfTrue="1" operator="beginsWith" text="Basic">
      <formula>LEFT(A46,LEN("Basic"))="Basic"</formula>
    </cfRule>
    <cfRule type="beginsWith" dxfId="1030" priority="320" stopIfTrue="1" operator="beginsWith" text="Required">
      <formula>LEFT(A46,LEN("Required"))="Required"</formula>
    </cfRule>
    <cfRule type="notContainsBlanks" dxfId="1029" priority="321" stopIfTrue="1">
      <formula>LEN(TRIM(A46))&gt;0</formula>
    </cfRule>
  </conditionalFormatting>
  <conditionalFormatting sqref="D46">
    <cfRule type="beginsWith" dxfId="1028" priority="308" stopIfTrue="1" operator="beginsWith" text="Not Applicable">
      <formula>LEFT(D46,LEN("Not Applicable"))="Not Applicable"</formula>
    </cfRule>
    <cfRule type="beginsWith" dxfId="1027" priority="309" stopIfTrue="1" operator="beginsWith" text="Waived">
      <formula>LEFT(D46,LEN("Waived"))="Waived"</formula>
    </cfRule>
    <cfRule type="beginsWith" dxfId="1026" priority="310" stopIfTrue="1" operator="beginsWith" text="Pre-Passed">
      <formula>LEFT(D46,LEN("Pre-Passed"))="Pre-Passed"</formula>
    </cfRule>
    <cfRule type="beginsWith" dxfId="1025" priority="311" stopIfTrue="1" operator="beginsWith" text="Completed">
      <formula>LEFT(D46,LEN("Completed"))="Completed"</formula>
    </cfRule>
    <cfRule type="beginsWith" dxfId="1024" priority="312" stopIfTrue="1" operator="beginsWith" text="Partial">
      <formula>LEFT(D46,LEN("Partial"))="Partial"</formula>
    </cfRule>
    <cfRule type="beginsWith" dxfId="1023" priority="313" stopIfTrue="1" operator="beginsWith" text="Missing">
      <formula>LEFT(D46,LEN("Missing"))="Missing"</formula>
    </cfRule>
    <cfRule type="beginsWith" dxfId="1022" priority="314" stopIfTrue="1" operator="beginsWith" text="Untested">
      <formula>LEFT(D46,LEN("Untested"))="Untested"</formula>
    </cfRule>
    <cfRule type="notContainsBlanks" dxfId="1021" priority="322" stopIfTrue="1">
      <formula>LEN(TRIM(D46))&gt;0</formula>
    </cfRule>
  </conditionalFormatting>
  <conditionalFormatting sqref="D52">
    <cfRule type="beginsWith" dxfId="1020" priority="300" stopIfTrue="1" operator="beginsWith" text="Not Applicable">
      <formula>LEFT(D52,LEN("Not Applicable"))="Not Applicable"</formula>
    </cfRule>
    <cfRule type="beginsWith" dxfId="1019" priority="301" stopIfTrue="1" operator="beginsWith" text="Waived">
      <formula>LEFT(D52,LEN("Waived"))="Waived"</formula>
    </cfRule>
    <cfRule type="beginsWith" dxfId="1018" priority="302" stopIfTrue="1" operator="beginsWith" text="Pre-Passed">
      <formula>LEFT(D52,LEN("Pre-Passed"))="Pre-Passed"</formula>
    </cfRule>
    <cfRule type="beginsWith" dxfId="1017" priority="303" stopIfTrue="1" operator="beginsWith" text="Completed">
      <formula>LEFT(D52,LEN("Completed"))="Completed"</formula>
    </cfRule>
    <cfRule type="beginsWith" dxfId="1016" priority="304" stopIfTrue="1" operator="beginsWith" text="Partial">
      <formula>LEFT(D52,LEN("Partial"))="Partial"</formula>
    </cfRule>
    <cfRule type="beginsWith" dxfId="1015" priority="305" stopIfTrue="1" operator="beginsWith" text="Missing">
      <formula>LEFT(D52,LEN("Missing"))="Missing"</formula>
    </cfRule>
    <cfRule type="beginsWith" dxfId="1014" priority="306" stopIfTrue="1" operator="beginsWith" text="Untested">
      <formula>LEFT(D52,LEN("Untested"))="Untested"</formula>
    </cfRule>
    <cfRule type="notContainsBlanks" dxfId="1013" priority="307" stopIfTrue="1">
      <formula>LEN(TRIM(D52))&gt;0</formula>
    </cfRule>
  </conditionalFormatting>
  <conditionalFormatting sqref="A52">
    <cfRule type="beginsWith" dxfId="1012" priority="293" stopIfTrue="1" operator="beginsWith" text="Innovative">
      <formula>LEFT(A52,LEN("Innovative"))="Innovative"</formula>
    </cfRule>
    <cfRule type="beginsWith" dxfId="1011" priority="294" stopIfTrue="1" operator="beginsWith" text="Professional">
      <formula>LEFT(A52,LEN("Professional"))="Professional"</formula>
    </cfRule>
    <cfRule type="beginsWith" dxfId="1010" priority="295" stopIfTrue="1" operator="beginsWith" text="Advanced">
      <formula>LEFT(A52,LEN("Advanced"))="Advanced"</formula>
    </cfRule>
    <cfRule type="beginsWith" dxfId="1009" priority="296" stopIfTrue="1" operator="beginsWith" text="Intermediate">
      <formula>LEFT(A52,LEN("Intermediate"))="Intermediate"</formula>
    </cfRule>
    <cfRule type="beginsWith" dxfId="1008" priority="297" stopIfTrue="1" operator="beginsWith" text="Basic">
      <formula>LEFT(A52,LEN("Basic"))="Basic"</formula>
    </cfRule>
    <cfRule type="beginsWith" dxfId="1007" priority="298" stopIfTrue="1" operator="beginsWith" text="Required">
      <formula>LEFT(A52,LEN("Required"))="Required"</formula>
    </cfRule>
    <cfRule type="notContainsBlanks" dxfId="1006" priority="299" stopIfTrue="1">
      <formula>LEN(TRIM(A52))&gt;0</formula>
    </cfRule>
  </conditionalFormatting>
  <conditionalFormatting sqref="A45">
    <cfRule type="beginsWith" dxfId="1005" priority="285" stopIfTrue="1" operator="beginsWith" text="Innovative">
      <formula>LEFT(A45,LEN("Innovative"))="Innovative"</formula>
    </cfRule>
    <cfRule type="beginsWith" dxfId="1004" priority="286" stopIfTrue="1" operator="beginsWith" text="Professional">
      <formula>LEFT(A45,LEN("Professional"))="Professional"</formula>
    </cfRule>
    <cfRule type="beginsWith" dxfId="1003" priority="287" stopIfTrue="1" operator="beginsWith" text="Advanced">
      <formula>LEFT(A45,LEN("Advanced"))="Advanced"</formula>
    </cfRule>
    <cfRule type="beginsWith" dxfId="1002" priority="288" stopIfTrue="1" operator="beginsWith" text="Intermediate">
      <formula>LEFT(A45,LEN("Intermediate"))="Intermediate"</formula>
    </cfRule>
    <cfRule type="beginsWith" dxfId="1001" priority="289" stopIfTrue="1" operator="beginsWith" text="Basic">
      <formula>LEFT(A45,LEN("Basic"))="Basic"</formula>
    </cfRule>
    <cfRule type="beginsWith" dxfId="1000" priority="290" stopIfTrue="1" operator="beginsWith" text="Required">
      <formula>LEFT(A45,LEN("Required"))="Required"</formula>
    </cfRule>
    <cfRule type="notContainsBlanks" dxfId="999" priority="291" stopIfTrue="1">
      <formula>LEN(TRIM(A45))&gt;0</formula>
    </cfRule>
  </conditionalFormatting>
  <conditionalFormatting sqref="D45">
    <cfRule type="beginsWith" dxfId="998" priority="278" stopIfTrue="1" operator="beginsWith" text="Not Applicable">
      <formula>LEFT(D45,LEN("Not Applicable"))="Not Applicable"</formula>
    </cfRule>
    <cfRule type="beginsWith" dxfId="997" priority="279" stopIfTrue="1" operator="beginsWith" text="Waived">
      <formula>LEFT(D45,LEN("Waived"))="Waived"</formula>
    </cfRule>
    <cfRule type="beginsWith" dxfId="996" priority="280" stopIfTrue="1" operator="beginsWith" text="Pre-Passed">
      <formula>LEFT(D45,LEN("Pre-Passed"))="Pre-Passed"</formula>
    </cfRule>
    <cfRule type="beginsWith" dxfId="995" priority="281" stopIfTrue="1" operator="beginsWith" text="Completed">
      <formula>LEFT(D45,LEN("Completed"))="Completed"</formula>
    </cfRule>
    <cfRule type="beginsWith" dxfId="994" priority="282" stopIfTrue="1" operator="beginsWith" text="Partial">
      <formula>LEFT(D45,LEN("Partial"))="Partial"</formula>
    </cfRule>
    <cfRule type="beginsWith" dxfId="993" priority="283" stopIfTrue="1" operator="beginsWith" text="Missing">
      <formula>LEFT(D45,LEN("Missing"))="Missing"</formula>
    </cfRule>
    <cfRule type="beginsWith" dxfId="992" priority="284" stopIfTrue="1" operator="beginsWith" text="Untested">
      <formula>LEFT(D45,LEN("Untested"))="Untested"</formula>
    </cfRule>
    <cfRule type="notContainsBlanks" dxfId="991" priority="292" stopIfTrue="1">
      <formula>LEN(TRIM(D45))&gt;0</formula>
    </cfRule>
  </conditionalFormatting>
  <conditionalFormatting sqref="A50">
    <cfRule type="beginsWith" dxfId="990" priority="270" stopIfTrue="1" operator="beginsWith" text="Innovative">
      <formula>LEFT(A50,LEN("Innovative"))="Innovative"</formula>
    </cfRule>
    <cfRule type="beginsWith" dxfId="989" priority="271" stopIfTrue="1" operator="beginsWith" text="Professional">
      <formula>LEFT(A50,LEN("Professional"))="Professional"</formula>
    </cfRule>
    <cfRule type="beginsWith" dxfId="988" priority="272" stopIfTrue="1" operator="beginsWith" text="Advanced">
      <formula>LEFT(A50,LEN("Advanced"))="Advanced"</formula>
    </cfRule>
    <cfRule type="beginsWith" dxfId="987" priority="273" stopIfTrue="1" operator="beginsWith" text="Intermediate">
      <formula>LEFT(A50,LEN("Intermediate"))="Intermediate"</formula>
    </cfRule>
    <cfRule type="beginsWith" dxfId="986" priority="274" stopIfTrue="1" operator="beginsWith" text="Basic">
      <formula>LEFT(A50,LEN("Basic"))="Basic"</formula>
    </cfRule>
    <cfRule type="beginsWith" dxfId="985" priority="275" stopIfTrue="1" operator="beginsWith" text="Required">
      <formula>LEFT(A50,LEN("Required"))="Required"</formula>
    </cfRule>
    <cfRule type="notContainsBlanks" dxfId="984" priority="276" stopIfTrue="1">
      <formula>LEN(TRIM(A50))&gt;0</formula>
    </cfRule>
  </conditionalFormatting>
  <conditionalFormatting sqref="D50">
    <cfRule type="beginsWith" dxfId="983" priority="263" stopIfTrue="1" operator="beginsWith" text="Not Applicable">
      <formula>LEFT(D50,LEN("Not Applicable"))="Not Applicable"</formula>
    </cfRule>
    <cfRule type="beginsWith" dxfId="982" priority="264" stopIfTrue="1" operator="beginsWith" text="Waived">
      <formula>LEFT(D50,LEN("Waived"))="Waived"</formula>
    </cfRule>
    <cfRule type="beginsWith" dxfId="981" priority="265" stopIfTrue="1" operator="beginsWith" text="Pre-Passed">
      <formula>LEFT(D50,LEN("Pre-Passed"))="Pre-Passed"</formula>
    </cfRule>
    <cfRule type="beginsWith" dxfId="980" priority="266" stopIfTrue="1" operator="beginsWith" text="Completed">
      <formula>LEFT(D50,LEN("Completed"))="Completed"</formula>
    </cfRule>
    <cfRule type="beginsWith" dxfId="979" priority="267" stopIfTrue="1" operator="beginsWith" text="Partial">
      <formula>LEFT(D50,LEN("Partial"))="Partial"</formula>
    </cfRule>
    <cfRule type="beginsWith" dxfId="978" priority="268" stopIfTrue="1" operator="beginsWith" text="Missing">
      <formula>LEFT(D50,LEN("Missing"))="Missing"</formula>
    </cfRule>
    <cfRule type="beginsWith" dxfId="977" priority="269" stopIfTrue="1" operator="beginsWith" text="Untested">
      <formula>LEFT(D50,LEN("Untested"))="Untested"</formula>
    </cfRule>
    <cfRule type="notContainsBlanks" dxfId="976" priority="277" stopIfTrue="1">
      <formula>LEN(TRIM(D50))&gt;0</formula>
    </cfRule>
  </conditionalFormatting>
  <conditionalFormatting sqref="A32">
    <cfRule type="beginsWith" dxfId="975" priority="255" stopIfTrue="1" operator="beginsWith" text="Innovative">
      <formula>LEFT(A32,LEN("Innovative"))="Innovative"</formula>
    </cfRule>
    <cfRule type="beginsWith" dxfId="974" priority="256" stopIfTrue="1" operator="beginsWith" text="Professional">
      <formula>LEFT(A32,LEN("Professional"))="Professional"</formula>
    </cfRule>
    <cfRule type="beginsWith" dxfId="973" priority="257" stopIfTrue="1" operator="beginsWith" text="Advanced">
      <formula>LEFT(A32,LEN("Advanced"))="Advanced"</formula>
    </cfRule>
    <cfRule type="beginsWith" dxfId="972" priority="258" stopIfTrue="1" operator="beginsWith" text="Intermediate">
      <formula>LEFT(A32,LEN("Intermediate"))="Intermediate"</formula>
    </cfRule>
    <cfRule type="beginsWith" dxfId="971" priority="259" stopIfTrue="1" operator="beginsWith" text="Basic">
      <formula>LEFT(A32,LEN("Basic"))="Basic"</formula>
    </cfRule>
    <cfRule type="beginsWith" dxfId="970" priority="260" stopIfTrue="1" operator="beginsWith" text="Required">
      <formula>LEFT(A32,LEN("Required"))="Required"</formula>
    </cfRule>
    <cfRule type="notContainsBlanks" dxfId="969" priority="261" stopIfTrue="1">
      <formula>LEN(TRIM(A32))&gt;0</formula>
    </cfRule>
  </conditionalFormatting>
  <conditionalFormatting sqref="D32">
    <cfRule type="beginsWith" dxfId="968" priority="248" stopIfTrue="1" operator="beginsWith" text="Not Applicable">
      <formula>LEFT(D32,LEN("Not Applicable"))="Not Applicable"</formula>
    </cfRule>
    <cfRule type="beginsWith" dxfId="967" priority="249" stopIfTrue="1" operator="beginsWith" text="Waived">
      <formula>LEFT(D32,LEN("Waived"))="Waived"</formula>
    </cfRule>
    <cfRule type="beginsWith" dxfId="966" priority="250" stopIfTrue="1" operator="beginsWith" text="Pre-Passed">
      <formula>LEFT(D32,LEN("Pre-Passed"))="Pre-Passed"</formula>
    </cfRule>
    <cfRule type="beginsWith" dxfId="965" priority="251" stopIfTrue="1" operator="beginsWith" text="Completed">
      <formula>LEFT(D32,LEN("Completed"))="Completed"</formula>
    </cfRule>
    <cfRule type="beginsWith" dxfId="964" priority="252" stopIfTrue="1" operator="beginsWith" text="Partial">
      <formula>LEFT(D32,LEN("Partial"))="Partial"</formula>
    </cfRule>
    <cfRule type="beginsWith" dxfId="963" priority="253" stopIfTrue="1" operator="beginsWith" text="Missing">
      <formula>LEFT(D32,LEN("Missing"))="Missing"</formula>
    </cfRule>
    <cfRule type="beginsWith" dxfId="962" priority="254" stopIfTrue="1" operator="beginsWith" text="Untested">
      <formula>LEFT(D32,LEN("Untested"))="Untested"</formula>
    </cfRule>
    <cfRule type="notContainsBlanks" dxfId="961" priority="262" stopIfTrue="1">
      <formula>LEN(TRIM(D32))&gt;0</formula>
    </cfRule>
  </conditionalFormatting>
  <conditionalFormatting sqref="A38">
    <cfRule type="beginsWith" dxfId="960" priority="240" stopIfTrue="1" operator="beginsWith" text="Innovative">
      <formula>LEFT(A38,LEN("Innovative"))="Innovative"</formula>
    </cfRule>
    <cfRule type="beginsWith" dxfId="959" priority="241" stopIfTrue="1" operator="beginsWith" text="Professional">
      <formula>LEFT(A38,LEN("Professional"))="Professional"</formula>
    </cfRule>
    <cfRule type="beginsWith" dxfId="958" priority="242" stopIfTrue="1" operator="beginsWith" text="Advanced">
      <formula>LEFT(A38,LEN("Advanced"))="Advanced"</formula>
    </cfRule>
    <cfRule type="beginsWith" dxfId="957" priority="243" stopIfTrue="1" operator="beginsWith" text="Intermediate">
      <formula>LEFT(A38,LEN("Intermediate"))="Intermediate"</formula>
    </cfRule>
    <cfRule type="beginsWith" dxfId="956" priority="244" stopIfTrue="1" operator="beginsWith" text="Basic">
      <formula>LEFT(A38,LEN("Basic"))="Basic"</formula>
    </cfRule>
    <cfRule type="beginsWith" dxfId="955" priority="245" stopIfTrue="1" operator="beginsWith" text="Required">
      <formula>LEFT(A38,LEN("Required"))="Required"</formula>
    </cfRule>
    <cfRule type="notContainsBlanks" dxfId="954" priority="246" stopIfTrue="1">
      <formula>LEN(TRIM(A38))&gt;0</formula>
    </cfRule>
  </conditionalFormatting>
  <conditionalFormatting sqref="D38">
    <cfRule type="beginsWith" dxfId="953" priority="233" stopIfTrue="1" operator="beginsWith" text="Not Applicable">
      <formula>LEFT(D38,LEN("Not Applicable"))="Not Applicable"</formula>
    </cfRule>
    <cfRule type="beginsWith" dxfId="952" priority="234" stopIfTrue="1" operator="beginsWith" text="Waived">
      <formula>LEFT(D38,LEN("Waived"))="Waived"</formula>
    </cfRule>
    <cfRule type="beginsWith" dxfId="951" priority="235" stopIfTrue="1" operator="beginsWith" text="Pre-Passed">
      <formula>LEFT(D38,LEN("Pre-Passed"))="Pre-Passed"</formula>
    </cfRule>
    <cfRule type="beginsWith" dxfId="950" priority="236" stopIfTrue="1" operator="beginsWith" text="Completed">
      <formula>LEFT(D38,LEN("Completed"))="Completed"</formula>
    </cfRule>
    <cfRule type="beginsWith" dxfId="949" priority="237" stopIfTrue="1" operator="beginsWith" text="Partial">
      <formula>LEFT(D38,LEN("Partial"))="Partial"</formula>
    </cfRule>
    <cfRule type="beginsWith" dxfId="948" priority="238" stopIfTrue="1" operator="beginsWith" text="Missing">
      <formula>LEFT(D38,LEN("Missing"))="Missing"</formula>
    </cfRule>
    <cfRule type="beginsWith" dxfId="947" priority="239" stopIfTrue="1" operator="beginsWith" text="Untested">
      <formula>LEFT(D38,LEN("Untested"))="Untested"</formula>
    </cfRule>
    <cfRule type="notContainsBlanks" dxfId="946" priority="247" stopIfTrue="1">
      <formula>LEN(TRIM(D38))&gt;0</formula>
    </cfRule>
  </conditionalFormatting>
  <conditionalFormatting sqref="A44">
    <cfRule type="beginsWith" dxfId="945" priority="225" stopIfTrue="1" operator="beginsWith" text="Innovative">
      <formula>LEFT(A44,LEN("Innovative"))="Innovative"</formula>
    </cfRule>
    <cfRule type="beginsWith" dxfId="944" priority="226" stopIfTrue="1" operator="beginsWith" text="Professional">
      <formula>LEFT(A44,LEN("Professional"))="Professional"</formula>
    </cfRule>
    <cfRule type="beginsWith" dxfId="943" priority="227" stopIfTrue="1" operator="beginsWith" text="Advanced">
      <formula>LEFT(A44,LEN("Advanced"))="Advanced"</formula>
    </cfRule>
    <cfRule type="beginsWith" dxfId="942" priority="228" stopIfTrue="1" operator="beginsWith" text="Intermediate">
      <formula>LEFT(A44,LEN("Intermediate"))="Intermediate"</formula>
    </cfRule>
    <cfRule type="beginsWith" dxfId="941" priority="229" stopIfTrue="1" operator="beginsWith" text="Basic">
      <formula>LEFT(A44,LEN("Basic"))="Basic"</formula>
    </cfRule>
    <cfRule type="beginsWith" dxfId="940" priority="230" stopIfTrue="1" operator="beginsWith" text="Required">
      <formula>LEFT(A44,LEN("Required"))="Required"</formula>
    </cfRule>
    <cfRule type="notContainsBlanks" dxfId="939" priority="231" stopIfTrue="1">
      <formula>LEN(TRIM(A44))&gt;0</formula>
    </cfRule>
  </conditionalFormatting>
  <conditionalFormatting sqref="D44">
    <cfRule type="beginsWith" dxfId="938" priority="218" stopIfTrue="1" operator="beginsWith" text="Not Applicable">
      <formula>LEFT(D44,LEN("Not Applicable"))="Not Applicable"</formula>
    </cfRule>
    <cfRule type="beginsWith" dxfId="937" priority="219" stopIfTrue="1" operator="beginsWith" text="Waived">
      <formula>LEFT(D44,LEN("Waived"))="Waived"</formula>
    </cfRule>
    <cfRule type="beginsWith" dxfId="936" priority="220" stopIfTrue="1" operator="beginsWith" text="Pre-Passed">
      <formula>LEFT(D44,LEN("Pre-Passed"))="Pre-Passed"</formula>
    </cfRule>
    <cfRule type="beginsWith" dxfId="935" priority="221" stopIfTrue="1" operator="beginsWith" text="Completed">
      <formula>LEFT(D44,LEN("Completed"))="Completed"</formula>
    </cfRule>
    <cfRule type="beginsWith" dxfId="934" priority="222" stopIfTrue="1" operator="beginsWith" text="Partial">
      <formula>LEFT(D44,LEN("Partial"))="Partial"</formula>
    </cfRule>
    <cfRule type="beginsWith" dxfId="933" priority="223" stopIfTrue="1" operator="beginsWith" text="Missing">
      <formula>LEFT(D44,LEN("Missing"))="Missing"</formula>
    </cfRule>
    <cfRule type="beginsWith" dxfId="932" priority="224" stopIfTrue="1" operator="beginsWith" text="Untested">
      <formula>LEFT(D44,LEN("Untested"))="Untested"</formula>
    </cfRule>
    <cfRule type="notContainsBlanks" dxfId="931" priority="232" stopIfTrue="1">
      <formula>LEN(TRIM(D44))&gt;0</formula>
    </cfRule>
  </conditionalFormatting>
  <conditionalFormatting sqref="A49">
    <cfRule type="beginsWith" dxfId="930" priority="210" stopIfTrue="1" operator="beginsWith" text="Innovative">
      <formula>LEFT(A49,LEN("Innovative"))="Innovative"</formula>
    </cfRule>
    <cfRule type="beginsWith" dxfId="929" priority="211" stopIfTrue="1" operator="beginsWith" text="Professional">
      <formula>LEFT(A49,LEN("Professional"))="Professional"</formula>
    </cfRule>
    <cfRule type="beginsWith" dxfId="928" priority="212" stopIfTrue="1" operator="beginsWith" text="Advanced">
      <formula>LEFT(A49,LEN("Advanced"))="Advanced"</formula>
    </cfRule>
    <cfRule type="beginsWith" dxfId="927" priority="213" stopIfTrue="1" operator="beginsWith" text="Intermediate">
      <formula>LEFT(A49,LEN("Intermediate"))="Intermediate"</formula>
    </cfRule>
    <cfRule type="beginsWith" dxfId="926" priority="214" stopIfTrue="1" operator="beginsWith" text="Basic">
      <formula>LEFT(A49,LEN("Basic"))="Basic"</formula>
    </cfRule>
    <cfRule type="beginsWith" dxfId="925" priority="215" stopIfTrue="1" operator="beginsWith" text="Required">
      <formula>LEFT(A49,LEN("Required"))="Required"</formula>
    </cfRule>
    <cfRule type="notContainsBlanks" dxfId="924" priority="216" stopIfTrue="1">
      <formula>LEN(TRIM(A49))&gt;0</formula>
    </cfRule>
  </conditionalFormatting>
  <conditionalFormatting sqref="D49">
    <cfRule type="beginsWith" dxfId="923" priority="203" stopIfTrue="1" operator="beginsWith" text="Not Applicable">
      <formula>LEFT(D49,LEN("Not Applicable"))="Not Applicable"</formula>
    </cfRule>
    <cfRule type="beginsWith" dxfId="922" priority="204" stopIfTrue="1" operator="beginsWith" text="Waived">
      <formula>LEFT(D49,LEN("Waived"))="Waived"</formula>
    </cfRule>
    <cfRule type="beginsWith" dxfId="921" priority="205" stopIfTrue="1" operator="beginsWith" text="Pre-Passed">
      <formula>LEFT(D49,LEN("Pre-Passed"))="Pre-Passed"</formula>
    </cfRule>
    <cfRule type="beginsWith" dxfId="920" priority="206" stopIfTrue="1" operator="beginsWith" text="Completed">
      <formula>LEFT(D49,LEN("Completed"))="Completed"</formula>
    </cfRule>
    <cfRule type="beginsWith" dxfId="919" priority="207" stopIfTrue="1" operator="beginsWith" text="Partial">
      <formula>LEFT(D49,LEN("Partial"))="Partial"</formula>
    </cfRule>
    <cfRule type="beginsWith" dxfId="918" priority="208" stopIfTrue="1" operator="beginsWith" text="Missing">
      <formula>LEFT(D49,LEN("Missing"))="Missing"</formula>
    </cfRule>
    <cfRule type="beginsWith" dxfId="917" priority="209" stopIfTrue="1" operator="beginsWith" text="Untested">
      <formula>LEFT(D49,LEN("Untested"))="Untested"</formula>
    </cfRule>
    <cfRule type="notContainsBlanks" dxfId="916" priority="217" stopIfTrue="1">
      <formula>LEN(TRIM(D49))&gt;0</formula>
    </cfRule>
  </conditionalFormatting>
  <conditionalFormatting sqref="A55">
    <cfRule type="beginsWith" dxfId="915" priority="195" stopIfTrue="1" operator="beginsWith" text="Innovative">
      <formula>LEFT(A55,LEN("Innovative"))="Innovative"</formula>
    </cfRule>
    <cfRule type="beginsWith" dxfId="914" priority="196" stopIfTrue="1" operator="beginsWith" text="Professional">
      <formula>LEFT(A55,LEN("Professional"))="Professional"</formula>
    </cfRule>
    <cfRule type="beginsWith" dxfId="913" priority="197" stopIfTrue="1" operator="beginsWith" text="Advanced">
      <formula>LEFT(A55,LEN("Advanced"))="Advanced"</formula>
    </cfRule>
    <cfRule type="beginsWith" dxfId="912" priority="198" stopIfTrue="1" operator="beginsWith" text="Intermediate">
      <formula>LEFT(A55,LEN("Intermediate"))="Intermediate"</formula>
    </cfRule>
    <cfRule type="beginsWith" dxfId="911" priority="199" stopIfTrue="1" operator="beginsWith" text="Basic">
      <formula>LEFT(A55,LEN("Basic"))="Basic"</formula>
    </cfRule>
    <cfRule type="beginsWith" dxfId="910" priority="200" stopIfTrue="1" operator="beginsWith" text="Required">
      <formula>LEFT(A55,LEN("Required"))="Required"</formula>
    </cfRule>
    <cfRule type="notContainsBlanks" dxfId="909" priority="201" stopIfTrue="1">
      <formula>LEN(TRIM(A55))&gt;0</formula>
    </cfRule>
  </conditionalFormatting>
  <conditionalFormatting sqref="D55">
    <cfRule type="beginsWith" dxfId="908" priority="188" stopIfTrue="1" operator="beginsWith" text="Not Applicable">
      <formula>LEFT(D55,LEN("Not Applicable"))="Not Applicable"</formula>
    </cfRule>
    <cfRule type="beginsWith" dxfId="907" priority="189" stopIfTrue="1" operator="beginsWith" text="Waived">
      <formula>LEFT(D55,LEN("Waived"))="Waived"</formula>
    </cfRule>
    <cfRule type="beginsWith" dxfId="906" priority="190" stopIfTrue="1" operator="beginsWith" text="Pre-Passed">
      <formula>LEFT(D55,LEN("Pre-Passed"))="Pre-Passed"</formula>
    </cfRule>
    <cfRule type="beginsWith" dxfId="905" priority="191" stopIfTrue="1" operator="beginsWith" text="Completed">
      <formula>LEFT(D55,LEN("Completed"))="Completed"</formula>
    </cfRule>
    <cfRule type="beginsWith" dxfId="904" priority="192" stopIfTrue="1" operator="beginsWith" text="Partial">
      <formula>LEFT(D55,LEN("Partial"))="Partial"</formula>
    </cfRule>
    <cfRule type="beginsWith" dxfId="903" priority="193" stopIfTrue="1" operator="beginsWith" text="Missing">
      <formula>LEFT(D55,LEN("Missing"))="Missing"</formula>
    </cfRule>
    <cfRule type="beginsWith" dxfId="902" priority="194" stopIfTrue="1" operator="beginsWith" text="Untested">
      <formula>LEFT(D55,LEN("Untested"))="Untested"</formula>
    </cfRule>
    <cfRule type="notContainsBlanks" dxfId="901" priority="202" stopIfTrue="1">
      <formula>LEN(TRIM(D55))&gt;0</formula>
    </cfRule>
  </conditionalFormatting>
  <conditionalFormatting sqref="A48">
    <cfRule type="beginsWith" dxfId="900" priority="180" stopIfTrue="1" operator="beginsWith" text="Innovative">
      <formula>LEFT(A48,LEN("Innovative"))="Innovative"</formula>
    </cfRule>
    <cfRule type="beginsWith" dxfId="899" priority="181" stopIfTrue="1" operator="beginsWith" text="Professional">
      <formula>LEFT(A48,LEN("Professional"))="Professional"</formula>
    </cfRule>
    <cfRule type="beginsWith" dxfId="898" priority="182" stopIfTrue="1" operator="beginsWith" text="Advanced">
      <formula>LEFT(A48,LEN("Advanced"))="Advanced"</formula>
    </cfRule>
    <cfRule type="beginsWith" dxfId="897" priority="183" stopIfTrue="1" operator="beginsWith" text="Intermediate">
      <formula>LEFT(A48,LEN("Intermediate"))="Intermediate"</formula>
    </cfRule>
    <cfRule type="beginsWith" dxfId="896" priority="184" stopIfTrue="1" operator="beginsWith" text="Basic">
      <formula>LEFT(A48,LEN("Basic"))="Basic"</formula>
    </cfRule>
    <cfRule type="beginsWith" dxfId="895" priority="185" stopIfTrue="1" operator="beginsWith" text="Required">
      <formula>LEFT(A48,LEN("Required"))="Required"</formula>
    </cfRule>
    <cfRule type="notContainsBlanks" dxfId="894" priority="186" stopIfTrue="1">
      <formula>LEN(TRIM(A48))&gt;0</formula>
    </cfRule>
  </conditionalFormatting>
  <conditionalFormatting sqref="D48">
    <cfRule type="beginsWith" dxfId="893" priority="173" stopIfTrue="1" operator="beginsWith" text="Not Applicable">
      <formula>LEFT(D48,LEN("Not Applicable"))="Not Applicable"</formula>
    </cfRule>
    <cfRule type="beginsWith" dxfId="892" priority="174" stopIfTrue="1" operator="beginsWith" text="Waived">
      <formula>LEFT(D48,LEN("Waived"))="Waived"</formula>
    </cfRule>
    <cfRule type="beginsWith" dxfId="891" priority="175" stopIfTrue="1" operator="beginsWith" text="Pre-Passed">
      <formula>LEFT(D48,LEN("Pre-Passed"))="Pre-Passed"</formula>
    </cfRule>
    <cfRule type="beginsWith" dxfId="890" priority="176" stopIfTrue="1" operator="beginsWith" text="Completed">
      <formula>LEFT(D48,LEN("Completed"))="Completed"</formula>
    </cfRule>
    <cfRule type="beginsWith" dxfId="889" priority="177" stopIfTrue="1" operator="beginsWith" text="Partial">
      <formula>LEFT(D48,LEN("Partial"))="Partial"</formula>
    </cfRule>
    <cfRule type="beginsWith" dxfId="888" priority="178" stopIfTrue="1" operator="beginsWith" text="Missing">
      <formula>LEFT(D48,LEN("Missing"))="Missing"</formula>
    </cfRule>
    <cfRule type="beginsWith" dxfId="887" priority="179" stopIfTrue="1" operator="beginsWith" text="Untested">
      <formula>LEFT(D48,LEN("Untested"))="Untested"</formula>
    </cfRule>
    <cfRule type="notContainsBlanks" dxfId="886" priority="187" stopIfTrue="1">
      <formula>LEN(TRIM(D48))&gt;0</formula>
    </cfRule>
  </conditionalFormatting>
  <conditionalFormatting sqref="A54">
    <cfRule type="beginsWith" dxfId="885" priority="165" stopIfTrue="1" operator="beginsWith" text="Innovative">
      <formula>LEFT(A54,LEN("Innovative"))="Innovative"</formula>
    </cfRule>
    <cfRule type="beginsWith" dxfId="884" priority="166" stopIfTrue="1" operator="beginsWith" text="Professional">
      <formula>LEFT(A54,LEN("Professional"))="Professional"</formula>
    </cfRule>
    <cfRule type="beginsWith" dxfId="883" priority="167" stopIfTrue="1" operator="beginsWith" text="Advanced">
      <formula>LEFT(A54,LEN("Advanced"))="Advanced"</formula>
    </cfRule>
    <cfRule type="beginsWith" dxfId="882" priority="168" stopIfTrue="1" operator="beginsWith" text="Intermediate">
      <formula>LEFT(A54,LEN("Intermediate"))="Intermediate"</formula>
    </cfRule>
    <cfRule type="beginsWith" dxfId="881" priority="169" stopIfTrue="1" operator="beginsWith" text="Basic">
      <formula>LEFT(A54,LEN("Basic"))="Basic"</formula>
    </cfRule>
    <cfRule type="beginsWith" dxfId="880" priority="170" stopIfTrue="1" operator="beginsWith" text="Required">
      <formula>LEFT(A54,LEN("Required"))="Required"</formula>
    </cfRule>
    <cfRule type="notContainsBlanks" dxfId="879" priority="171" stopIfTrue="1">
      <formula>LEN(TRIM(A54))&gt;0</formula>
    </cfRule>
  </conditionalFormatting>
  <conditionalFormatting sqref="D54">
    <cfRule type="beginsWith" dxfId="878" priority="158" stopIfTrue="1" operator="beginsWith" text="Not Applicable">
      <formula>LEFT(D54,LEN("Not Applicable"))="Not Applicable"</formula>
    </cfRule>
    <cfRule type="beginsWith" dxfId="877" priority="159" stopIfTrue="1" operator="beginsWith" text="Waived">
      <formula>LEFT(D54,LEN("Waived"))="Waived"</formula>
    </cfRule>
    <cfRule type="beginsWith" dxfId="876" priority="160" stopIfTrue="1" operator="beginsWith" text="Pre-Passed">
      <formula>LEFT(D54,LEN("Pre-Passed"))="Pre-Passed"</formula>
    </cfRule>
    <cfRule type="beginsWith" dxfId="875" priority="161" stopIfTrue="1" operator="beginsWith" text="Completed">
      <formula>LEFT(D54,LEN("Completed"))="Completed"</formula>
    </cfRule>
    <cfRule type="beginsWith" dxfId="874" priority="162" stopIfTrue="1" operator="beginsWith" text="Partial">
      <formula>LEFT(D54,LEN("Partial"))="Partial"</formula>
    </cfRule>
    <cfRule type="beginsWith" dxfId="873" priority="163" stopIfTrue="1" operator="beginsWith" text="Missing">
      <formula>LEFT(D54,LEN("Missing"))="Missing"</formula>
    </cfRule>
    <cfRule type="beginsWith" dxfId="872" priority="164" stopIfTrue="1" operator="beginsWith" text="Untested">
      <formula>LEFT(D54,LEN("Untested"))="Untested"</formula>
    </cfRule>
    <cfRule type="notContainsBlanks" dxfId="871" priority="172" stopIfTrue="1">
      <formula>LEN(TRIM(D54))&gt;0</formula>
    </cfRule>
  </conditionalFormatting>
  <conditionalFormatting sqref="A43">
    <cfRule type="beginsWith" dxfId="870" priority="150" stopIfTrue="1" operator="beginsWith" text="Innovative">
      <formula>LEFT(A43,LEN("Innovative"))="Innovative"</formula>
    </cfRule>
    <cfRule type="beginsWith" dxfId="869" priority="151" stopIfTrue="1" operator="beginsWith" text="Professional">
      <formula>LEFT(A43,LEN("Professional"))="Professional"</formula>
    </cfRule>
    <cfRule type="beginsWith" dxfId="868" priority="152" stopIfTrue="1" operator="beginsWith" text="Advanced">
      <formula>LEFT(A43,LEN("Advanced"))="Advanced"</formula>
    </cfRule>
    <cfRule type="beginsWith" dxfId="867" priority="153" stopIfTrue="1" operator="beginsWith" text="Intermediate">
      <formula>LEFT(A43,LEN("Intermediate"))="Intermediate"</formula>
    </cfRule>
    <cfRule type="beginsWith" dxfId="866" priority="154" stopIfTrue="1" operator="beginsWith" text="Basic">
      <formula>LEFT(A43,LEN("Basic"))="Basic"</formula>
    </cfRule>
    <cfRule type="beginsWith" dxfId="865" priority="155" stopIfTrue="1" operator="beginsWith" text="Required">
      <formula>LEFT(A43,LEN("Required"))="Required"</formula>
    </cfRule>
    <cfRule type="notContainsBlanks" dxfId="864" priority="156" stopIfTrue="1">
      <formula>LEN(TRIM(A43))&gt;0</formula>
    </cfRule>
  </conditionalFormatting>
  <conditionalFormatting sqref="D43">
    <cfRule type="beginsWith" dxfId="863" priority="143" stopIfTrue="1" operator="beginsWith" text="Not Applicable">
      <formula>LEFT(D43,LEN("Not Applicable"))="Not Applicable"</formula>
    </cfRule>
    <cfRule type="beginsWith" dxfId="862" priority="144" stopIfTrue="1" operator="beginsWith" text="Waived">
      <formula>LEFT(D43,LEN("Waived"))="Waived"</formula>
    </cfRule>
    <cfRule type="beginsWith" dxfId="861" priority="145" stopIfTrue="1" operator="beginsWith" text="Pre-Passed">
      <formula>LEFT(D43,LEN("Pre-Passed"))="Pre-Passed"</formula>
    </cfRule>
    <cfRule type="beginsWith" dxfId="860" priority="146" stopIfTrue="1" operator="beginsWith" text="Completed">
      <formula>LEFT(D43,LEN("Completed"))="Completed"</formula>
    </cfRule>
    <cfRule type="beginsWith" dxfId="859" priority="147" stopIfTrue="1" operator="beginsWith" text="Partial">
      <formula>LEFT(D43,LEN("Partial"))="Partial"</formula>
    </cfRule>
    <cfRule type="beginsWith" dxfId="858" priority="148" stopIfTrue="1" operator="beginsWith" text="Missing">
      <formula>LEFT(D43,LEN("Missing"))="Missing"</formula>
    </cfRule>
    <cfRule type="beginsWith" dxfId="857" priority="149" stopIfTrue="1" operator="beginsWith" text="Untested">
      <formula>LEFT(D43,LEN("Untested"))="Untested"</formula>
    </cfRule>
    <cfRule type="notContainsBlanks" dxfId="856" priority="157" stopIfTrue="1">
      <formula>LEN(TRIM(D43))&gt;0</formula>
    </cfRule>
  </conditionalFormatting>
  <conditionalFormatting sqref="A93">
    <cfRule type="beginsWith" dxfId="855" priority="136" stopIfTrue="1" operator="beginsWith" text="Innovative">
      <formula>LEFT(A93,LEN("Innovative"))="Innovative"</formula>
    </cfRule>
    <cfRule type="beginsWith" dxfId="854" priority="137" stopIfTrue="1" operator="beginsWith" text="Professional">
      <formula>LEFT(A93,LEN("Professional"))="Professional"</formula>
    </cfRule>
    <cfRule type="beginsWith" dxfId="853" priority="138" stopIfTrue="1" operator="beginsWith" text="Advanced">
      <formula>LEFT(A93,LEN("Advanced"))="Advanced"</formula>
    </cfRule>
    <cfRule type="beginsWith" dxfId="852" priority="139" stopIfTrue="1" operator="beginsWith" text="Intermediate">
      <formula>LEFT(A93,LEN("Intermediate"))="Intermediate"</formula>
    </cfRule>
    <cfRule type="beginsWith" dxfId="851" priority="140" stopIfTrue="1" operator="beginsWith" text="Basic">
      <formula>LEFT(A93,LEN("Basic"))="Basic"</formula>
    </cfRule>
    <cfRule type="beginsWith" dxfId="850" priority="141" stopIfTrue="1" operator="beginsWith" text="Required">
      <formula>LEFT(A93,LEN("Required"))="Required"</formula>
    </cfRule>
    <cfRule type="notContainsBlanks" dxfId="849" priority="142" stopIfTrue="1">
      <formula>LEN(TRIM(A93))&gt;0</formula>
    </cfRule>
  </conditionalFormatting>
  <conditionalFormatting sqref="A94">
    <cfRule type="beginsWith" dxfId="848" priority="129" stopIfTrue="1" operator="beginsWith" text="Innovative">
      <formula>LEFT(A94,LEN("Innovative"))="Innovative"</formula>
    </cfRule>
    <cfRule type="beginsWith" dxfId="847" priority="130" stopIfTrue="1" operator="beginsWith" text="Professional">
      <formula>LEFT(A94,LEN("Professional"))="Professional"</formula>
    </cfRule>
    <cfRule type="beginsWith" dxfId="846" priority="131" stopIfTrue="1" operator="beginsWith" text="Advanced">
      <formula>LEFT(A94,LEN("Advanced"))="Advanced"</formula>
    </cfRule>
    <cfRule type="beginsWith" dxfId="845" priority="132" stopIfTrue="1" operator="beginsWith" text="Intermediate">
      <formula>LEFT(A94,LEN("Intermediate"))="Intermediate"</formula>
    </cfRule>
    <cfRule type="beginsWith" dxfId="844" priority="133" stopIfTrue="1" operator="beginsWith" text="Basic">
      <formula>LEFT(A94,LEN("Basic"))="Basic"</formula>
    </cfRule>
    <cfRule type="beginsWith" dxfId="843" priority="134" stopIfTrue="1" operator="beginsWith" text="Required">
      <formula>LEFT(A94,LEN("Required"))="Required"</formula>
    </cfRule>
    <cfRule type="notContainsBlanks" dxfId="842" priority="135" stopIfTrue="1">
      <formula>LEN(TRIM(A94))&gt;0</formula>
    </cfRule>
  </conditionalFormatting>
  <conditionalFormatting sqref="E30:E41 E45:E50">
    <cfRule type="beginsWith" dxfId="841" priority="65" stopIfTrue="1" operator="beginsWith" text="Not Applicable">
      <formula>LEFT(E30,LEN("Not Applicable"))="Not Applicable"</formula>
    </cfRule>
    <cfRule type="beginsWith" dxfId="840" priority="66" stopIfTrue="1" operator="beginsWith" text="Waived">
      <formula>LEFT(E30,LEN("Waived"))="Waived"</formula>
    </cfRule>
    <cfRule type="beginsWith" dxfId="839" priority="67" stopIfTrue="1" operator="beginsWith" text="Pre-Passed">
      <formula>LEFT(E30,LEN("Pre-Passed"))="Pre-Passed"</formula>
    </cfRule>
    <cfRule type="beginsWith" dxfId="838" priority="68" stopIfTrue="1" operator="beginsWith" text="Completed">
      <formula>LEFT(E30,LEN("Completed"))="Completed"</formula>
    </cfRule>
    <cfRule type="beginsWith" dxfId="837" priority="69" stopIfTrue="1" operator="beginsWith" text="Partial">
      <formula>LEFT(E30,LEN("Partial"))="Partial"</formula>
    </cfRule>
    <cfRule type="beginsWith" dxfId="836" priority="70" stopIfTrue="1" operator="beginsWith" text="Missing">
      <formula>LEFT(E30,LEN("Missing"))="Missing"</formula>
    </cfRule>
    <cfRule type="beginsWith" dxfId="835" priority="71" stopIfTrue="1" operator="beginsWith" text="Untested">
      <formula>LEFT(E30,LEN("Untested"))="Untested"</formula>
    </cfRule>
    <cfRule type="notContainsBlanks" dxfId="834" priority="72" stopIfTrue="1">
      <formula>LEN(TRIM(E30))&gt;0</formula>
    </cfRule>
  </conditionalFormatting>
  <conditionalFormatting sqref="E51:E55">
    <cfRule type="beginsWith" dxfId="833" priority="49" stopIfTrue="1" operator="beginsWith" text="Not Applicable">
      <formula>LEFT(E51,LEN("Not Applicable"))="Not Applicable"</formula>
    </cfRule>
    <cfRule type="beginsWith" dxfId="832" priority="50" stopIfTrue="1" operator="beginsWith" text="Waived">
      <formula>LEFT(E51,LEN("Waived"))="Waived"</formula>
    </cfRule>
    <cfRule type="beginsWith" dxfId="831" priority="51" stopIfTrue="1" operator="beginsWith" text="Pre-Passed">
      <formula>LEFT(E51,LEN("Pre-Passed"))="Pre-Passed"</formula>
    </cfRule>
    <cfRule type="beginsWith" dxfId="830" priority="52" stopIfTrue="1" operator="beginsWith" text="Completed">
      <formula>LEFT(E51,LEN("Completed"))="Completed"</formula>
    </cfRule>
    <cfRule type="beginsWith" dxfId="829" priority="53" stopIfTrue="1" operator="beginsWith" text="Partial">
      <formula>LEFT(E51,LEN("Partial"))="Partial"</formula>
    </cfRule>
    <cfRule type="beginsWith" dxfId="828" priority="54" stopIfTrue="1" operator="beginsWith" text="Missing">
      <formula>LEFT(E51,LEN("Missing"))="Missing"</formula>
    </cfRule>
    <cfRule type="beginsWith" dxfId="827" priority="55" stopIfTrue="1" operator="beginsWith" text="Untested">
      <formula>LEFT(E51,LEN("Untested"))="Untested"</formula>
    </cfRule>
    <cfRule type="notContainsBlanks" dxfId="826" priority="56" stopIfTrue="1">
      <formula>LEN(TRIM(E51))&gt;0</formula>
    </cfRule>
  </conditionalFormatting>
  <conditionalFormatting sqref="E42">
    <cfRule type="beginsWith" dxfId="825" priority="41" stopIfTrue="1" operator="beginsWith" text="Not Applicable">
      <formula>LEFT(E42,LEN("Not Applicable"))="Not Applicable"</formula>
    </cfRule>
    <cfRule type="beginsWith" dxfId="824" priority="42" stopIfTrue="1" operator="beginsWith" text="Waived">
      <formula>LEFT(E42,LEN("Waived"))="Waived"</formula>
    </cfRule>
    <cfRule type="beginsWith" dxfId="823" priority="43" stopIfTrue="1" operator="beginsWith" text="Pre-Passed">
      <formula>LEFT(E42,LEN("Pre-Passed"))="Pre-Passed"</formula>
    </cfRule>
    <cfRule type="beginsWith" dxfId="822" priority="44" stopIfTrue="1" operator="beginsWith" text="Completed">
      <formula>LEFT(E42,LEN("Completed"))="Completed"</formula>
    </cfRule>
    <cfRule type="beginsWith" dxfId="821" priority="45" stopIfTrue="1" operator="beginsWith" text="Partial">
      <formula>LEFT(E42,LEN("Partial"))="Partial"</formula>
    </cfRule>
    <cfRule type="beginsWith" dxfId="820" priority="46" stopIfTrue="1" operator="beginsWith" text="Missing">
      <formula>LEFT(E42,LEN("Missing"))="Missing"</formula>
    </cfRule>
    <cfRule type="beginsWith" dxfId="819" priority="47" stopIfTrue="1" operator="beginsWith" text="Untested">
      <formula>LEFT(E42,LEN("Untested"))="Untested"</formula>
    </cfRule>
    <cfRule type="notContainsBlanks" dxfId="818" priority="48" stopIfTrue="1">
      <formula>LEN(TRIM(E42))&gt;0</formula>
    </cfRule>
  </conditionalFormatting>
  <conditionalFormatting sqref="E43">
    <cfRule type="beginsWith" dxfId="817" priority="33" stopIfTrue="1" operator="beginsWith" text="Not Applicable">
      <formula>LEFT(E43,LEN("Not Applicable"))="Not Applicable"</formula>
    </cfRule>
    <cfRule type="beginsWith" dxfId="816" priority="34" stopIfTrue="1" operator="beginsWith" text="Waived">
      <formula>LEFT(E43,LEN("Waived"))="Waived"</formula>
    </cfRule>
    <cfRule type="beginsWith" dxfId="815" priority="35" stopIfTrue="1" operator="beginsWith" text="Pre-Passed">
      <formula>LEFT(E43,LEN("Pre-Passed"))="Pre-Passed"</formula>
    </cfRule>
    <cfRule type="beginsWith" dxfId="814" priority="36" stopIfTrue="1" operator="beginsWith" text="Completed">
      <formula>LEFT(E43,LEN("Completed"))="Completed"</formula>
    </cfRule>
    <cfRule type="beginsWith" dxfId="813" priority="37" stopIfTrue="1" operator="beginsWith" text="Partial">
      <formula>LEFT(E43,LEN("Partial"))="Partial"</formula>
    </cfRule>
    <cfRule type="beginsWith" dxfId="812" priority="38" stopIfTrue="1" operator="beginsWith" text="Missing">
      <formula>LEFT(E43,LEN("Missing"))="Missing"</formula>
    </cfRule>
    <cfRule type="beginsWith" dxfId="811" priority="39" stopIfTrue="1" operator="beginsWith" text="Untested">
      <formula>LEFT(E43,LEN("Untested"))="Untested"</formula>
    </cfRule>
    <cfRule type="notContainsBlanks" dxfId="810" priority="40" stopIfTrue="1">
      <formula>LEN(TRIM(E43))&gt;0</formula>
    </cfRule>
  </conditionalFormatting>
  <conditionalFormatting sqref="E44">
    <cfRule type="beginsWith" dxfId="809" priority="25" stopIfTrue="1" operator="beginsWith" text="Not Applicable">
      <formula>LEFT(E44,LEN("Not Applicable"))="Not Applicable"</formula>
    </cfRule>
    <cfRule type="beginsWith" dxfId="808" priority="26" stopIfTrue="1" operator="beginsWith" text="Waived">
      <formula>LEFT(E44,LEN("Waived"))="Waived"</formula>
    </cfRule>
    <cfRule type="beginsWith" dxfId="807" priority="27" stopIfTrue="1" operator="beginsWith" text="Pre-Passed">
      <formula>LEFT(E44,LEN("Pre-Passed"))="Pre-Passed"</formula>
    </cfRule>
    <cfRule type="beginsWith" dxfId="806" priority="28" stopIfTrue="1" operator="beginsWith" text="Completed">
      <formula>LEFT(E44,LEN("Completed"))="Completed"</formula>
    </cfRule>
    <cfRule type="beginsWith" dxfId="805" priority="29" stopIfTrue="1" operator="beginsWith" text="Partial">
      <formula>LEFT(E44,LEN("Partial"))="Partial"</formula>
    </cfRule>
    <cfRule type="beginsWith" dxfId="804" priority="30" stopIfTrue="1" operator="beginsWith" text="Missing">
      <formula>LEFT(E44,LEN("Missing"))="Missing"</formula>
    </cfRule>
    <cfRule type="beginsWith" dxfId="803" priority="31" stopIfTrue="1" operator="beginsWith" text="Untested">
      <formula>LEFT(E44,LEN("Untested"))="Untested"</formula>
    </cfRule>
    <cfRule type="notContainsBlanks" dxfId="802" priority="32" stopIfTrue="1">
      <formula>LEN(TRIM(E44))&gt;0</formula>
    </cfRule>
  </conditionalFormatting>
  <conditionalFormatting sqref="E64">
    <cfRule type="beginsWith" dxfId="801" priority="17" stopIfTrue="1" operator="beginsWith" text="Not Applicable">
      <formula>LEFT(E64,LEN("Not Applicable"))="Not Applicable"</formula>
    </cfRule>
    <cfRule type="beginsWith" dxfId="800" priority="18" stopIfTrue="1" operator="beginsWith" text="Waived">
      <formula>LEFT(E64,LEN("Waived"))="Waived"</formula>
    </cfRule>
    <cfRule type="beginsWith" dxfId="799" priority="19" stopIfTrue="1" operator="beginsWith" text="Pre-Passed">
      <formula>LEFT(E64,LEN("Pre-Passed"))="Pre-Passed"</formula>
    </cfRule>
    <cfRule type="beginsWith" dxfId="798" priority="20" stopIfTrue="1" operator="beginsWith" text="Completed">
      <formula>LEFT(E64,LEN("Completed"))="Completed"</formula>
    </cfRule>
    <cfRule type="beginsWith" dxfId="797" priority="21" stopIfTrue="1" operator="beginsWith" text="Partial">
      <formula>LEFT(E64,LEN("Partial"))="Partial"</formula>
    </cfRule>
    <cfRule type="beginsWith" dxfId="796" priority="22" stopIfTrue="1" operator="beginsWith" text="Missing">
      <formula>LEFT(E64,LEN("Missing"))="Missing"</formula>
    </cfRule>
    <cfRule type="beginsWith" dxfId="795" priority="23" stopIfTrue="1" operator="beginsWith" text="Untested">
      <formula>LEFT(E64,LEN("Untested"))="Untested"</formula>
    </cfRule>
    <cfRule type="notContainsBlanks" dxfId="794" priority="24" stopIfTrue="1">
      <formula>LEN(TRIM(E64))&gt;0</formula>
    </cfRule>
  </conditionalFormatting>
  <conditionalFormatting sqref="E13">
    <cfRule type="beginsWith" dxfId="793" priority="9" stopIfTrue="1" operator="beginsWith" text="Not Applicable">
      <formula>LEFT(E13,LEN("Not Applicable"))="Not Applicable"</formula>
    </cfRule>
    <cfRule type="beginsWith" dxfId="792" priority="10" stopIfTrue="1" operator="beginsWith" text="Waived">
      <formula>LEFT(E13,LEN("Waived"))="Waived"</formula>
    </cfRule>
    <cfRule type="beginsWith" dxfId="791" priority="11" stopIfTrue="1" operator="beginsWith" text="Pre-Passed">
      <formula>LEFT(E13,LEN("Pre-Passed"))="Pre-Passed"</formula>
    </cfRule>
    <cfRule type="beginsWith" dxfId="790" priority="12" stopIfTrue="1" operator="beginsWith" text="Completed">
      <formula>LEFT(E13,LEN("Completed"))="Completed"</formula>
    </cfRule>
    <cfRule type="beginsWith" dxfId="789" priority="13" stopIfTrue="1" operator="beginsWith" text="Partial">
      <formula>LEFT(E13,LEN("Partial"))="Partial"</formula>
    </cfRule>
    <cfRule type="beginsWith" dxfId="788" priority="14" stopIfTrue="1" operator="beginsWith" text="Missing">
      <formula>LEFT(E13,LEN("Missing"))="Missing"</formula>
    </cfRule>
    <cfRule type="beginsWith" dxfId="787" priority="15" stopIfTrue="1" operator="beginsWith" text="Untested">
      <formula>LEFT(E13,LEN("Untested"))="Untested"</formula>
    </cfRule>
    <cfRule type="notContainsBlanks" dxfId="786" priority="16" stopIfTrue="1">
      <formula>LEN(TRIM(E13))&gt;0</formula>
    </cfRule>
  </conditionalFormatting>
  <conditionalFormatting sqref="E25">
    <cfRule type="beginsWith" dxfId="785" priority="1" stopIfTrue="1" operator="beginsWith" text="Not Applicable">
      <formula>LEFT(E25,LEN("Not Applicable"))="Not Applicable"</formula>
    </cfRule>
    <cfRule type="beginsWith" dxfId="784" priority="2" stopIfTrue="1" operator="beginsWith" text="Waived">
      <formula>LEFT(E25,LEN("Waived"))="Waived"</formula>
    </cfRule>
    <cfRule type="beginsWith" dxfId="783" priority="3" stopIfTrue="1" operator="beginsWith" text="Pre-Passed">
      <formula>LEFT(E25,LEN("Pre-Passed"))="Pre-Passed"</formula>
    </cfRule>
    <cfRule type="beginsWith" dxfId="782" priority="4" stopIfTrue="1" operator="beginsWith" text="Completed">
      <formula>LEFT(E25,LEN("Completed"))="Completed"</formula>
    </cfRule>
    <cfRule type="beginsWith" dxfId="781" priority="5" stopIfTrue="1" operator="beginsWith" text="Partial">
      <formula>LEFT(E25,LEN("Partial"))="Partial"</formula>
    </cfRule>
    <cfRule type="beginsWith" dxfId="780" priority="6" stopIfTrue="1" operator="beginsWith" text="Missing">
      <formula>LEFT(E25,LEN("Missing"))="Missing"</formula>
    </cfRule>
    <cfRule type="beginsWith" dxfId="779" priority="7" stopIfTrue="1" operator="beginsWith" text="Untested">
      <formula>LEFT(E25,LEN("Untested"))="Untested"</formula>
    </cfRule>
    <cfRule type="notContainsBlanks" dxfId="778" priority="8" stopIfTrue="1">
      <formula>LEN(TRIM(E25))&gt;0</formula>
    </cfRule>
  </conditionalFormatting>
  <dataValidations count="1">
    <dataValidation type="list" showInputMessage="1" showErrorMessage="1" sqref="D57:E68 D11:E16 D70:E77 D79:E83 D103:E109 D98:E101 D111:E113 D115:E117 D30:E55 D85:E96 D119:E126 D18:E28">
      <formula1>"Untested, Missing, Partial, Completed, Pre-Passed, Waived, Not Applicable"</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83" zoomScale="85" zoomScaleNormal="85" zoomScalePageLayoutView="150" workbookViewId="0">
      <selection activeCell="E83" sqref="E83"/>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376</v>
      </c>
      <c r="D1" s="7" t="str">
        <f>""&amp;COUNTIF(D$10:D$241,$A$2)&amp;" "&amp;$A$2</f>
        <v>0 Untested</v>
      </c>
      <c r="E1" s="7" t="str">
        <f>""&amp;COUNTIF(E$10:E$241,$A$2)&amp;" "&amp;$A$2</f>
        <v>2 Untested</v>
      </c>
      <c r="F1" s="8" t="s">
        <v>235</v>
      </c>
    </row>
    <row r="2" spans="1:6" ht="13.95" customHeight="1" thickBot="1" x14ac:dyDescent="0.35">
      <c r="A2" s="64" t="s">
        <v>72</v>
      </c>
      <c r="B2" s="60" t="s">
        <v>73</v>
      </c>
      <c r="C2" s="176" t="s">
        <v>853</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5" customHeight="1" thickBot="1" x14ac:dyDescent="0.35">
      <c r="A3" s="64" t="s">
        <v>74</v>
      </c>
      <c r="B3" s="60" t="s">
        <v>75</v>
      </c>
      <c r="C3" s="177"/>
      <c r="D3" s="66">
        <f>SUMPRODUCT(($A$10:$A$241="Basic")*(D$10:D$241="Missing"))+0.5*SUMPRODUCT(($A$10:$A$241="Basic")*(D$10:D$241="Partial"))</f>
        <v>0</v>
      </c>
      <c r="E3" s="66">
        <f>SUMPRODUCT(($A$10:$A$241="Basic")*(E$10:E$241="Missing"))+0.5*SUMPRODUCT(($A$10:$A$241="Basic")*(E$10:E$241="Partial"))</f>
        <v>0</v>
      </c>
      <c r="F3" s="60" t="str">
        <f>"Basic "&amp;$F$1&amp;"s "&amp;A3</f>
        <v>Basic DCRs Missing</v>
      </c>
    </row>
    <row r="4" spans="1:6" ht="13.95" customHeight="1" thickBot="1" x14ac:dyDescent="0.35">
      <c r="A4" s="64" t="s">
        <v>76</v>
      </c>
      <c r="B4" s="60" t="s">
        <v>77</v>
      </c>
      <c r="C4" s="177"/>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5" customHeight="1" thickBot="1" x14ac:dyDescent="0.35">
      <c r="A5" s="64" t="s">
        <v>78</v>
      </c>
      <c r="B5" s="60" t="s">
        <v>79</v>
      </c>
      <c r="C5" s="177"/>
      <c r="D5" s="66">
        <f>SUMPRODUCT(($A$10:$A$241="Intermediate")*(D$10:D$241="Completed"))+SUMPRODUCT(($A$10:$A$241="Intermediate")*(D$10:D$241="Pre-Passed"))+0.5*SUMPRODUCT(($A$10:$A$241="Intermediate")*(D$10:D$241="Partial"))</f>
        <v>6</v>
      </c>
      <c r="E5" s="66">
        <f>SUMPRODUCT(($A$10:$A$241="Intermediate")*(E$10:E$241="Completed"))+SUMPRODUCT(($A$10:$A$241="Intermediate")*(E$10:E$241="Pre-Passed"))+0.5*SUMPRODUCT(($A$10:$A$241="Intermediate")*(E$10:E$241="Partial"))</f>
        <v>6</v>
      </c>
      <c r="F5" s="60" t="str">
        <f>"Intermediate "&amp;$F$1&amp;"s "&amp;A5</f>
        <v>Intermediate DCRs Completed</v>
      </c>
    </row>
    <row r="6" spans="1:6" ht="13.95" customHeight="1" thickBot="1" x14ac:dyDescent="0.35">
      <c r="A6" s="64" t="s">
        <v>80</v>
      </c>
      <c r="B6" s="60" t="s">
        <v>81</v>
      </c>
      <c r="C6" s="177"/>
      <c r="D6" s="66">
        <f>SUMPRODUCT(($A$10:$A$241="Advanced")*(D$10:D$241="Missing"))+0.5*SUMPRODUCT(($A$10:$A$241="Advanced")*(D$10:D$241="Partial"))</f>
        <v>6</v>
      </c>
      <c r="E6" s="66">
        <f>SUMPRODUCT(($A$10:$A$241="Advanced")*(E$10:E$241="Missing"))+0.5*SUMPRODUCT(($A$10:$A$241="Advanced")*(E$10:E$241="Partial"))</f>
        <v>8</v>
      </c>
      <c r="F6" s="60" t="str">
        <f>"Advanced "&amp;$F$1&amp;"s "&amp;A3</f>
        <v>Advanced DCRs Missing</v>
      </c>
    </row>
    <row r="7" spans="1:6" ht="13.95" customHeight="1" thickBot="1" x14ac:dyDescent="0.35">
      <c r="A7" s="64" t="s">
        <v>82</v>
      </c>
      <c r="B7" s="60" t="s">
        <v>83</v>
      </c>
      <c r="C7" s="177"/>
      <c r="D7" s="66">
        <f>SUMPRODUCT(($A$10:$A$241="Advanced")*(D$10:D$241="Completed"))+SUMPRODUCT(($A$10:$A$241="Advanced")*(D$10:D$241="Pre-Passed"))+0.5*SUMPRODUCT(($A$10:$A$241="Advanced")*(D$10:D$241="Partial"))</f>
        <v>7</v>
      </c>
      <c r="E7" s="66">
        <f>SUMPRODUCT(($A$10:$A$241="Advanced")*(E$10:E$241="Completed"))+SUMPRODUCT(($A$10:$A$241="Advanced")*(E$10:E$241="Pre-Passed"))+0.5*SUMPRODUCT(($A$10:$A$241="Advanced")*(E$10:E$241="Partial"))</f>
        <v>4</v>
      </c>
      <c r="F7" s="60" t="str">
        <f>"Advanced "&amp;$F$1&amp;"s "&amp;A5</f>
        <v>Advanced DCRs Completed</v>
      </c>
    </row>
    <row r="8" spans="1:6" ht="13.95" customHeight="1" thickBot="1" x14ac:dyDescent="0.35">
      <c r="A8" s="59" t="s">
        <v>84</v>
      </c>
      <c r="B8" s="60" t="s">
        <v>85</v>
      </c>
      <c r="C8" s="177"/>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9" t="s">
        <v>86</v>
      </c>
      <c r="B9" s="180"/>
      <c r="C9" s="178"/>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81" t="s">
        <v>802</v>
      </c>
      <c r="B10" s="182"/>
      <c r="C10" s="8" t="s">
        <v>854</v>
      </c>
      <c r="D10" s="8" t="s">
        <v>88</v>
      </c>
      <c r="E10" s="8" t="s">
        <v>89</v>
      </c>
      <c r="F10" s="8" t="s">
        <v>90</v>
      </c>
    </row>
    <row r="11" spans="1:6" ht="28.2" thickBot="1" x14ac:dyDescent="0.35">
      <c r="A11" s="116" t="s">
        <v>94</v>
      </c>
      <c r="B11" s="60" t="s">
        <v>798</v>
      </c>
      <c r="C11" s="60" t="s">
        <v>856</v>
      </c>
      <c r="D11" s="8" t="s">
        <v>78</v>
      </c>
      <c r="E11" s="8" t="s">
        <v>72</v>
      </c>
      <c r="F11" s="60"/>
    </row>
    <row r="12" spans="1:6" ht="16.2" thickBot="1" x14ac:dyDescent="0.35">
      <c r="A12" s="118" t="s">
        <v>96</v>
      </c>
      <c r="B12" s="60" t="s">
        <v>799</v>
      </c>
      <c r="C12" s="60" t="s">
        <v>855</v>
      </c>
      <c r="D12" s="8" t="s">
        <v>78</v>
      </c>
      <c r="E12" s="8" t="s">
        <v>72</v>
      </c>
      <c r="F12" s="60"/>
    </row>
    <row r="13" spans="1:6" ht="16.2" thickBot="1" x14ac:dyDescent="0.35">
      <c r="A13" s="119" t="s">
        <v>133</v>
      </c>
      <c r="B13" s="60" t="s">
        <v>800</v>
      </c>
      <c r="C13" s="60" t="s">
        <v>857</v>
      </c>
      <c r="D13" s="8" t="s">
        <v>74</v>
      </c>
      <c r="E13" s="8" t="s">
        <v>74</v>
      </c>
      <c r="F13" s="60"/>
    </row>
    <row r="14" spans="1:6" ht="28.2" thickBot="1" x14ac:dyDescent="0.35">
      <c r="A14" s="120" t="s">
        <v>217</v>
      </c>
      <c r="B14" s="60" t="s">
        <v>801</v>
      </c>
      <c r="C14" s="60" t="s">
        <v>858</v>
      </c>
      <c r="D14" s="8" t="s">
        <v>74</v>
      </c>
      <c r="E14" s="8" t="s">
        <v>74</v>
      </c>
      <c r="F14" s="60"/>
    </row>
    <row r="15" spans="1:6" ht="13.95" customHeight="1" thickBot="1" x14ac:dyDescent="0.35">
      <c r="A15" s="181" t="s">
        <v>248</v>
      </c>
      <c r="B15" s="182"/>
      <c r="C15" s="8" t="s">
        <v>87</v>
      </c>
      <c r="D15" s="8" t="s">
        <v>88</v>
      </c>
      <c r="E15" s="8" t="s">
        <v>89</v>
      </c>
      <c r="F15" s="8" t="s">
        <v>90</v>
      </c>
    </row>
    <row r="16" spans="1:6" ht="16.2" thickBot="1" x14ac:dyDescent="0.35">
      <c r="A16" s="115" t="s">
        <v>91</v>
      </c>
      <c r="B16" s="60" t="s">
        <v>249</v>
      </c>
      <c r="C16" s="60" t="s">
        <v>849</v>
      </c>
      <c r="D16" s="8" t="s">
        <v>80</v>
      </c>
      <c r="E16" s="8" t="s">
        <v>78</v>
      </c>
      <c r="F16" s="60"/>
    </row>
    <row r="17" spans="1:6" ht="28.2" thickBot="1" x14ac:dyDescent="0.35">
      <c r="A17" s="116" t="s">
        <v>94</v>
      </c>
      <c r="B17" s="60" t="s">
        <v>250</v>
      </c>
      <c r="C17" s="60" t="s">
        <v>327</v>
      </c>
      <c r="D17" s="8" t="s">
        <v>80</v>
      </c>
      <c r="E17" s="8" t="s">
        <v>78</v>
      </c>
      <c r="F17" s="60" t="s">
        <v>871</v>
      </c>
    </row>
    <row r="18" spans="1:6" ht="16.2" thickBot="1" x14ac:dyDescent="0.35">
      <c r="A18" s="117" t="s">
        <v>108</v>
      </c>
      <c r="B18" s="60" t="s">
        <v>251</v>
      </c>
      <c r="C18" s="60" t="s">
        <v>850</v>
      </c>
      <c r="D18" s="8" t="s">
        <v>80</v>
      </c>
      <c r="E18" s="8" t="s">
        <v>78</v>
      </c>
      <c r="F18" s="60" t="s">
        <v>872</v>
      </c>
    </row>
    <row r="19" spans="1:6" ht="55.8" thickBot="1" x14ac:dyDescent="0.35">
      <c r="A19" s="118" t="s">
        <v>96</v>
      </c>
      <c r="B19" s="60" t="s">
        <v>252</v>
      </c>
      <c r="C19" s="60" t="s">
        <v>328</v>
      </c>
      <c r="D19" s="8" t="s">
        <v>74</v>
      </c>
      <c r="E19" s="8" t="s">
        <v>74</v>
      </c>
      <c r="F19" s="60"/>
    </row>
    <row r="20" spans="1:6" ht="42" thickBot="1" x14ac:dyDescent="0.35">
      <c r="A20" s="119" t="s">
        <v>133</v>
      </c>
      <c r="B20" s="60" t="s">
        <v>253</v>
      </c>
      <c r="C20" s="60" t="s">
        <v>329</v>
      </c>
      <c r="D20" s="8" t="s">
        <v>74</v>
      </c>
      <c r="E20" s="8" t="s">
        <v>74</v>
      </c>
      <c r="F20" s="60" t="s">
        <v>874</v>
      </c>
    </row>
    <row r="21" spans="1:6" ht="28.2" thickBot="1" x14ac:dyDescent="0.35">
      <c r="A21" s="120" t="s">
        <v>217</v>
      </c>
      <c r="B21" s="60" t="s">
        <v>254</v>
      </c>
      <c r="C21" s="60" t="s">
        <v>851</v>
      </c>
      <c r="D21" s="8" t="s">
        <v>74</v>
      </c>
      <c r="E21" s="8" t="s">
        <v>74</v>
      </c>
      <c r="F21" s="60" t="s">
        <v>873</v>
      </c>
    </row>
    <row r="22" spans="1:6" ht="13.95" customHeight="1" thickBot="1" x14ac:dyDescent="0.35">
      <c r="A22" s="120" t="s">
        <v>217</v>
      </c>
      <c r="B22" s="60" t="s">
        <v>255</v>
      </c>
      <c r="C22" s="60" t="s">
        <v>852</v>
      </c>
      <c r="D22" s="8" t="s">
        <v>74</v>
      </c>
      <c r="E22" s="8" t="s">
        <v>74</v>
      </c>
      <c r="F22" s="60"/>
    </row>
    <row r="23" spans="1:6" ht="13.95" customHeight="1" thickBot="1" x14ac:dyDescent="0.35">
      <c r="A23" s="181" t="s">
        <v>256</v>
      </c>
      <c r="B23" s="182"/>
      <c r="C23" s="8" t="s">
        <v>87</v>
      </c>
      <c r="D23" s="8" t="s">
        <v>88</v>
      </c>
      <c r="E23" s="8" t="s">
        <v>89</v>
      </c>
      <c r="F23" s="8" t="s">
        <v>90</v>
      </c>
    </row>
    <row r="24" spans="1:6" ht="28.2" thickBot="1" x14ac:dyDescent="0.35">
      <c r="A24" s="115" t="s">
        <v>91</v>
      </c>
      <c r="B24" s="60" t="s">
        <v>257</v>
      </c>
      <c r="C24" s="60" t="s">
        <v>330</v>
      </c>
      <c r="D24" s="8" t="s">
        <v>80</v>
      </c>
      <c r="E24" s="8" t="s">
        <v>78</v>
      </c>
      <c r="F24" s="60"/>
    </row>
    <row r="25" spans="1:6" ht="69.599999999999994" thickBot="1" x14ac:dyDescent="0.35">
      <c r="A25" s="116" t="s">
        <v>94</v>
      </c>
      <c r="B25" s="60" t="s">
        <v>847</v>
      </c>
      <c r="C25" s="60" t="s">
        <v>848</v>
      </c>
      <c r="D25" s="8" t="s">
        <v>80</v>
      </c>
      <c r="E25" s="8" t="s">
        <v>78</v>
      </c>
      <c r="F25" s="60"/>
    </row>
    <row r="26" spans="1:6" ht="83.4" thickBot="1" x14ac:dyDescent="0.35">
      <c r="A26" s="117" t="s">
        <v>108</v>
      </c>
      <c r="B26" s="60" t="s">
        <v>845</v>
      </c>
      <c r="C26" s="60" t="s">
        <v>846</v>
      </c>
      <c r="D26" s="8" t="s">
        <v>80</v>
      </c>
      <c r="E26" s="8" t="s">
        <v>78</v>
      </c>
      <c r="F26" s="60"/>
    </row>
    <row r="27" spans="1:6" ht="97.2" thickBot="1" x14ac:dyDescent="0.35">
      <c r="A27" s="118" t="s">
        <v>96</v>
      </c>
      <c r="B27" s="60" t="s">
        <v>844</v>
      </c>
      <c r="C27" s="60" t="s">
        <v>331</v>
      </c>
      <c r="D27" s="8" t="s">
        <v>84</v>
      </c>
      <c r="E27" s="8" t="s">
        <v>84</v>
      </c>
      <c r="F27" s="60"/>
    </row>
    <row r="28" spans="1:6" ht="16.2" thickBot="1" x14ac:dyDescent="0.35">
      <c r="A28" s="119" t="s">
        <v>133</v>
      </c>
      <c r="B28" s="60" t="s">
        <v>258</v>
      </c>
      <c r="C28" s="60" t="s">
        <v>332</v>
      </c>
      <c r="D28" s="8" t="s">
        <v>74</v>
      </c>
      <c r="E28" s="8" t="s">
        <v>74</v>
      </c>
      <c r="F28" s="60" t="s">
        <v>874</v>
      </c>
    </row>
    <row r="29" spans="1:6" ht="16.2" thickBot="1" x14ac:dyDescent="0.35">
      <c r="A29" s="120" t="s">
        <v>217</v>
      </c>
      <c r="B29" s="60" t="s">
        <v>259</v>
      </c>
      <c r="C29" s="60" t="s">
        <v>333</v>
      </c>
      <c r="D29" s="8" t="s">
        <v>74</v>
      </c>
      <c r="E29" s="8" t="s">
        <v>74</v>
      </c>
      <c r="F29" s="60" t="s">
        <v>873</v>
      </c>
    </row>
    <row r="30" spans="1:6" ht="16.2" thickBot="1" x14ac:dyDescent="0.35">
      <c r="A30" s="120" t="s">
        <v>217</v>
      </c>
      <c r="B30" s="60" t="s">
        <v>260</v>
      </c>
      <c r="C30" s="60" t="s">
        <v>334</v>
      </c>
      <c r="D30" s="8" t="s">
        <v>74</v>
      </c>
      <c r="E30" s="8" t="s">
        <v>74</v>
      </c>
      <c r="F30" s="60"/>
    </row>
    <row r="31" spans="1:6" ht="13.95" customHeight="1" thickBot="1" x14ac:dyDescent="0.35">
      <c r="A31" s="181" t="s">
        <v>261</v>
      </c>
      <c r="B31" s="182"/>
      <c r="C31" s="8" t="s">
        <v>87</v>
      </c>
      <c r="D31" s="8" t="s">
        <v>88</v>
      </c>
      <c r="E31" s="8" t="s">
        <v>89</v>
      </c>
      <c r="F31" s="8" t="s">
        <v>90</v>
      </c>
    </row>
    <row r="32" spans="1:6" ht="28.2" thickBot="1" x14ac:dyDescent="0.35">
      <c r="A32" s="115" t="s">
        <v>91</v>
      </c>
      <c r="B32" s="60" t="s">
        <v>262</v>
      </c>
      <c r="C32" s="60" t="s">
        <v>335</v>
      </c>
      <c r="D32" s="8" t="s">
        <v>80</v>
      </c>
      <c r="E32" s="8" t="s">
        <v>78</v>
      </c>
      <c r="F32" s="60"/>
    </row>
    <row r="33" spans="1:6" ht="16.2" thickBot="1" x14ac:dyDescent="0.35">
      <c r="A33" s="115" t="s">
        <v>91</v>
      </c>
      <c r="B33" s="60" t="s">
        <v>263</v>
      </c>
      <c r="C33" s="60" t="s">
        <v>336</v>
      </c>
      <c r="D33" s="8" t="s">
        <v>80</v>
      </c>
      <c r="E33" s="8" t="s">
        <v>78</v>
      </c>
      <c r="F33" s="60"/>
    </row>
    <row r="34" spans="1:6" ht="28.2" thickBot="1" x14ac:dyDescent="0.35">
      <c r="A34" s="115" t="s">
        <v>91</v>
      </c>
      <c r="B34" s="60" t="s">
        <v>264</v>
      </c>
      <c r="C34" s="60" t="s">
        <v>337</v>
      </c>
      <c r="D34" s="8" t="s">
        <v>80</v>
      </c>
      <c r="E34" s="8" t="s">
        <v>78</v>
      </c>
      <c r="F34" s="60"/>
    </row>
    <row r="35" spans="1:6" ht="28.2" thickBot="1" x14ac:dyDescent="0.35">
      <c r="A35" s="116" t="s">
        <v>94</v>
      </c>
      <c r="B35" s="60" t="s">
        <v>265</v>
      </c>
      <c r="C35" s="60" t="s">
        <v>338</v>
      </c>
      <c r="D35" s="8" t="s">
        <v>80</v>
      </c>
      <c r="E35" s="8" t="s">
        <v>78</v>
      </c>
      <c r="F35" s="60"/>
    </row>
    <row r="36" spans="1:6" ht="28.2" thickBot="1" x14ac:dyDescent="0.35">
      <c r="A36" s="116" t="s">
        <v>94</v>
      </c>
      <c r="B36" s="60" t="s">
        <v>266</v>
      </c>
      <c r="C36" s="60" t="s">
        <v>339</v>
      </c>
      <c r="D36" s="8" t="s">
        <v>80</v>
      </c>
      <c r="E36" s="8" t="s">
        <v>78</v>
      </c>
      <c r="F36" s="60"/>
    </row>
    <row r="37" spans="1:6" ht="16.2" thickBot="1" x14ac:dyDescent="0.35">
      <c r="A37" s="117" t="s">
        <v>108</v>
      </c>
      <c r="B37" s="60" t="s">
        <v>267</v>
      </c>
      <c r="C37" s="60" t="s">
        <v>340</v>
      </c>
      <c r="D37" s="8" t="s">
        <v>80</v>
      </c>
      <c r="E37" s="8" t="s">
        <v>78</v>
      </c>
      <c r="F37" s="60" t="s">
        <v>872</v>
      </c>
    </row>
    <row r="38" spans="1:6" ht="13.95" customHeight="1" thickBot="1" x14ac:dyDescent="0.35">
      <c r="A38" s="117" t="s">
        <v>108</v>
      </c>
      <c r="B38" s="60" t="s">
        <v>268</v>
      </c>
      <c r="C38" s="60" t="s">
        <v>341</v>
      </c>
      <c r="D38" s="8" t="s">
        <v>80</v>
      </c>
      <c r="E38" s="8" t="s">
        <v>78</v>
      </c>
      <c r="F38" s="60" t="s">
        <v>872</v>
      </c>
    </row>
    <row r="39" spans="1:6" ht="16.2" thickBot="1" x14ac:dyDescent="0.35">
      <c r="A39" s="118" t="s">
        <v>96</v>
      </c>
      <c r="B39" s="60" t="s">
        <v>269</v>
      </c>
      <c r="C39" s="60" t="s">
        <v>342</v>
      </c>
      <c r="D39" s="8" t="s">
        <v>80</v>
      </c>
      <c r="E39" s="8" t="s">
        <v>78</v>
      </c>
      <c r="F39" s="60"/>
    </row>
    <row r="40" spans="1:6" ht="42" thickBot="1" x14ac:dyDescent="0.35">
      <c r="A40" s="118" t="s">
        <v>96</v>
      </c>
      <c r="B40" s="60" t="s">
        <v>270</v>
      </c>
      <c r="C40" s="60" t="s">
        <v>843</v>
      </c>
      <c r="D40" s="8" t="s">
        <v>74</v>
      </c>
      <c r="E40" s="8" t="s">
        <v>74</v>
      </c>
      <c r="F40" s="60"/>
    </row>
    <row r="41" spans="1:6" ht="28.2" thickBot="1" x14ac:dyDescent="0.35">
      <c r="A41" s="118" t="s">
        <v>96</v>
      </c>
      <c r="B41" s="60" t="s">
        <v>273</v>
      </c>
      <c r="C41" s="60" t="s">
        <v>345</v>
      </c>
      <c r="D41" s="8" t="s">
        <v>78</v>
      </c>
      <c r="E41" s="8" t="s">
        <v>74</v>
      </c>
      <c r="F41" s="60" t="s">
        <v>902</v>
      </c>
    </row>
    <row r="42" spans="1:6" ht="28.2" thickBot="1" x14ac:dyDescent="0.35">
      <c r="A42" s="118" t="s">
        <v>96</v>
      </c>
      <c r="B42" s="60" t="s">
        <v>271</v>
      </c>
      <c r="C42" s="60" t="s">
        <v>343</v>
      </c>
      <c r="D42" s="8" t="s">
        <v>74</v>
      </c>
      <c r="E42" s="8" t="s">
        <v>74</v>
      </c>
      <c r="F42" s="60"/>
    </row>
    <row r="43" spans="1:6" ht="16.2" thickBot="1" x14ac:dyDescent="0.35">
      <c r="A43" s="119" t="s">
        <v>133</v>
      </c>
      <c r="B43" s="60" t="s">
        <v>272</v>
      </c>
      <c r="C43" s="60" t="s">
        <v>344</v>
      </c>
      <c r="D43" s="8" t="s">
        <v>74</v>
      </c>
      <c r="E43" s="8" t="s">
        <v>74</v>
      </c>
      <c r="F43" s="60" t="s">
        <v>874</v>
      </c>
    </row>
    <row r="44" spans="1:6" ht="28.2" thickBot="1" x14ac:dyDescent="0.35">
      <c r="A44" s="119" t="s">
        <v>133</v>
      </c>
      <c r="B44" s="60" t="s">
        <v>274</v>
      </c>
      <c r="C44" s="60" t="s">
        <v>346</v>
      </c>
      <c r="D44" s="8" t="s">
        <v>74</v>
      </c>
      <c r="E44" s="8" t="s">
        <v>74</v>
      </c>
      <c r="F44" s="60" t="s">
        <v>874</v>
      </c>
    </row>
    <row r="45" spans="1:6" ht="28.2" thickBot="1" x14ac:dyDescent="0.35">
      <c r="A45" s="119" t="s">
        <v>133</v>
      </c>
      <c r="B45" s="60" t="s">
        <v>275</v>
      </c>
      <c r="C45" s="60" t="s">
        <v>347</v>
      </c>
      <c r="D45" s="8" t="s">
        <v>74</v>
      </c>
      <c r="E45" s="8" t="s">
        <v>74</v>
      </c>
      <c r="F45" s="60" t="s">
        <v>874</v>
      </c>
    </row>
    <row r="46" spans="1:6" ht="28.2" thickBot="1" x14ac:dyDescent="0.35">
      <c r="A46" s="119" t="s">
        <v>133</v>
      </c>
      <c r="B46" s="60" t="s">
        <v>278</v>
      </c>
      <c r="C46" s="60" t="s">
        <v>350</v>
      </c>
      <c r="D46" s="8" t="s">
        <v>74</v>
      </c>
      <c r="E46" s="8" t="s">
        <v>74</v>
      </c>
      <c r="F46" s="60"/>
    </row>
    <row r="47" spans="1:6" ht="28.2" thickBot="1" x14ac:dyDescent="0.35">
      <c r="A47" s="119" t="s">
        <v>133</v>
      </c>
      <c r="B47" s="60" t="s">
        <v>276</v>
      </c>
      <c r="C47" s="60" t="s">
        <v>348</v>
      </c>
      <c r="D47" s="8" t="s">
        <v>74</v>
      </c>
      <c r="E47" s="8" t="s">
        <v>74</v>
      </c>
      <c r="F47" s="60"/>
    </row>
    <row r="48" spans="1:6" ht="28.2" thickBot="1" x14ac:dyDescent="0.35">
      <c r="A48" s="120" t="s">
        <v>217</v>
      </c>
      <c r="B48" s="60" t="s">
        <v>277</v>
      </c>
      <c r="C48" s="60" t="s">
        <v>349</v>
      </c>
      <c r="D48" s="8" t="s">
        <v>74</v>
      </c>
      <c r="E48" s="8" t="s">
        <v>74</v>
      </c>
      <c r="F48" s="60" t="s">
        <v>873</v>
      </c>
    </row>
    <row r="49" spans="1:6" ht="28.2" thickBot="1" x14ac:dyDescent="0.35">
      <c r="A49" s="120" t="s">
        <v>217</v>
      </c>
      <c r="B49" s="60" t="s">
        <v>279</v>
      </c>
      <c r="C49" s="60" t="s">
        <v>351</v>
      </c>
      <c r="D49" s="8" t="s">
        <v>74</v>
      </c>
      <c r="E49" s="8" t="s">
        <v>74</v>
      </c>
      <c r="F49" s="60" t="s">
        <v>873</v>
      </c>
    </row>
    <row r="50" spans="1:6" ht="28.2" thickBot="1" x14ac:dyDescent="0.35">
      <c r="A50" s="120" t="s">
        <v>217</v>
      </c>
      <c r="B50" s="60" t="s">
        <v>280</v>
      </c>
      <c r="C50" s="60" t="s">
        <v>352</v>
      </c>
      <c r="D50" s="8" t="s">
        <v>74</v>
      </c>
      <c r="E50" s="8" t="s">
        <v>74</v>
      </c>
      <c r="F50" s="60" t="s">
        <v>873</v>
      </c>
    </row>
    <row r="51" spans="1:6" ht="16.2" thickBot="1" x14ac:dyDescent="0.35">
      <c r="A51" s="120" t="s">
        <v>217</v>
      </c>
      <c r="B51" s="60" t="s">
        <v>281</v>
      </c>
      <c r="C51" s="60" t="s">
        <v>353</v>
      </c>
      <c r="D51" s="8" t="s">
        <v>74</v>
      </c>
      <c r="E51" s="8" t="s">
        <v>74</v>
      </c>
      <c r="F51" s="60"/>
    </row>
    <row r="52" spans="1:6" ht="28.2" thickBot="1" x14ac:dyDescent="0.35">
      <c r="A52" s="120" t="s">
        <v>217</v>
      </c>
      <c r="B52" s="60" t="s">
        <v>282</v>
      </c>
      <c r="C52" s="60" t="s">
        <v>354</v>
      </c>
      <c r="D52" s="8" t="s">
        <v>74</v>
      </c>
      <c r="E52" s="8" t="s">
        <v>74</v>
      </c>
      <c r="F52" s="60"/>
    </row>
    <row r="53" spans="1:6" ht="28.2" thickBot="1" x14ac:dyDescent="0.35">
      <c r="A53" s="120" t="s">
        <v>217</v>
      </c>
      <c r="B53" s="60" t="s">
        <v>283</v>
      </c>
      <c r="C53" s="60" t="s">
        <v>355</v>
      </c>
      <c r="D53" s="8" t="s">
        <v>74</v>
      </c>
      <c r="E53" s="8" t="s">
        <v>74</v>
      </c>
      <c r="F53" s="60"/>
    </row>
    <row r="54" spans="1:6" ht="28.2" thickBot="1" x14ac:dyDescent="0.35">
      <c r="A54" s="120" t="s">
        <v>217</v>
      </c>
      <c r="B54" s="60" t="s">
        <v>284</v>
      </c>
      <c r="C54" s="60" t="s">
        <v>356</v>
      </c>
      <c r="D54" s="8" t="s">
        <v>74</v>
      </c>
      <c r="E54" s="8" t="s">
        <v>74</v>
      </c>
      <c r="F54" s="60"/>
    </row>
    <row r="55" spans="1:6" ht="28.2" thickBot="1" x14ac:dyDescent="0.35">
      <c r="A55" s="120" t="s">
        <v>217</v>
      </c>
      <c r="B55" s="60" t="s">
        <v>285</v>
      </c>
      <c r="C55" s="60" t="s">
        <v>357</v>
      </c>
      <c r="D55" s="8" t="s">
        <v>74</v>
      </c>
      <c r="E55" s="8" t="s">
        <v>74</v>
      </c>
      <c r="F55" s="60"/>
    </row>
    <row r="56" spans="1:6" ht="28.2" thickBot="1" x14ac:dyDescent="0.35">
      <c r="A56" s="120" t="s">
        <v>217</v>
      </c>
      <c r="B56" s="60" t="s">
        <v>286</v>
      </c>
      <c r="C56" s="60" t="s">
        <v>358</v>
      </c>
      <c r="D56" s="8" t="s">
        <v>74</v>
      </c>
      <c r="E56" s="8" t="s">
        <v>74</v>
      </c>
      <c r="F56" s="60"/>
    </row>
    <row r="57" spans="1:6" ht="13.95" customHeight="1" thickBot="1" x14ac:dyDescent="0.35">
      <c r="A57" s="181" t="s">
        <v>287</v>
      </c>
      <c r="B57" s="182"/>
      <c r="C57" s="73" t="s">
        <v>824</v>
      </c>
      <c r="D57" s="8" t="s">
        <v>88</v>
      </c>
      <c r="E57" s="8" t="s">
        <v>89</v>
      </c>
      <c r="F57" s="8" t="s">
        <v>90</v>
      </c>
    </row>
    <row r="58" spans="1:6" ht="13.95" customHeight="1" thickBot="1" x14ac:dyDescent="0.35">
      <c r="A58" s="115" t="s">
        <v>91</v>
      </c>
      <c r="B58" s="60" t="s">
        <v>879</v>
      </c>
      <c r="C58" s="60" t="s">
        <v>878</v>
      </c>
      <c r="D58" s="8" t="s">
        <v>80</v>
      </c>
      <c r="E58" s="8" t="s">
        <v>78</v>
      </c>
      <c r="F58" s="60"/>
    </row>
    <row r="59" spans="1:6" ht="16.2" thickBot="1" x14ac:dyDescent="0.35">
      <c r="A59" s="115" t="s">
        <v>91</v>
      </c>
      <c r="B59" s="60" t="s">
        <v>288</v>
      </c>
      <c r="C59" s="60" t="s">
        <v>882</v>
      </c>
      <c r="D59" s="8" t="s">
        <v>80</v>
      </c>
      <c r="E59" s="8" t="s">
        <v>78</v>
      </c>
      <c r="F59" s="60"/>
    </row>
    <row r="60" spans="1:6" ht="28.2" thickBot="1" x14ac:dyDescent="0.35">
      <c r="A60" s="116" t="s">
        <v>94</v>
      </c>
      <c r="B60" s="60" t="s">
        <v>880</v>
      </c>
      <c r="C60" s="60" t="s">
        <v>881</v>
      </c>
      <c r="D60" s="8" t="s">
        <v>80</v>
      </c>
      <c r="E60" s="8" t="s">
        <v>78</v>
      </c>
      <c r="F60" s="60"/>
    </row>
    <row r="61" spans="1:6" ht="16.2" thickBot="1" x14ac:dyDescent="0.35">
      <c r="A61" s="117" t="s">
        <v>108</v>
      </c>
      <c r="B61" s="60" t="s">
        <v>289</v>
      </c>
      <c r="C61" s="60" t="s">
        <v>883</v>
      </c>
      <c r="D61" s="8" t="s">
        <v>80</v>
      </c>
      <c r="E61" s="8" t="s">
        <v>78</v>
      </c>
      <c r="F61" s="60" t="s">
        <v>872</v>
      </c>
    </row>
    <row r="62" spans="1:6" ht="42" thickBot="1" x14ac:dyDescent="0.35">
      <c r="A62" s="118" t="s">
        <v>96</v>
      </c>
      <c r="B62" s="60" t="s">
        <v>290</v>
      </c>
      <c r="C62" s="60" t="s">
        <v>359</v>
      </c>
      <c r="D62" s="8" t="s">
        <v>84</v>
      </c>
      <c r="E62" s="8" t="s">
        <v>84</v>
      </c>
      <c r="F62" s="60"/>
    </row>
    <row r="63" spans="1:6" ht="28.2" thickBot="1" x14ac:dyDescent="0.35">
      <c r="A63" s="118" t="s">
        <v>96</v>
      </c>
      <c r="B63" s="60" t="s">
        <v>841</v>
      </c>
      <c r="C63" s="60" t="s">
        <v>842</v>
      </c>
      <c r="D63" s="8" t="s">
        <v>80</v>
      </c>
      <c r="E63" s="8" t="s">
        <v>78</v>
      </c>
      <c r="F63" s="60"/>
    </row>
    <row r="64" spans="1:6" ht="28.2" thickBot="1" x14ac:dyDescent="0.35">
      <c r="A64" s="118" t="s">
        <v>96</v>
      </c>
      <c r="B64" s="60" t="s">
        <v>792</v>
      </c>
      <c r="C64" s="60" t="s">
        <v>793</v>
      </c>
      <c r="D64" s="8" t="s">
        <v>74</v>
      </c>
      <c r="E64" s="8" t="s">
        <v>74</v>
      </c>
      <c r="F64" s="60"/>
    </row>
    <row r="65" spans="1:6" ht="28.2" thickBot="1" x14ac:dyDescent="0.35">
      <c r="A65" s="118" t="s">
        <v>96</v>
      </c>
      <c r="B65" s="60" t="s">
        <v>837</v>
      </c>
      <c r="C65" s="60" t="s">
        <v>838</v>
      </c>
      <c r="D65" s="8" t="s">
        <v>80</v>
      </c>
      <c r="E65" s="8" t="s">
        <v>78</v>
      </c>
      <c r="F65" s="60"/>
    </row>
    <row r="66" spans="1:6" ht="16.2" thickBot="1" x14ac:dyDescent="0.35">
      <c r="A66" s="118" t="s">
        <v>96</v>
      </c>
      <c r="B66" s="60" t="s">
        <v>839</v>
      </c>
      <c r="C66" s="60" t="s">
        <v>840</v>
      </c>
      <c r="D66" s="8" t="s">
        <v>74</v>
      </c>
      <c r="E66" s="8" t="s">
        <v>74</v>
      </c>
      <c r="F66" s="60"/>
    </row>
    <row r="67" spans="1:6" ht="28.2" thickBot="1" x14ac:dyDescent="0.35">
      <c r="A67" s="119" t="s">
        <v>133</v>
      </c>
      <c r="B67" s="60" t="s">
        <v>291</v>
      </c>
      <c r="C67" s="60" t="s">
        <v>360</v>
      </c>
      <c r="D67" s="8" t="s">
        <v>74</v>
      </c>
      <c r="E67" s="8" t="s">
        <v>74</v>
      </c>
      <c r="F67" s="60" t="s">
        <v>874</v>
      </c>
    </row>
    <row r="68" spans="1:6" ht="28.2" thickBot="1" x14ac:dyDescent="0.35">
      <c r="A68" s="119" t="s">
        <v>133</v>
      </c>
      <c r="B68" s="60" t="s">
        <v>292</v>
      </c>
      <c r="C68" s="60" t="s">
        <v>361</v>
      </c>
      <c r="D68" s="8" t="s">
        <v>74</v>
      </c>
      <c r="E68" s="8" t="s">
        <v>74</v>
      </c>
      <c r="F68" s="60" t="s">
        <v>874</v>
      </c>
    </row>
    <row r="69" spans="1:6" ht="42" thickBot="1" x14ac:dyDescent="0.35">
      <c r="A69" s="119" t="s">
        <v>133</v>
      </c>
      <c r="B69" s="60" t="s">
        <v>293</v>
      </c>
      <c r="C69" s="60" t="s">
        <v>362</v>
      </c>
      <c r="D69" s="8" t="s">
        <v>74</v>
      </c>
      <c r="E69" s="8" t="s">
        <v>74</v>
      </c>
      <c r="F69" s="60" t="s">
        <v>874</v>
      </c>
    </row>
    <row r="70" spans="1:6" ht="16.2" thickBot="1" x14ac:dyDescent="0.35">
      <c r="A70" s="119" t="s">
        <v>133</v>
      </c>
      <c r="B70" s="60" t="s">
        <v>834</v>
      </c>
      <c r="C70" s="60" t="s">
        <v>833</v>
      </c>
      <c r="D70" s="8" t="s">
        <v>74</v>
      </c>
      <c r="E70" s="8" t="s">
        <v>74</v>
      </c>
      <c r="F70" s="60" t="s">
        <v>874</v>
      </c>
    </row>
    <row r="71" spans="1:6" ht="16.2" thickBot="1" x14ac:dyDescent="0.35">
      <c r="A71" s="119" t="s">
        <v>133</v>
      </c>
      <c r="B71" s="60" t="s">
        <v>794</v>
      </c>
      <c r="C71" s="60" t="s">
        <v>795</v>
      </c>
      <c r="D71" s="8" t="s">
        <v>74</v>
      </c>
      <c r="E71" s="8" t="s">
        <v>74</v>
      </c>
      <c r="F71" s="60" t="s">
        <v>874</v>
      </c>
    </row>
    <row r="72" spans="1:6" ht="28.2" thickBot="1" x14ac:dyDescent="0.35">
      <c r="A72" s="120" t="s">
        <v>217</v>
      </c>
      <c r="B72" s="60" t="s">
        <v>294</v>
      </c>
      <c r="C72" s="60" t="s">
        <v>823</v>
      </c>
      <c r="D72" s="8" t="s">
        <v>74</v>
      </c>
      <c r="E72" s="8" t="s">
        <v>74</v>
      </c>
      <c r="F72" s="60" t="s">
        <v>873</v>
      </c>
    </row>
    <row r="73" spans="1:6" ht="28.2" thickBot="1" x14ac:dyDescent="0.35">
      <c r="A73" s="120" t="s">
        <v>217</v>
      </c>
      <c r="B73" s="60" t="s">
        <v>295</v>
      </c>
      <c r="C73" s="60" t="s">
        <v>363</v>
      </c>
      <c r="D73" s="8" t="s">
        <v>74</v>
      </c>
      <c r="E73" s="8" t="s">
        <v>74</v>
      </c>
      <c r="F73" s="60" t="s">
        <v>873</v>
      </c>
    </row>
    <row r="74" spans="1:6" ht="28.2" thickBot="1" x14ac:dyDescent="0.35">
      <c r="A74" s="120" t="s">
        <v>217</v>
      </c>
      <c r="B74" s="60" t="s">
        <v>296</v>
      </c>
      <c r="C74" s="60" t="s">
        <v>364</v>
      </c>
      <c r="D74" s="8" t="s">
        <v>74</v>
      </c>
      <c r="E74" s="8" t="s">
        <v>74</v>
      </c>
      <c r="F74" s="60" t="s">
        <v>873</v>
      </c>
    </row>
    <row r="75" spans="1:6" ht="16.2" thickBot="1" x14ac:dyDescent="0.35">
      <c r="A75" s="120" t="s">
        <v>217</v>
      </c>
      <c r="B75" s="60" t="s">
        <v>835</v>
      </c>
      <c r="C75" s="60" t="s">
        <v>836</v>
      </c>
      <c r="D75" s="8" t="s">
        <v>74</v>
      </c>
      <c r="E75" s="8" t="s">
        <v>74</v>
      </c>
      <c r="F75" s="60" t="s">
        <v>873</v>
      </c>
    </row>
    <row r="76" spans="1:6" ht="16.2" thickBot="1" x14ac:dyDescent="0.35">
      <c r="A76" s="120" t="s">
        <v>217</v>
      </c>
      <c r="B76" s="60" t="s">
        <v>796</v>
      </c>
      <c r="C76" s="60" t="s">
        <v>797</v>
      </c>
      <c r="D76" s="8" t="s">
        <v>74</v>
      </c>
      <c r="E76" s="8" t="s">
        <v>74</v>
      </c>
      <c r="F76" s="60" t="s">
        <v>873</v>
      </c>
    </row>
    <row r="77" spans="1:6" ht="28.2" thickBot="1" x14ac:dyDescent="0.35">
      <c r="A77" s="120" t="s">
        <v>217</v>
      </c>
      <c r="B77" s="60" t="s">
        <v>297</v>
      </c>
      <c r="C77" s="60" t="s">
        <v>832</v>
      </c>
      <c r="D77" s="8" t="s">
        <v>74</v>
      </c>
      <c r="E77" s="8" t="s">
        <v>74</v>
      </c>
      <c r="F77" s="60"/>
    </row>
    <row r="78" spans="1:6" ht="13.95" customHeight="1" thickBot="1" x14ac:dyDescent="0.35">
      <c r="A78" s="181" t="s">
        <v>298</v>
      </c>
      <c r="B78" s="182"/>
      <c r="C78" s="8" t="s">
        <v>87</v>
      </c>
      <c r="D78" s="8" t="s">
        <v>88</v>
      </c>
      <c r="E78" s="8" t="s">
        <v>89</v>
      </c>
      <c r="F78" s="8" t="s">
        <v>90</v>
      </c>
    </row>
    <row r="79" spans="1:6" ht="16.2" thickBot="1" x14ac:dyDescent="0.35">
      <c r="A79" s="115" t="s">
        <v>91</v>
      </c>
      <c r="B79" s="60" t="s">
        <v>299</v>
      </c>
      <c r="C79" s="60" t="s">
        <v>365</v>
      </c>
      <c r="D79" s="8" t="s">
        <v>80</v>
      </c>
      <c r="E79" s="8" t="s">
        <v>78</v>
      </c>
      <c r="F79" s="60"/>
    </row>
    <row r="80" spans="1:6" ht="16.2" thickBot="1" x14ac:dyDescent="0.35">
      <c r="A80" s="116" t="s">
        <v>94</v>
      </c>
      <c r="B80" s="60" t="s">
        <v>300</v>
      </c>
      <c r="C80" s="60" t="s">
        <v>366</v>
      </c>
      <c r="D80" s="8" t="s">
        <v>80</v>
      </c>
      <c r="E80" s="8" t="s">
        <v>78</v>
      </c>
      <c r="F80" s="60"/>
    </row>
    <row r="81" spans="1:6" ht="42" thickBot="1" x14ac:dyDescent="0.35">
      <c r="A81" s="117" t="s">
        <v>108</v>
      </c>
      <c r="B81" s="60" t="s">
        <v>301</v>
      </c>
      <c r="C81" s="60" t="s">
        <v>826</v>
      </c>
      <c r="D81" s="8" t="s">
        <v>80</v>
      </c>
      <c r="E81" s="8" t="s">
        <v>78</v>
      </c>
      <c r="F81" s="60"/>
    </row>
    <row r="82" spans="1:6" ht="42" thickBot="1" x14ac:dyDescent="0.35">
      <c r="A82" s="118" t="s">
        <v>96</v>
      </c>
      <c r="B82" s="60" t="s">
        <v>302</v>
      </c>
      <c r="C82" s="60" t="s">
        <v>367</v>
      </c>
      <c r="D82" s="8" t="s">
        <v>80</v>
      </c>
      <c r="E82" s="8" t="s">
        <v>78</v>
      </c>
      <c r="F82" s="60"/>
    </row>
    <row r="83" spans="1:6" ht="28.2" thickBot="1" x14ac:dyDescent="0.35">
      <c r="A83" s="118" t="s">
        <v>96</v>
      </c>
      <c r="B83" s="60" t="s">
        <v>303</v>
      </c>
      <c r="C83" s="60" t="s">
        <v>368</v>
      </c>
      <c r="D83" s="8" t="s">
        <v>78</v>
      </c>
      <c r="E83" s="8" t="s">
        <v>74</v>
      </c>
      <c r="F83" s="60" t="s">
        <v>903</v>
      </c>
    </row>
    <row r="84" spans="1:6" ht="16.2" thickBot="1" x14ac:dyDescent="0.35">
      <c r="A84" s="118" t="s">
        <v>96</v>
      </c>
      <c r="B84" s="60" t="s">
        <v>304</v>
      </c>
      <c r="C84" s="60" t="s">
        <v>369</v>
      </c>
      <c r="D84" s="8" t="s">
        <v>74</v>
      </c>
      <c r="E84" s="8" t="s">
        <v>74</v>
      </c>
      <c r="F84" s="60"/>
    </row>
    <row r="85" spans="1:6" ht="28.2" thickBot="1" x14ac:dyDescent="0.35">
      <c r="A85" s="119" t="s">
        <v>133</v>
      </c>
      <c r="B85" s="60" t="s">
        <v>305</v>
      </c>
      <c r="C85" s="60" t="s">
        <v>370</v>
      </c>
      <c r="D85" s="8" t="s">
        <v>74</v>
      </c>
      <c r="E85" s="8" t="s">
        <v>74</v>
      </c>
      <c r="F85" s="60" t="s">
        <v>874</v>
      </c>
    </row>
    <row r="86" spans="1:6" ht="16.2" thickBot="1" x14ac:dyDescent="0.35">
      <c r="A86" s="119" t="s">
        <v>133</v>
      </c>
      <c r="B86" s="60" t="s">
        <v>306</v>
      </c>
      <c r="C86" s="60" t="s">
        <v>371</v>
      </c>
      <c r="D86" s="8" t="s">
        <v>74</v>
      </c>
      <c r="E86" s="8" t="s">
        <v>74</v>
      </c>
      <c r="F86" s="60" t="s">
        <v>874</v>
      </c>
    </row>
    <row r="87" spans="1:6" ht="28.2" thickBot="1" x14ac:dyDescent="0.35">
      <c r="A87" s="119" t="s">
        <v>133</v>
      </c>
      <c r="B87" s="60" t="s">
        <v>307</v>
      </c>
      <c r="C87" s="60" t="s">
        <v>825</v>
      </c>
      <c r="D87" s="8" t="s">
        <v>74</v>
      </c>
      <c r="E87" s="8" t="s">
        <v>74</v>
      </c>
      <c r="F87" s="60" t="s">
        <v>874</v>
      </c>
    </row>
    <row r="88" spans="1:6" ht="28.2" thickBot="1" x14ac:dyDescent="0.35">
      <c r="A88" s="120" t="s">
        <v>217</v>
      </c>
      <c r="B88" s="60" t="s">
        <v>308</v>
      </c>
      <c r="C88" s="60" t="s">
        <v>372</v>
      </c>
      <c r="D88" s="8" t="s">
        <v>74</v>
      </c>
      <c r="E88" s="8" t="s">
        <v>74</v>
      </c>
      <c r="F88" s="60" t="s">
        <v>873</v>
      </c>
    </row>
    <row r="89" spans="1:6" ht="16.2" thickBot="1" x14ac:dyDescent="0.35">
      <c r="A89" s="120" t="s">
        <v>217</v>
      </c>
      <c r="B89" s="60" t="s">
        <v>309</v>
      </c>
      <c r="C89" s="60" t="s">
        <v>373</v>
      </c>
      <c r="D89" s="8" t="s">
        <v>74</v>
      </c>
      <c r="E89" s="8" t="s">
        <v>74</v>
      </c>
      <c r="F89" s="60" t="s">
        <v>873</v>
      </c>
    </row>
    <row r="90" spans="1:6" ht="28.2" thickBot="1" x14ac:dyDescent="0.35">
      <c r="A90" s="120" t="s">
        <v>217</v>
      </c>
      <c r="B90" s="60" t="s">
        <v>310</v>
      </c>
      <c r="C90" s="60" t="s">
        <v>374</v>
      </c>
      <c r="D90" s="8" t="s">
        <v>74</v>
      </c>
      <c r="E90" s="8" t="s">
        <v>74</v>
      </c>
      <c r="F90" s="60"/>
    </row>
    <row r="91" spans="1:6" ht="28.2" thickBot="1" x14ac:dyDescent="0.35">
      <c r="A91" s="120" t="s">
        <v>217</v>
      </c>
      <c r="B91" s="60" t="s">
        <v>311</v>
      </c>
      <c r="C91" s="60" t="s">
        <v>827</v>
      </c>
      <c r="D91" s="8" t="s">
        <v>74</v>
      </c>
      <c r="E91" s="8" t="s">
        <v>74</v>
      </c>
      <c r="F91" s="60"/>
    </row>
    <row r="92" spans="1:6" ht="28.2" thickBot="1" x14ac:dyDescent="0.35">
      <c r="A92" s="120" t="s">
        <v>217</v>
      </c>
      <c r="B92" s="60" t="s">
        <v>312</v>
      </c>
      <c r="C92" s="60" t="s">
        <v>828</v>
      </c>
      <c r="D92" s="8" t="s">
        <v>74</v>
      </c>
      <c r="E92" s="8" t="s">
        <v>74</v>
      </c>
      <c r="F92" s="60"/>
    </row>
    <row r="93" spans="1:6" ht="28.2" thickBot="1" x14ac:dyDescent="0.35">
      <c r="A93" s="120" t="s">
        <v>217</v>
      </c>
      <c r="B93" s="60" t="s">
        <v>313</v>
      </c>
      <c r="C93" s="60" t="s">
        <v>829</v>
      </c>
      <c r="D93" s="8" t="s">
        <v>74</v>
      </c>
      <c r="E93" s="8" t="s">
        <v>74</v>
      </c>
      <c r="F93" s="60"/>
    </row>
    <row r="94" spans="1:6" ht="28.2" thickBot="1" x14ac:dyDescent="0.35">
      <c r="A94" s="120" t="s">
        <v>217</v>
      </c>
      <c r="B94" s="60" t="s">
        <v>314</v>
      </c>
      <c r="C94" s="60" t="s">
        <v>830</v>
      </c>
      <c r="D94" s="8" t="s">
        <v>74</v>
      </c>
      <c r="E94" s="8" t="s">
        <v>74</v>
      </c>
      <c r="F94" s="60"/>
    </row>
    <row r="95" spans="1:6" ht="28.2" thickBot="1" x14ac:dyDescent="0.35">
      <c r="A95" s="120" t="s">
        <v>217</v>
      </c>
      <c r="B95" s="60" t="s">
        <v>315</v>
      </c>
      <c r="C95" s="60" t="s">
        <v>831</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777" priority="701" stopIfTrue="1" operator="beginsWith" text="Innovative">
      <formula>LEFT(A118,LEN("Innovative"))="Innovative"</formula>
    </cfRule>
    <cfRule type="beginsWith" dxfId="776" priority="702" stopIfTrue="1" operator="beginsWith" text="Professional">
      <formula>LEFT(A118,LEN("Professional"))="Professional"</formula>
    </cfRule>
    <cfRule type="beginsWith" dxfId="775" priority="703" stopIfTrue="1" operator="beginsWith" text="Advanced">
      <formula>LEFT(A118,LEN("Advanced"))="Advanced"</formula>
    </cfRule>
    <cfRule type="beginsWith" dxfId="774" priority="704" stopIfTrue="1" operator="beginsWith" text="Intermediate">
      <formula>LEFT(A118,LEN("Intermediate"))="Intermediate"</formula>
    </cfRule>
    <cfRule type="beginsWith" dxfId="773" priority="705" stopIfTrue="1" operator="beginsWith" text="Basic">
      <formula>LEFT(A118,LEN("Basic"))="Basic"</formula>
    </cfRule>
    <cfRule type="beginsWith" dxfId="772" priority="706" stopIfTrue="1" operator="beginsWith" text="Required">
      <formula>LEFT(A118,LEN("Required"))="Required"</formula>
    </cfRule>
    <cfRule type="notContainsBlanks" dxfId="771" priority="707" stopIfTrue="1">
      <formula>LEN(TRIM(A118))&gt;0</formula>
    </cfRule>
  </conditionalFormatting>
  <conditionalFormatting sqref="D118:E242 D68:D69 D49:D51 D46 D16:D18 D41:D43 D62:D66">
    <cfRule type="beginsWith" dxfId="770" priority="694" stopIfTrue="1" operator="beginsWith" text="Not Applicable">
      <formula>LEFT(D16,LEN("Not Applicable"))="Not Applicable"</formula>
    </cfRule>
    <cfRule type="beginsWith" dxfId="769" priority="695" stopIfTrue="1" operator="beginsWith" text="Waived">
      <formula>LEFT(D16,LEN("Waived"))="Waived"</formula>
    </cfRule>
    <cfRule type="beginsWith" dxfId="768" priority="696" stopIfTrue="1" operator="beginsWith" text="Pre-Passed">
      <formula>LEFT(D16,LEN("Pre-Passed"))="Pre-Passed"</formula>
    </cfRule>
    <cfRule type="beginsWith" dxfId="767" priority="697" stopIfTrue="1" operator="beginsWith" text="Completed">
      <formula>LEFT(D16,LEN("Completed"))="Completed"</formula>
    </cfRule>
    <cfRule type="beginsWith" dxfId="766" priority="698" stopIfTrue="1" operator="beginsWith" text="Partial">
      <formula>LEFT(D16,LEN("Partial"))="Partial"</formula>
    </cfRule>
    <cfRule type="beginsWith" dxfId="765" priority="699" stopIfTrue="1" operator="beginsWith" text="Missing">
      <formula>LEFT(D16,LEN("Missing"))="Missing"</formula>
    </cfRule>
    <cfRule type="beginsWith" dxfId="764" priority="700" stopIfTrue="1" operator="beginsWith" text="Untested">
      <formula>LEFT(D16,LEN("Untested"))="Untested"</formula>
    </cfRule>
    <cfRule type="notContainsBlanks" dxfId="763" priority="708" stopIfTrue="1">
      <formula>LEN(TRIM(D16))&gt;0</formula>
    </cfRule>
  </conditionalFormatting>
  <conditionalFormatting sqref="D19:D22">
    <cfRule type="beginsWith" dxfId="762" priority="670" stopIfTrue="1" operator="beginsWith" text="Not Applicable">
      <formula>LEFT(D19,LEN("Not Applicable"))="Not Applicable"</formula>
    </cfRule>
    <cfRule type="beginsWith" dxfId="761" priority="671" stopIfTrue="1" operator="beginsWith" text="Waived">
      <formula>LEFT(D19,LEN("Waived"))="Waived"</formula>
    </cfRule>
    <cfRule type="beginsWith" dxfId="760" priority="672" stopIfTrue="1" operator="beginsWith" text="Pre-Passed">
      <formula>LEFT(D19,LEN("Pre-Passed"))="Pre-Passed"</formula>
    </cfRule>
    <cfRule type="beginsWith" dxfId="759" priority="673" stopIfTrue="1" operator="beginsWith" text="Completed">
      <formula>LEFT(D19,LEN("Completed"))="Completed"</formula>
    </cfRule>
    <cfRule type="beginsWith" dxfId="758" priority="674" stopIfTrue="1" operator="beginsWith" text="Partial">
      <formula>LEFT(D19,LEN("Partial"))="Partial"</formula>
    </cfRule>
    <cfRule type="beginsWith" dxfId="757" priority="675" stopIfTrue="1" operator="beginsWith" text="Missing">
      <formula>LEFT(D19,LEN("Missing"))="Missing"</formula>
    </cfRule>
    <cfRule type="beginsWith" dxfId="756" priority="676" stopIfTrue="1" operator="beginsWith" text="Untested">
      <formula>LEFT(D19,LEN("Untested"))="Untested"</formula>
    </cfRule>
    <cfRule type="notContainsBlanks" dxfId="755" priority="677" stopIfTrue="1">
      <formula>LEN(TRIM(D19))&gt;0</formula>
    </cfRule>
  </conditionalFormatting>
  <conditionalFormatting sqref="D24:D26">
    <cfRule type="beginsWith" dxfId="754" priority="662" stopIfTrue="1" operator="beginsWith" text="Not Applicable">
      <formula>LEFT(D24,LEN("Not Applicable"))="Not Applicable"</formula>
    </cfRule>
    <cfRule type="beginsWith" dxfId="753" priority="663" stopIfTrue="1" operator="beginsWith" text="Waived">
      <formula>LEFT(D24,LEN("Waived"))="Waived"</formula>
    </cfRule>
    <cfRule type="beginsWith" dxfId="752" priority="664" stopIfTrue="1" operator="beginsWith" text="Pre-Passed">
      <formula>LEFT(D24,LEN("Pre-Passed"))="Pre-Passed"</formula>
    </cfRule>
    <cfRule type="beginsWith" dxfId="751" priority="665" stopIfTrue="1" operator="beginsWith" text="Completed">
      <formula>LEFT(D24,LEN("Completed"))="Completed"</formula>
    </cfRule>
    <cfRule type="beginsWith" dxfId="750" priority="666" stopIfTrue="1" operator="beginsWith" text="Partial">
      <formula>LEFT(D24,LEN("Partial"))="Partial"</formula>
    </cfRule>
    <cfRule type="beginsWith" dxfId="749" priority="667" stopIfTrue="1" operator="beginsWith" text="Missing">
      <formula>LEFT(D24,LEN("Missing"))="Missing"</formula>
    </cfRule>
    <cfRule type="beginsWith" dxfId="748" priority="668" stopIfTrue="1" operator="beginsWith" text="Untested">
      <formula>LEFT(D24,LEN("Untested"))="Untested"</formula>
    </cfRule>
    <cfRule type="notContainsBlanks" dxfId="747" priority="669" stopIfTrue="1">
      <formula>LEN(TRIM(D24))&gt;0</formula>
    </cfRule>
  </conditionalFormatting>
  <conditionalFormatting sqref="D27:D30">
    <cfRule type="beginsWith" dxfId="746" priority="654" stopIfTrue="1" operator="beginsWith" text="Not Applicable">
      <formula>LEFT(D27,LEN("Not Applicable"))="Not Applicable"</formula>
    </cfRule>
    <cfRule type="beginsWith" dxfId="745" priority="655" stopIfTrue="1" operator="beginsWith" text="Waived">
      <formula>LEFT(D27,LEN("Waived"))="Waived"</formula>
    </cfRule>
    <cfRule type="beginsWith" dxfId="744" priority="656" stopIfTrue="1" operator="beginsWith" text="Pre-Passed">
      <formula>LEFT(D27,LEN("Pre-Passed"))="Pre-Passed"</formula>
    </cfRule>
    <cfRule type="beginsWith" dxfId="743" priority="657" stopIfTrue="1" operator="beginsWith" text="Completed">
      <formula>LEFT(D27,LEN("Completed"))="Completed"</formula>
    </cfRule>
    <cfRule type="beginsWith" dxfId="742" priority="658" stopIfTrue="1" operator="beginsWith" text="Partial">
      <formula>LEFT(D27,LEN("Partial"))="Partial"</formula>
    </cfRule>
    <cfRule type="beginsWith" dxfId="741" priority="659" stopIfTrue="1" operator="beginsWith" text="Missing">
      <formula>LEFT(D27,LEN("Missing"))="Missing"</formula>
    </cfRule>
    <cfRule type="beginsWith" dxfId="740" priority="660" stopIfTrue="1" operator="beginsWith" text="Untested">
      <formula>LEFT(D27,LEN("Untested"))="Untested"</formula>
    </cfRule>
    <cfRule type="notContainsBlanks" dxfId="739" priority="661" stopIfTrue="1">
      <formula>LEN(TRIM(D27))&gt;0</formula>
    </cfRule>
  </conditionalFormatting>
  <conditionalFormatting sqref="D32:D35">
    <cfRule type="beginsWith" dxfId="738" priority="646" stopIfTrue="1" operator="beginsWith" text="Not Applicable">
      <formula>LEFT(D32,LEN("Not Applicable"))="Not Applicable"</formula>
    </cfRule>
    <cfRule type="beginsWith" dxfId="737" priority="647" stopIfTrue="1" operator="beginsWith" text="Waived">
      <formula>LEFT(D32,LEN("Waived"))="Waived"</formula>
    </cfRule>
    <cfRule type="beginsWith" dxfId="736" priority="648" stopIfTrue="1" operator="beginsWith" text="Pre-Passed">
      <formula>LEFT(D32,LEN("Pre-Passed"))="Pre-Passed"</formula>
    </cfRule>
    <cfRule type="beginsWith" dxfId="735" priority="649" stopIfTrue="1" operator="beginsWith" text="Completed">
      <formula>LEFT(D32,LEN("Completed"))="Completed"</formula>
    </cfRule>
    <cfRule type="beginsWith" dxfId="734" priority="650" stopIfTrue="1" operator="beginsWith" text="Partial">
      <formula>LEFT(D32,LEN("Partial"))="Partial"</formula>
    </cfRule>
    <cfRule type="beginsWith" dxfId="733" priority="651" stopIfTrue="1" operator="beginsWith" text="Missing">
      <formula>LEFT(D32,LEN("Missing"))="Missing"</formula>
    </cfRule>
    <cfRule type="beginsWith" dxfId="732" priority="652" stopIfTrue="1" operator="beginsWith" text="Untested">
      <formula>LEFT(D32,LEN("Untested"))="Untested"</formula>
    </cfRule>
    <cfRule type="notContainsBlanks" dxfId="731" priority="653" stopIfTrue="1">
      <formula>LEN(TRIM(D32))&gt;0</formula>
    </cfRule>
  </conditionalFormatting>
  <conditionalFormatting sqref="D36:D39">
    <cfRule type="beginsWith" dxfId="730" priority="638" stopIfTrue="1" operator="beginsWith" text="Not Applicable">
      <formula>LEFT(D36,LEN("Not Applicable"))="Not Applicable"</formula>
    </cfRule>
    <cfRule type="beginsWith" dxfId="729" priority="639" stopIfTrue="1" operator="beginsWith" text="Waived">
      <formula>LEFT(D36,LEN("Waived"))="Waived"</formula>
    </cfRule>
    <cfRule type="beginsWith" dxfId="728" priority="640" stopIfTrue="1" operator="beginsWith" text="Pre-Passed">
      <formula>LEFT(D36,LEN("Pre-Passed"))="Pre-Passed"</formula>
    </cfRule>
    <cfRule type="beginsWith" dxfId="727" priority="641" stopIfTrue="1" operator="beginsWith" text="Completed">
      <formula>LEFT(D36,LEN("Completed"))="Completed"</formula>
    </cfRule>
    <cfRule type="beginsWith" dxfId="726" priority="642" stopIfTrue="1" operator="beginsWith" text="Partial">
      <formula>LEFT(D36,LEN("Partial"))="Partial"</formula>
    </cfRule>
    <cfRule type="beginsWith" dxfId="725" priority="643" stopIfTrue="1" operator="beginsWith" text="Missing">
      <formula>LEFT(D36,LEN("Missing"))="Missing"</formula>
    </cfRule>
    <cfRule type="beginsWith" dxfId="724" priority="644" stopIfTrue="1" operator="beginsWith" text="Untested">
      <formula>LEFT(D36,LEN("Untested"))="Untested"</formula>
    </cfRule>
    <cfRule type="notContainsBlanks" dxfId="723" priority="645" stopIfTrue="1">
      <formula>LEN(TRIM(D36))&gt;0</formula>
    </cfRule>
  </conditionalFormatting>
  <conditionalFormatting sqref="D40">
    <cfRule type="beginsWith" dxfId="722" priority="630" stopIfTrue="1" operator="beginsWith" text="Not Applicable">
      <formula>LEFT(D40,LEN("Not Applicable"))="Not Applicable"</formula>
    </cfRule>
    <cfRule type="beginsWith" dxfId="721" priority="631" stopIfTrue="1" operator="beginsWith" text="Waived">
      <formula>LEFT(D40,LEN("Waived"))="Waived"</formula>
    </cfRule>
    <cfRule type="beginsWith" dxfId="720" priority="632" stopIfTrue="1" operator="beginsWith" text="Pre-Passed">
      <formula>LEFT(D40,LEN("Pre-Passed"))="Pre-Passed"</formula>
    </cfRule>
    <cfRule type="beginsWith" dxfId="719" priority="633" stopIfTrue="1" operator="beginsWith" text="Completed">
      <formula>LEFT(D40,LEN("Completed"))="Completed"</formula>
    </cfRule>
    <cfRule type="beginsWith" dxfId="718" priority="634" stopIfTrue="1" operator="beginsWith" text="Partial">
      <formula>LEFT(D40,LEN("Partial"))="Partial"</formula>
    </cfRule>
    <cfRule type="beginsWith" dxfId="717" priority="635" stopIfTrue="1" operator="beginsWith" text="Missing">
      <formula>LEFT(D40,LEN("Missing"))="Missing"</formula>
    </cfRule>
    <cfRule type="beginsWith" dxfId="716" priority="636" stopIfTrue="1" operator="beginsWith" text="Untested">
      <formula>LEFT(D40,LEN("Untested"))="Untested"</formula>
    </cfRule>
    <cfRule type="notContainsBlanks" dxfId="715" priority="637" stopIfTrue="1">
      <formula>LEN(TRIM(D40))&gt;0</formula>
    </cfRule>
  </conditionalFormatting>
  <conditionalFormatting sqref="D44:D45 D47:D48">
    <cfRule type="beginsWith" dxfId="714" priority="622" stopIfTrue="1" operator="beginsWith" text="Not Applicable">
      <formula>LEFT(D44,LEN("Not Applicable"))="Not Applicable"</formula>
    </cfRule>
    <cfRule type="beginsWith" dxfId="713" priority="623" stopIfTrue="1" operator="beginsWith" text="Waived">
      <formula>LEFT(D44,LEN("Waived"))="Waived"</formula>
    </cfRule>
    <cfRule type="beginsWith" dxfId="712" priority="624" stopIfTrue="1" operator="beginsWith" text="Pre-Passed">
      <formula>LEFT(D44,LEN("Pre-Passed"))="Pre-Passed"</formula>
    </cfRule>
    <cfRule type="beginsWith" dxfId="711" priority="625" stopIfTrue="1" operator="beginsWith" text="Completed">
      <formula>LEFT(D44,LEN("Completed"))="Completed"</formula>
    </cfRule>
    <cfRule type="beginsWith" dxfId="710" priority="626" stopIfTrue="1" operator="beginsWith" text="Partial">
      <formula>LEFT(D44,LEN("Partial"))="Partial"</formula>
    </cfRule>
    <cfRule type="beginsWith" dxfId="709" priority="627" stopIfTrue="1" operator="beginsWith" text="Missing">
      <formula>LEFT(D44,LEN("Missing"))="Missing"</formula>
    </cfRule>
    <cfRule type="beginsWith" dxfId="708" priority="628" stopIfTrue="1" operator="beginsWith" text="Untested">
      <formula>LEFT(D44,LEN("Untested"))="Untested"</formula>
    </cfRule>
    <cfRule type="notContainsBlanks" dxfId="707" priority="629" stopIfTrue="1">
      <formula>LEN(TRIM(D44))&gt;0</formula>
    </cfRule>
  </conditionalFormatting>
  <conditionalFormatting sqref="D52">
    <cfRule type="beginsWith" dxfId="706" priority="606" stopIfTrue="1" operator="beginsWith" text="Not Applicable">
      <formula>LEFT(D52,LEN("Not Applicable"))="Not Applicable"</formula>
    </cfRule>
    <cfRule type="beginsWith" dxfId="705" priority="607" stopIfTrue="1" operator="beginsWith" text="Waived">
      <formula>LEFT(D52,LEN("Waived"))="Waived"</formula>
    </cfRule>
    <cfRule type="beginsWith" dxfId="704" priority="608" stopIfTrue="1" operator="beginsWith" text="Pre-Passed">
      <formula>LEFT(D52,LEN("Pre-Passed"))="Pre-Passed"</formula>
    </cfRule>
    <cfRule type="beginsWith" dxfId="703" priority="609" stopIfTrue="1" operator="beginsWith" text="Completed">
      <formula>LEFT(D52,LEN("Completed"))="Completed"</formula>
    </cfRule>
    <cfRule type="beginsWith" dxfId="702" priority="610" stopIfTrue="1" operator="beginsWith" text="Partial">
      <formula>LEFT(D52,LEN("Partial"))="Partial"</formula>
    </cfRule>
    <cfRule type="beginsWith" dxfId="701" priority="611" stopIfTrue="1" operator="beginsWith" text="Missing">
      <formula>LEFT(D52,LEN("Missing"))="Missing"</formula>
    </cfRule>
    <cfRule type="beginsWith" dxfId="700" priority="612" stopIfTrue="1" operator="beginsWith" text="Untested">
      <formula>LEFT(D52,LEN("Untested"))="Untested"</formula>
    </cfRule>
    <cfRule type="notContainsBlanks" dxfId="699" priority="613" stopIfTrue="1">
      <formula>LEN(TRIM(D52))&gt;0</formula>
    </cfRule>
  </conditionalFormatting>
  <conditionalFormatting sqref="D53:D56">
    <cfRule type="beginsWith" dxfId="698" priority="598" stopIfTrue="1" operator="beginsWith" text="Not Applicable">
      <formula>LEFT(D53,LEN("Not Applicable"))="Not Applicable"</formula>
    </cfRule>
    <cfRule type="beginsWith" dxfId="697" priority="599" stopIfTrue="1" operator="beginsWith" text="Waived">
      <formula>LEFT(D53,LEN("Waived"))="Waived"</formula>
    </cfRule>
    <cfRule type="beginsWith" dxfId="696" priority="600" stopIfTrue="1" operator="beginsWith" text="Pre-Passed">
      <formula>LEFT(D53,LEN("Pre-Passed"))="Pre-Passed"</formula>
    </cfRule>
    <cfRule type="beginsWith" dxfId="695" priority="601" stopIfTrue="1" operator="beginsWith" text="Completed">
      <formula>LEFT(D53,LEN("Completed"))="Completed"</formula>
    </cfRule>
    <cfRule type="beginsWith" dxfId="694" priority="602" stopIfTrue="1" operator="beginsWith" text="Partial">
      <formula>LEFT(D53,LEN("Partial"))="Partial"</formula>
    </cfRule>
    <cfRule type="beginsWith" dxfId="693" priority="603" stopIfTrue="1" operator="beginsWith" text="Missing">
      <formula>LEFT(D53,LEN("Missing"))="Missing"</formula>
    </cfRule>
    <cfRule type="beginsWith" dxfId="692" priority="604" stopIfTrue="1" operator="beginsWith" text="Untested">
      <formula>LEFT(D53,LEN("Untested"))="Untested"</formula>
    </cfRule>
    <cfRule type="notContainsBlanks" dxfId="691" priority="605" stopIfTrue="1">
      <formula>LEN(TRIM(D53))&gt;0</formula>
    </cfRule>
  </conditionalFormatting>
  <conditionalFormatting sqref="D58:D61">
    <cfRule type="beginsWith" dxfId="690" priority="590" stopIfTrue="1" operator="beginsWith" text="Not Applicable">
      <formula>LEFT(D58,LEN("Not Applicable"))="Not Applicable"</formula>
    </cfRule>
    <cfRule type="beginsWith" dxfId="689" priority="591" stopIfTrue="1" operator="beginsWith" text="Waived">
      <formula>LEFT(D58,LEN("Waived"))="Waived"</formula>
    </cfRule>
    <cfRule type="beginsWith" dxfId="688" priority="592" stopIfTrue="1" operator="beginsWith" text="Pre-Passed">
      <formula>LEFT(D58,LEN("Pre-Passed"))="Pre-Passed"</formula>
    </cfRule>
    <cfRule type="beginsWith" dxfId="687" priority="593" stopIfTrue="1" operator="beginsWith" text="Completed">
      <formula>LEFT(D58,LEN("Completed"))="Completed"</formula>
    </cfRule>
    <cfRule type="beginsWith" dxfId="686" priority="594" stopIfTrue="1" operator="beginsWith" text="Partial">
      <formula>LEFT(D58,LEN("Partial"))="Partial"</formula>
    </cfRule>
    <cfRule type="beginsWith" dxfId="685" priority="595" stopIfTrue="1" operator="beginsWith" text="Missing">
      <formula>LEFT(D58,LEN("Missing"))="Missing"</formula>
    </cfRule>
    <cfRule type="beginsWith" dxfId="684" priority="596" stopIfTrue="1" operator="beginsWith" text="Untested">
      <formula>LEFT(D58,LEN("Untested"))="Untested"</formula>
    </cfRule>
    <cfRule type="notContainsBlanks" dxfId="683" priority="597" stopIfTrue="1">
      <formula>LEN(TRIM(D58))&gt;0</formula>
    </cfRule>
  </conditionalFormatting>
  <conditionalFormatting sqref="D67">
    <cfRule type="beginsWith" dxfId="682" priority="582" stopIfTrue="1" operator="beginsWith" text="Not Applicable">
      <formula>LEFT(D67,LEN("Not Applicable"))="Not Applicable"</formula>
    </cfRule>
    <cfRule type="beginsWith" dxfId="681" priority="583" stopIfTrue="1" operator="beginsWith" text="Waived">
      <formula>LEFT(D67,LEN("Waived"))="Waived"</formula>
    </cfRule>
    <cfRule type="beginsWith" dxfId="680" priority="584" stopIfTrue="1" operator="beginsWith" text="Pre-Passed">
      <formula>LEFT(D67,LEN("Pre-Passed"))="Pre-Passed"</formula>
    </cfRule>
    <cfRule type="beginsWith" dxfId="679" priority="585" stopIfTrue="1" operator="beginsWith" text="Completed">
      <formula>LEFT(D67,LEN("Completed"))="Completed"</formula>
    </cfRule>
    <cfRule type="beginsWith" dxfId="678" priority="586" stopIfTrue="1" operator="beginsWith" text="Partial">
      <formula>LEFT(D67,LEN("Partial"))="Partial"</formula>
    </cfRule>
    <cfRule type="beginsWith" dxfId="677" priority="587" stopIfTrue="1" operator="beginsWith" text="Missing">
      <formula>LEFT(D67,LEN("Missing"))="Missing"</formula>
    </cfRule>
    <cfRule type="beginsWith" dxfId="676" priority="588" stopIfTrue="1" operator="beginsWith" text="Untested">
      <formula>LEFT(D67,LEN("Untested"))="Untested"</formula>
    </cfRule>
    <cfRule type="notContainsBlanks" dxfId="675" priority="589" stopIfTrue="1">
      <formula>LEN(TRIM(D67))&gt;0</formula>
    </cfRule>
  </conditionalFormatting>
  <conditionalFormatting sqref="D70:D73">
    <cfRule type="beginsWith" dxfId="674" priority="566" stopIfTrue="1" operator="beginsWith" text="Not Applicable">
      <formula>LEFT(D70,LEN("Not Applicable"))="Not Applicable"</formula>
    </cfRule>
    <cfRule type="beginsWith" dxfId="673" priority="567" stopIfTrue="1" operator="beginsWith" text="Waived">
      <formula>LEFT(D70,LEN("Waived"))="Waived"</formula>
    </cfRule>
    <cfRule type="beginsWith" dxfId="672" priority="568" stopIfTrue="1" operator="beginsWith" text="Pre-Passed">
      <formula>LEFT(D70,LEN("Pre-Passed"))="Pre-Passed"</formula>
    </cfRule>
    <cfRule type="beginsWith" dxfId="671" priority="569" stopIfTrue="1" operator="beginsWith" text="Completed">
      <formula>LEFT(D70,LEN("Completed"))="Completed"</formula>
    </cfRule>
    <cfRule type="beginsWith" dxfId="670" priority="570" stopIfTrue="1" operator="beginsWith" text="Partial">
      <formula>LEFT(D70,LEN("Partial"))="Partial"</formula>
    </cfRule>
    <cfRule type="beginsWith" dxfId="669" priority="571" stopIfTrue="1" operator="beginsWith" text="Missing">
      <formula>LEFT(D70,LEN("Missing"))="Missing"</formula>
    </cfRule>
    <cfRule type="beginsWith" dxfId="668" priority="572" stopIfTrue="1" operator="beginsWith" text="Untested">
      <formula>LEFT(D70,LEN("Untested"))="Untested"</formula>
    </cfRule>
    <cfRule type="notContainsBlanks" dxfId="667" priority="573" stopIfTrue="1">
      <formula>LEN(TRIM(D70))&gt;0</formula>
    </cfRule>
  </conditionalFormatting>
  <conditionalFormatting sqref="D74:D77">
    <cfRule type="beginsWith" dxfId="666" priority="558" stopIfTrue="1" operator="beginsWith" text="Not Applicable">
      <formula>LEFT(D74,LEN("Not Applicable"))="Not Applicable"</formula>
    </cfRule>
    <cfRule type="beginsWith" dxfId="665" priority="559" stopIfTrue="1" operator="beginsWith" text="Waived">
      <formula>LEFT(D74,LEN("Waived"))="Waived"</formula>
    </cfRule>
    <cfRule type="beginsWith" dxfId="664" priority="560" stopIfTrue="1" operator="beginsWith" text="Pre-Passed">
      <formula>LEFT(D74,LEN("Pre-Passed"))="Pre-Passed"</formula>
    </cfRule>
    <cfRule type="beginsWith" dxfId="663" priority="561" stopIfTrue="1" operator="beginsWith" text="Completed">
      <formula>LEFT(D74,LEN("Completed"))="Completed"</formula>
    </cfRule>
    <cfRule type="beginsWith" dxfId="662" priority="562" stopIfTrue="1" operator="beginsWith" text="Partial">
      <formula>LEFT(D74,LEN("Partial"))="Partial"</formula>
    </cfRule>
    <cfRule type="beginsWith" dxfId="661" priority="563" stopIfTrue="1" operator="beginsWith" text="Missing">
      <formula>LEFT(D74,LEN("Missing"))="Missing"</formula>
    </cfRule>
    <cfRule type="beginsWith" dxfId="660" priority="564" stopIfTrue="1" operator="beginsWith" text="Untested">
      <formula>LEFT(D74,LEN("Untested"))="Untested"</formula>
    </cfRule>
    <cfRule type="notContainsBlanks" dxfId="659" priority="565" stopIfTrue="1">
      <formula>LEN(TRIM(D74))&gt;0</formula>
    </cfRule>
  </conditionalFormatting>
  <conditionalFormatting sqref="D79:D82">
    <cfRule type="beginsWith" dxfId="658" priority="550" stopIfTrue="1" operator="beginsWith" text="Not Applicable">
      <formula>LEFT(D79,LEN("Not Applicable"))="Not Applicable"</formula>
    </cfRule>
    <cfRule type="beginsWith" dxfId="657" priority="551" stopIfTrue="1" operator="beginsWith" text="Waived">
      <formula>LEFT(D79,LEN("Waived"))="Waived"</formula>
    </cfRule>
    <cfRule type="beginsWith" dxfId="656" priority="552" stopIfTrue="1" operator="beginsWith" text="Pre-Passed">
      <formula>LEFT(D79,LEN("Pre-Passed"))="Pre-Passed"</formula>
    </cfRule>
    <cfRule type="beginsWith" dxfId="655" priority="553" stopIfTrue="1" operator="beginsWith" text="Completed">
      <formula>LEFT(D79,LEN("Completed"))="Completed"</formula>
    </cfRule>
    <cfRule type="beginsWith" dxfId="654" priority="554" stopIfTrue="1" operator="beginsWith" text="Partial">
      <formula>LEFT(D79,LEN("Partial"))="Partial"</formula>
    </cfRule>
    <cfRule type="beginsWith" dxfId="653" priority="555" stopIfTrue="1" operator="beginsWith" text="Missing">
      <formula>LEFT(D79,LEN("Missing"))="Missing"</formula>
    </cfRule>
    <cfRule type="beginsWith" dxfId="652" priority="556" stopIfTrue="1" operator="beginsWith" text="Untested">
      <formula>LEFT(D79,LEN("Untested"))="Untested"</formula>
    </cfRule>
    <cfRule type="notContainsBlanks" dxfId="651" priority="557" stopIfTrue="1">
      <formula>LEN(TRIM(D79))&gt;0</formula>
    </cfRule>
  </conditionalFormatting>
  <conditionalFormatting sqref="D83:D86">
    <cfRule type="beginsWith" dxfId="650" priority="542" stopIfTrue="1" operator="beginsWith" text="Not Applicable">
      <formula>LEFT(D83,LEN("Not Applicable"))="Not Applicable"</formula>
    </cfRule>
    <cfRule type="beginsWith" dxfId="649" priority="543" stopIfTrue="1" operator="beginsWith" text="Waived">
      <formula>LEFT(D83,LEN("Waived"))="Waived"</formula>
    </cfRule>
    <cfRule type="beginsWith" dxfId="648" priority="544" stopIfTrue="1" operator="beginsWith" text="Pre-Passed">
      <formula>LEFT(D83,LEN("Pre-Passed"))="Pre-Passed"</formula>
    </cfRule>
    <cfRule type="beginsWith" dxfId="647" priority="545" stopIfTrue="1" operator="beginsWith" text="Completed">
      <formula>LEFT(D83,LEN("Completed"))="Completed"</formula>
    </cfRule>
    <cfRule type="beginsWith" dxfId="646" priority="546" stopIfTrue="1" operator="beginsWith" text="Partial">
      <formula>LEFT(D83,LEN("Partial"))="Partial"</formula>
    </cfRule>
    <cfRule type="beginsWith" dxfId="645" priority="547" stopIfTrue="1" operator="beginsWith" text="Missing">
      <formula>LEFT(D83,LEN("Missing"))="Missing"</formula>
    </cfRule>
    <cfRule type="beginsWith" dxfId="644" priority="548" stopIfTrue="1" operator="beginsWith" text="Untested">
      <formula>LEFT(D83,LEN("Untested"))="Untested"</formula>
    </cfRule>
    <cfRule type="notContainsBlanks" dxfId="643" priority="549" stopIfTrue="1">
      <formula>LEN(TRIM(D83))&gt;0</formula>
    </cfRule>
  </conditionalFormatting>
  <conditionalFormatting sqref="D87:D90">
    <cfRule type="beginsWith" dxfId="642" priority="534" stopIfTrue="1" operator="beginsWith" text="Not Applicable">
      <formula>LEFT(D87,LEN("Not Applicable"))="Not Applicable"</formula>
    </cfRule>
    <cfRule type="beginsWith" dxfId="641" priority="535" stopIfTrue="1" operator="beginsWith" text="Waived">
      <formula>LEFT(D87,LEN("Waived"))="Waived"</formula>
    </cfRule>
    <cfRule type="beginsWith" dxfId="640" priority="536" stopIfTrue="1" operator="beginsWith" text="Pre-Passed">
      <formula>LEFT(D87,LEN("Pre-Passed"))="Pre-Passed"</formula>
    </cfRule>
    <cfRule type="beginsWith" dxfId="639" priority="537" stopIfTrue="1" operator="beginsWith" text="Completed">
      <formula>LEFT(D87,LEN("Completed"))="Completed"</formula>
    </cfRule>
    <cfRule type="beginsWith" dxfId="638" priority="538" stopIfTrue="1" operator="beginsWith" text="Partial">
      <formula>LEFT(D87,LEN("Partial"))="Partial"</formula>
    </cfRule>
    <cfRule type="beginsWith" dxfId="637" priority="539" stopIfTrue="1" operator="beginsWith" text="Missing">
      <formula>LEFT(D87,LEN("Missing"))="Missing"</formula>
    </cfRule>
    <cfRule type="beginsWith" dxfId="636" priority="540" stopIfTrue="1" operator="beginsWith" text="Untested">
      <formula>LEFT(D87,LEN("Untested"))="Untested"</formula>
    </cfRule>
    <cfRule type="notContainsBlanks" dxfId="635" priority="541" stopIfTrue="1">
      <formula>LEN(TRIM(D87))&gt;0</formula>
    </cfRule>
  </conditionalFormatting>
  <conditionalFormatting sqref="D91">
    <cfRule type="beginsWith" dxfId="634" priority="526" stopIfTrue="1" operator="beginsWith" text="Not Applicable">
      <formula>LEFT(D91,LEN("Not Applicable"))="Not Applicable"</formula>
    </cfRule>
    <cfRule type="beginsWith" dxfId="633" priority="527" stopIfTrue="1" operator="beginsWith" text="Waived">
      <formula>LEFT(D91,LEN("Waived"))="Waived"</formula>
    </cfRule>
    <cfRule type="beginsWith" dxfId="632" priority="528" stopIfTrue="1" operator="beginsWith" text="Pre-Passed">
      <formula>LEFT(D91,LEN("Pre-Passed"))="Pre-Passed"</formula>
    </cfRule>
    <cfRule type="beginsWith" dxfId="631" priority="529" stopIfTrue="1" operator="beginsWith" text="Completed">
      <formula>LEFT(D91,LEN("Completed"))="Completed"</formula>
    </cfRule>
    <cfRule type="beginsWith" dxfId="630" priority="530" stopIfTrue="1" operator="beginsWith" text="Partial">
      <formula>LEFT(D91,LEN("Partial"))="Partial"</formula>
    </cfRule>
    <cfRule type="beginsWith" dxfId="629" priority="531" stopIfTrue="1" operator="beginsWith" text="Missing">
      <formula>LEFT(D91,LEN("Missing"))="Missing"</formula>
    </cfRule>
    <cfRule type="beginsWith" dxfId="628" priority="532" stopIfTrue="1" operator="beginsWith" text="Untested">
      <formula>LEFT(D91,LEN("Untested"))="Untested"</formula>
    </cfRule>
    <cfRule type="notContainsBlanks" dxfId="627" priority="533" stopIfTrue="1">
      <formula>LEN(TRIM(D91))&gt;0</formula>
    </cfRule>
  </conditionalFormatting>
  <conditionalFormatting sqref="D92:D95">
    <cfRule type="beginsWith" dxfId="626" priority="518" stopIfTrue="1" operator="beginsWith" text="Not Applicable">
      <formula>LEFT(D92,LEN("Not Applicable"))="Not Applicable"</formula>
    </cfRule>
    <cfRule type="beginsWith" dxfId="625" priority="519" stopIfTrue="1" operator="beginsWith" text="Waived">
      <formula>LEFT(D92,LEN("Waived"))="Waived"</formula>
    </cfRule>
    <cfRule type="beginsWith" dxfId="624" priority="520" stopIfTrue="1" operator="beginsWith" text="Pre-Passed">
      <formula>LEFT(D92,LEN("Pre-Passed"))="Pre-Passed"</formula>
    </cfRule>
    <cfRule type="beginsWith" dxfId="623" priority="521" stopIfTrue="1" operator="beginsWith" text="Completed">
      <formula>LEFT(D92,LEN("Completed"))="Completed"</formula>
    </cfRule>
    <cfRule type="beginsWith" dxfId="622" priority="522" stopIfTrue="1" operator="beginsWith" text="Partial">
      <formula>LEFT(D92,LEN("Partial"))="Partial"</formula>
    </cfRule>
    <cfRule type="beginsWith" dxfId="621" priority="523" stopIfTrue="1" operator="beginsWith" text="Missing">
      <formula>LEFT(D92,LEN("Missing"))="Missing"</formula>
    </cfRule>
    <cfRule type="beginsWith" dxfId="620" priority="524" stopIfTrue="1" operator="beginsWith" text="Untested">
      <formula>LEFT(D92,LEN("Untested"))="Untested"</formula>
    </cfRule>
    <cfRule type="notContainsBlanks" dxfId="619" priority="525" stopIfTrue="1">
      <formula>LEN(TRIM(D92))&gt;0</formula>
    </cfRule>
  </conditionalFormatting>
  <conditionalFormatting sqref="D11:D13">
    <cfRule type="beginsWith" dxfId="618" priority="481" stopIfTrue="1" operator="beginsWith" text="Not Applicable">
      <formula>LEFT(D11,LEN("Not Applicable"))="Not Applicable"</formula>
    </cfRule>
    <cfRule type="beginsWith" dxfId="617" priority="482" stopIfTrue="1" operator="beginsWith" text="Waived">
      <formula>LEFT(D11,LEN("Waived"))="Waived"</formula>
    </cfRule>
    <cfRule type="beginsWith" dxfId="616" priority="483" stopIfTrue="1" operator="beginsWith" text="Pre-Passed">
      <formula>LEFT(D11,LEN("Pre-Passed"))="Pre-Passed"</formula>
    </cfRule>
    <cfRule type="beginsWith" dxfId="615" priority="484" stopIfTrue="1" operator="beginsWith" text="Completed">
      <formula>LEFT(D11,LEN("Completed"))="Completed"</formula>
    </cfRule>
    <cfRule type="beginsWith" dxfId="614" priority="485" stopIfTrue="1" operator="beginsWith" text="Partial">
      <formula>LEFT(D11,LEN("Partial"))="Partial"</formula>
    </cfRule>
    <cfRule type="beginsWith" dxfId="613" priority="486" stopIfTrue="1" operator="beginsWith" text="Missing">
      <formula>LEFT(D11,LEN("Missing"))="Missing"</formula>
    </cfRule>
    <cfRule type="beginsWith" dxfId="612" priority="487" stopIfTrue="1" operator="beginsWith" text="Untested">
      <formula>LEFT(D11,LEN("Untested"))="Untested"</formula>
    </cfRule>
    <cfRule type="notContainsBlanks" dxfId="611" priority="488" stopIfTrue="1">
      <formula>LEN(TRIM(D11))&gt;0</formula>
    </cfRule>
  </conditionalFormatting>
  <conditionalFormatting sqref="D14">
    <cfRule type="beginsWith" dxfId="610" priority="473" stopIfTrue="1" operator="beginsWith" text="Not Applicable">
      <formula>LEFT(D14,LEN("Not Applicable"))="Not Applicable"</formula>
    </cfRule>
    <cfRule type="beginsWith" dxfId="609" priority="474" stopIfTrue="1" operator="beginsWith" text="Waived">
      <formula>LEFT(D14,LEN("Waived"))="Waived"</formula>
    </cfRule>
    <cfRule type="beginsWith" dxfId="608" priority="475" stopIfTrue="1" operator="beginsWith" text="Pre-Passed">
      <formula>LEFT(D14,LEN("Pre-Passed"))="Pre-Passed"</formula>
    </cfRule>
    <cfRule type="beginsWith" dxfId="607" priority="476" stopIfTrue="1" operator="beginsWith" text="Completed">
      <formula>LEFT(D14,LEN("Completed"))="Completed"</formula>
    </cfRule>
    <cfRule type="beginsWith" dxfId="606" priority="477" stopIfTrue="1" operator="beginsWith" text="Partial">
      <formula>LEFT(D14,LEN("Partial"))="Partial"</formula>
    </cfRule>
    <cfRule type="beginsWith" dxfId="605" priority="478" stopIfTrue="1" operator="beginsWith" text="Missing">
      <formula>LEFT(D14,LEN("Missing"))="Missing"</formula>
    </cfRule>
    <cfRule type="beginsWith" dxfId="604" priority="479" stopIfTrue="1" operator="beginsWith" text="Untested">
      <formula>LEFT(D14,LEN("Untested"))="Untested"</formula>
    </cfRule>
    <cfRule type="notContainsBlanks" dxfId="603" priority="480" stopIfTrue="1">
      <formula>LEN(TRIM(D14))&gt;0</formula>
    </cfRule>
  </conditionalFormatting>
  <conditionalFormatting sqref="E79:E82">
    <cfRule type="beginsWith" dxfId="602" priority="161" stopIfTrue="1" operator="beginsWith" text="Not Applicable">
      <formula>LEFT(E79,LEN("Not Applicable"))="Not Applicable"</formula>
    </cfRule>
    <cfRule type="beginsWith" dxfId="601" priority="162" stopIfTrue="1" operator="beginsWith" text="Waived">
      <formula>LEFT(E79,LEN("Waived"))="Waived"</formula>
    </cfRule>
    <cfRule type="beginsWith" dxfId="600" priority="163" stopIfTrue="1" operator="beginsWith" text="Pre-Passed">
      <formula>LEFT(E79,LEN("Pre-Passed"))="Pre-Passed"</formula>
    </cfRule>
    <cfRule type="beginsWith" dxfId="599" priority="164" stopIfTrue="1" operator="beginsWith" text="Completed">
      <formula>LEFT(E79,LEN("Completed"))="Completed"</formula>
    </cfRule>
    <cfRule type="beginsWith" dxfId="598" priority="165" stopIfTrue="1" operator="beginsWith" text="Partial">
      <formula>LEFT(E79,LEN("Partial"))="Partial"</formula>
    </cfRule>
    <cfRule type="beginsWith" dxfId="597" priority="166" stopIfTrue="1" operator="beginsWith" text="Missing">
      <formula>LEFT(E79,LEN("Missing"))="Missing"</formula>
    </cfRule>
    <cfRule type="beginsWith" dxfId="596" priority="167" stopIfTrue="1" operator="beginsWith" text="Untested">
      <formula>LEFT(E79,LEN("Untested"))="Untested"</formula>
    </cfRule>
    <cfRule type="notContainsBlanks" dxfId="595" priority="168" stopIfTrue="1">
      <formula>LEN(TRIM(E79))&gt;0</formula>
    </cfRule>
  </conditionalFormatting>
  <conditionalFormatting sqref="E58:E63 E65">
    <cfRule type="beginsWith" dxfId="594" priority="145" stopIfTrue="1" operator="beginsWith" text="Not Applicable">
      <formula>LEFT(E58,LEN("Not Applicable"))="Not Applicable"</formula>
    </cfRule>
    <cfRule type="beginsWith" dxfId="593" priority="146" stopIfTrue="1" operator="beginsWith" text="Waived">
      <formula>LEFT(E58,LEN("Waived"))="Waived"</formula>
    </cfRule>
    <cfRule type="beginsWith" dxfId="592" priority="147" stopIfTrue="1" operator="beginsWith" text="Pre-Passed">
      <formula>LEFT(E58,LEN("Pre-Passed"))="Pre-Passed"</formula>
    </cfRule>
    <cfRule type="beginsWith" dxfId="591" priority="148" stopIfTrue="1" operator="beginsWith" text="Completed">
      <formula>LEFT(E58,LEN("Completed"))="Completed"</formula>
    </cfRule>
    <cfRule type="beginsWith" dxfId="590" priority="149" stopIfTrue="1" operator="beginsWith" text="Partial">
      <formula>LEFT(E58,LEN("Partial"))="Partial"</formula>
    </cfRule>
    <cfRule type="beginsWith" dxfId="589" priority="150" stopIfTrue="1" operator="beginsWith" text="Missing">
      <formula>LEFT(E58,LEN("Missing"))="Missing"</formula>
    </cfRule>
    <cfRule type="beginsWith" dxfId="588" priority="151" stopIfTrue="1" operator="beginsWith" text="Untested">
      <formula>LEFT(E58,LEN("Untested"))="Untested"</formula>
    </cfRule>
    <cfRule type="notContainsBlanks" dxfId="587" priority="152" stopIfTrue="1">
      <formula>LEN(TRIM(E58))&gt;0</formula>
    </cfRule>
  </conditionalFormatting>
  <conditionalFormatting sqref="E32:E39">
    <cfRule type="beginsWith" dxfId="586" priority="129" stopIfTrue="1" operator="beginsWith" text="Not Applicable">
      <formula>LEFT(E32,LEN("Not Applicable"))="Not Applicable"</formula>
    </cfRule>
    <cfRule type="beginsWith" dxfId="585" priority="130" stopIfTrue="1" operator="beginsWith" text="Waived">
      <formula>LEFT(E32,LEN("Waived"))="Waived"</formula>
    </cfRule>
    <cfRule type="beginsWith" dxfId="584" priority="131" stopIfTrue="1" operator="beginsWith" text="Pre-Passed">
      <formula>LEFT(E32,LEN("Pre-Passed"))="Pre-Passed"</formula>
    </cfRule>
    <cfRule type="beginsWith" dxfId="583" priority="132" stopIfTrue="1" operator="beginsWith" text="Completed">
      <formula>LEFT(E32,LEN("Completed"))="Completed"</formula>
    </cfRule>
    <cfRule type="beginsWith" dxfId="582" priority="133" stopIfTrue="1" operator="beginsWith" text="Partial">
      <formula>LEFT(E32,LEN("Partial"))="Partial"</formula>
    </cfRule>
    <cfRule type="beginsWith" dxfId="581" priority="134" stopIfTrue="1" operator="beginsWith" text="Missing">
      <formula>LEFT(E32,LEN("Missing"))="Missing"</formula>
    </cfRule>
    <cfRule type="beginsWith" dxfId="580" priority="135" stopIfTrue="1" operator="beginsWith" text="Untested">
      <formula>LEFT(E32,LEN("Untested"))="Untested"</formula>
    </cfRule>
    <cfRule type="notContainsBlanks" dxfId="579" priority="136" stopIfTrue="1">
      <formula>LEN(TRIM(E32))&gt;0</formula>
    </cfRule>
  </conditionalFormatting>
  <conditionalFormatting sqref="E27">
    <cfRule type="beginsWith" dxfId="578" priority="121" stopIfTrue="1" operator="beginsWith" text="Not Applicable">
      <formula>LEFT(E27,LEN("Not Applicable"))="Not Applicable"</formula>
    </cfRule>
    <cfRule type="beginsWith" dxfId="577" priority="122" stopIfTrue="1" operator="beginsWith" text="Waived">
      <formula>LEFT(E27,LEN("Waived"))="Waived"</formula>
    </cfRule>
    <cfRule type="beginsWith" dxfId="576" priority="123" stopIfTrue="1" operator="beginsWith" text="Pre-Passed">
      <formula>LEFT(E27,LEN("Pre-Passed"))="Pre-Passed"</formula>
    </cfRule>
    <cfRule type="beginsWith" dxfId="575" priority="124" stopIfTrue="1" operator="beginsWith" text="Completed">
      <formula>LEFT(E27,LEN("Completed"))="Completed"</formula>
    </cfRule>
    <cfRule type="beginsWith" dxfId="574" priority="125" stopIfTrue="1" operator="beginsWith" text="Partial">
      <formula>LEFT(E27,LEN("Partial"))="Partial"</formula>
    </cfRule>
    <cfRule type="beginsWith" dxfId="573" priority="126" stopIfTrue="1" operator="beginsWith" text="Missing">
      <formula>LEFT(E27,LEN("Missing"))="Missing"</formula>
    </cfRule>
    <cfRule type="beginsWith" dxfId="572" priority="127" stopIfTrue="1" operator="beginsWith" text="Untested">
      <formula>LEFT(E27,LEN("Untested"))="Untested"</formula>
    </cfRule>
    <cfRule type="notContainsBlanks" dxfId="571" priority="128" stopIfTrue="1">
      <formula>LEN(TRIM(E27))&gt;0</formula>
    </cfRule>
  </conditionalFormatting>
  <conditionalFormatting sqref="E13:E14">
    <cfRule type="beginsWith" dxfId="570" priority="89" stopIfTrue="1" operator="beginsWith" text="Not Applicable">
      <formula>LEFT(E13,LEN("Not Applicable"))="Not Applicable"</formula>
    </cfRule>
    <cfRule type="beginsWith" dxfId="569" priority="90" stopIfTrue="1" operator="beginsWith" text="Waived">
      <formula>LEFT(E13,LEN("Waived"))="Waived"</formula>
    </cfRule>
    <cfRule type="beginsWith" dxfId="568" priority="91" stopIfTrue="1" operator="beginsWith" text="Pre-Passed">
      <formula>LEFT(E13,LEN("Pre-Passed"))="Pre-Passed"</formula>
    </cfRule>
    <cfRule type="beginsWith" dxfId="567" priority="92" stopIfTrue="1" operator="beginsWith" text="Completed">
      <formula>LEFT(E13,LEN("Completed"))="Completed"</formula>
    </cfRule>
    <cfRule type="beginsWith" dxfId="566" priority="93" stopIfTrue="1" operator="beginsWith" text="Partial">
      <formula>LEFT(E13,LEN("Partial"))="Partial"</formula>
    </cfRule>
    <cfRule type="beginsWith" dxfId="565" priority="94" stopIfTrue="1" operator="beginsWith" text="Missing">
      <formula>LEFT(E13,LEN("Missing"))="Missing"</formula>
    </cfRule>
    <cfRule type="beginsWith" dxfId="564" priority="95" stopIfTrue="1" operator="beginsWith" text="Untested">
      <formula>LEFT(E13,LEN("Untested"))="Untested"</formula>
    </cfRule>
    <cfRule type="notContainsBlanks" dxfId="563" priority="96" stopIfTrue="1">
      <formula>LEN(TRIM(E13))&gt;0</formula>
    </cfRule>
  </conditionalFormatting>
  <conditionalFormatting sqref="E16:E22">
    <cfRule type="beginsWith" dxfId="562" priority="81" stopIfTrue="1" operator="beginsWith" text="Not Applicable">
      <formula>LEFT(E16,LEN("Not Applicable"))="Not Applicable"</formula>
    </cfRule>
    <cfRule type="beginsWith" dxfId="561" priority="82" stopIfTrue="1" operator="beginsWith" text="Waived">
      <formula>LEFT(E16,LEN("Waived"))="Waived"</formula>
    </cfRule>
    <cfRule type="beginsWith" dxfId="560" priority="83" stopIfTrue="1" operator="beginsWith" text="Pre-Passed">
      <formula>LEFT(E16,LEN("Pre-Passed"))="Pre-Passed"</formula>
    </cfRule>
    <cfRule type="beginsWith" dxfId="559" priority="84" stopIfTrue="1" operator="beginsWith" text="Completed">
      <formula>LEFT(E16,LEN("Completed"))="Completed"</formula>
    </cfRule>
    <cfRule type="beginsWith" dxfId="558" priority="85" stopIfTrue="1" operator="beginsWith" text="Partial">
      <formula>LEFT(E16,LEN("Partial"))="Partial"</formula>
    </cfRule>
    <cfRule type="beginsWith" dxfId="557" priority="86" stopIfTrue="1" operator="beginsWith" text="Missing">
      <formula>LEFT(E16,LEN("Missing"))="Missing"</formula>
    </cfRule>
    <cfRule type="beginsWith" dxfId="556" priority="87" stopIfTrue="1" operator="beginsWith" text="Untested">
      <formula>LEFT(E16,LEN("Untested"))="Untested"</formula>
    </cfRule>
    <cfRule type="notContainsBlanks" dxfId="555" priority="88" stopIfTrue="1">
      <formula>LEN(TRIM(E16))&gt;0</formula>
    </cfRule>
  </conditionalFormatting>
  <conditionalFormatting sqref="E24:E26">
    <cfRule type="beginsWith" dxfId="554" priority="73" stopIfTrue="1" operator="beginsWith" text="Not Applicable">
      <formula>LEFT(E24,LEN("Not Applicable"))="Not Applicable"</formula>
    </cfRule>
    <cfRule type="beginsWith" dxfId="553" priority="74" stopIfTrue="1" operator="beginsWith" text="Waived">
      <formula>LEFT(E24,LEN("Waived"))="Waived"</formula>
    </cfRule>
    <cfRule type="beginsWith" dxfId="552" priority="75" stopIfTrue="1" operator="beginsWith" text="Pre-Passed">
      <formula>LEFT(E24,LEN("Pre-Passed"))="Pre-Passed"</formula>
    </cfRule>
    <cfRule type="beginsWith" dxfId="551" priority="76" stopIfTrue="1" operator="beginsWith" text="Completed">
      <formula>LEFT(E24,LEN("Completed"))="Completed"</formula>
    </cfRule>
    <cfRule type="beginsWith" dxfId="550" priority="77" stopIfTrue="1" operator="beginsWith" text="Partial">
      <formula>LEFT(E24,LEN("Partial"))="Partial"</formula>
    </cfRule>
    <cfRule type="beginsWith" dxfId="549" priority="78" stopIfTrue="1" operator="beginsWith" text="Missing">
      <formula>LEFT(E24,LEN("Missing"))="Missing"</formula>
    </cfRule>
    <cfRule type="beginsWith" dxfId="548" priority="79" stopIfTrue="1" operator="beginsWith" text="Untested">
      <formula>LEFT(E24,LEN("Untested"))="Untested"</formula>
    </cfRule>
    <cfRule type="notContainsBlanks" dxfId="547" priority="80" stopIfTrue="1">
      <formula>LEN(TRIM(E24))&gt;0</formula>
    </cfRule>
  </conditionalFormatting>
  <conditionalFormatting sqref="E28:E30">
    <cfRule type="beginsWith" dxfId="546" priority="65" stopIfTrue="1" operator="beginsWith" text="Not Applicable">
      <formula>LEFT(E28,LEN("Not Applicable"))="Not Applicable"</formula>
    </cfRule>
    <cfRule type="beginsWith" dxfId="545" priority="66" stopIfTrue="1" operator="beginsWith" text="Waived">
      <formula>LEFT(E28,LEN("Waived"))="Waived"</formula>
    </cfRule>
    <cfRule type="beginsWith" dxfId="544" priority="67" stopIfTrue="1" operator="beginsWith" text="Pre-Passed">
      <formula>LEFT(E28,LEN("Pre-Passed"))="Pre-Passed"</formula>
    </cfRule>
    <cfRule type="beginsWith" dxfId="543" priority="68" stopIfTrue="1" operator="beginsWith" text="Completed">
      <formula>LEFT(E28,LEN("Completed"))="Completed"</formula>
    </cfRule>
    <cfRule type="beginsWith" dxfId="542" priority="69" stopIfTrue="1" operator="beginsWith" text="Partial">
      <formula>LEFT(E28,LEN("Partial"))="Partial"</formula>
    </cfRule>
    <cfRule type="beginsWith" dxfId="541" priority="70" stopIfTrue="1" operator="beginsWith" text="Missing">
      <formula>LEFT(E28,LEN("Missing"))="Missing"</formula>
    </cfRule>
    <cfRule type="beginsWith" dxfId="540" priority="71" stopIfTrue="1" operator="beginsWith" text="Untested">
      <formula>LEFT(E28,LEN("Untested"))="Untested"</formula>
    </cfRule>
    <cfRule type="notContainsBlanks" dxfId="539" priority="72" stopIfTrue="1">
      <formula>LEN(TRIM(E28))&gt;0</formula>
    </cfRule>
  </conditionalFormatting>
  <conditionalFormatting sqref="E40:E46">
    <cfRule type="beginsWith" dxfId="538" priority="57" stopIfTrue="1" operator="beginsWith" text="Not Applicable">
      <formula>LEFT(E40,LEN("Not Applicable"))="Not Applicable"</formula>
    </cfRule>
    <cfRule type="beginsWith" dxfId="537" priority="58" stopIfTrue="1" operator="beginsWith" text="Waived">
      <formula>LEFT(E40,LEN("Waived"))="Waived"</formula>
    </cfRule>
    <cfRule type="beginsWith" dxfId="536" priority="59" stopIfTrue="1" operator="beginsWith" text="Pre-Passed">
      <formula>LEFT(E40,LEN("Pre-Passed"))="Pre-Passed"</formula>
    </cfRule>
    <cfRule type="beginsWith" dxfId="535" priority="60" stopIfTrue="1" operator="beginsWith" text="Completed">
      <formula>LEFT(E40,LEN("Completed"))="Completed"</formula>
    </cfRule>
    <cfRule type="beginsWith" dxfId="534" priority="61" stopIfTrue="1" operator="beginsWith" text="Partial">
      <formula>LEFT(E40,LEN("Partial"))="Partial"</formula>
    </cfRule>
    <cfRule type="beginsWith" dxfId="533" priority="62" stopIfTrue="1" operator="beginsWith" text="Missing">
      <formula>LEFT(E40,LEN("Missing"))="Missing"</formula>
    </cfRule>
    <cfRule type="beginsWith" dxfId="532" priority="63" stopIfTrue="1" operator="beginsWith" text="Untested">
      <formula>LEFT(E40,LEN("Untested"))="Untested"</formula>
    </cfRule>
    <cfRule type="notContainsBlanks" dxfId="531" priority="64" stopIfTrue="1">
      <formula>LEN(TRIM(E40))&gt;0</formula>
    </cfRule>
  </conditionalFormatting>
  <conditionalFormatting sqref="E47:E56">
    <cfRule type="beginsWith" dxfId="530" priority="49" stopIfTrue="1" operator="beginsWith" text="Not Applicable">
      <formula>LEFT(E47,LEN("Not Applicable"))="Not Applicable"</formula>
    </cfRule>
    <cfRule type="beginsWith" dxfId="529" priority="50" stopIfTrue="1" operator="beginsWith" text="Waived">
      <formula>LEFT(E47,LEN("Waived"))="Waived"</formula>
    </cfRule>
    <cfRule type="beginsWith" dxfId="528" priority="51" stopIfTrue="1" operator="beginsWith" text="Pre-Passed">
      <formula>LEFT(E47,LEN("Pre-Passed"))="Pre-Passed"</formula>
    </cfRule>
    <cfRule type="beginsWith" dxfId="527" priority="52" stopIfTrue="1" operator="beginsWith" text="Completed">
      <formula>LEFT(E47,LEN("Completed"))="Completed"</formula>
    </cfRule>
    <cfRule type="beginsWith" dxfId="526" priority="53" stopIfTrue="1" operator="beginsWith" text="Partial">
      <formula>LEFT(E47,LEN("Partial"))="Partial"</formula>
    </cfRule>
    <cfRule type="beginsWith" dxfId="525" priority="54" stopIfTrue="1" operator="beginsWith" text="Missing">
      <formula>LEFT(E47,LEN("Missing"))="Missing"</formula>
    </cfRule>
    <cfRule type="beginsWith" dxfId="524" priority="55" stopIfTrue="1" operator="beginsWith" text="Untested">
      <formula>LEFT(E47,LEN("Untested"))="Untested"</formula>
    </cfRule>
    <cfRule type="notContainsBlanks" dxfId="523" priority="56" stopIfTrue="1">
      <formula>LEN(TRIM(E47))&gt;0</formula>
    </cfRule>
  </conditionalFormatting>
  <conditionalFormatting sqref="E64">
    <cfRule type="beginsWith" dxfId="522" priority="41" stopIfTrue="1" operator="beginsWith" text="Not Applicable">
      <formula>LEFT(E64,LEN("Not Applicable"))="Not Applicable"</formula>
    </cfRule>
    <cfRule type="beginsWith" dxfId="521" priority="42" stopIfTrue="1" operator="beginsWith" text="Waived">
      <formula>LEFT(E64,LEN("Waived"))="Waived"</formula>
    </cfRule>
    <cfRule type="beginsWith" dxfId="520" priority="43" stopIfTrue="1" operator="beginsWith" text="Pre-Passed">
      <formula>LEFT(E64,LEN("Pre-Passed"))="Pre-Passed"</formula>
    </cfRule>
    <cfRule type="beginsWith" dxfId="519" priority="44" stopIfTrue="1" operator="beginsWith" text="Completed">
      <formula>LEFT(E64,LEN("Completed"))="Completed"</formula>
    </cfRule>
    <cfRule type="beginsWith" dxfId="518" priority="45" stopIfTrue="1" operator="beginsWith" text="Partial">
      <formula>LEFT(E64,LEN("Partial"))="Partial"</formula>
    </cfRule>
    <cfRule type="beginsWith" dxfId="517" priority="46" stopIfTrue="1" operator="beginsWith" text="Missing">
      <formula>LEFT(E64,LEN("Missing"))="Missing"</formula>
    </cfRule>
    <cfRule type="beginsWith" dxfId="516" priority="47" stopIfTrue="1" operator="beginsWith" text="Untested">
      <formula>LEFT(E64,LEN("Untested"))="Untested"</formula>
    </cfRule>
    <cfRule type="notContainsBlanks" dxfId="515" priority="48" stopIfTrue="1">
      <formula>LEN(TRIM(E64))&gt;0</formula>
    </cfRule>
  </conditionalFormatting>
  <conditionalFormatting sqref="E66:E73">
    <cfRule type="beginsWith" dxfId="514" priority="33" stopIfTrue="1" operator="beginsWith" text="Not Applicable">
      <formula>LEFT(E66,LEN("Not Applicable"))="Not Applicable"</formula>
    </cfRule>
    <cfRule type="beginsWith" dxfId="513" priority="34" stopIfTrue="1" operator="beginsWith" text="Waived">
      <formula>LEFT(E66,LEN("Waived"))="Waived"</formula>
    </cfRule>
    <cfRule type="beginsWith" dxfId="512" priority="35" stopIfTrue="1" operator="beginsWith" text="Pre-Passed">
      <formula>LEFT(E66,LEN("Pre-Passed"))="Pre-Passed"</formula>
    </cfRule>
    <cfRule type="beginsWith" dxfId="511" priority="36" stopIfTrue="1" operator="beginsWith" text="Completed">
      <formula>LEFT(E66,LEN("Completed"))="Completed"</formula>
    </cfRule>
    <cfRule type="beginsWith" dxfId="510" priority="37" stopIfTrue="1" operator="beginsWith" text="Partial">
      <formula>LEFT(E66,LEN("Partial"))="Partial"</formula>
    </cfRule>
    <cfRule type="beginsWith" dxfId="509" priority="38" stopIfTrue="1" operator="beginsWith" text="Missing">
      <formula>LEFT(E66,LEN("Missing"))="Missing"</formula>
    </cfRule>
    <cfRule type="beginsWith" dxfId="508" priority="39" stopIfTrue="1" operator="beginsWith" text="Untested">
      <formula>LEFT(E66,LEN("Untested"))="Untested"</formula>
    </cfRule>
    <cfRule type="notContainsBlanks" dxfId="507" priority="40" stopIfTrue="1">
      <formula>LEN(TRIM(E66))&gt;0</formula>
    </cfRule>
  </conditionalFormatting>
  <conditionalFormatting sqref="E74:E77">
    <cfRule type="beginsWith" dxfId="506" priority="25" stopIfTrue="1" operator="beginsWith" text="Not Applicable">
      <formula>LEFT(E74,LEN("Not Applicable"))="Not Applicable"</formula>
    </cfRule>
    <cfRule type="beginsWith" dxfId="505" priority="26" stopIfTrue="1" operator="beginsWith" text="Waived">
      <formula>LEFT(E74,LEN("Waived"))="Waived"</formula>
    </cfRule>
    <cfRule type="beginsWith" dxfId="504" priority="27" stopIfTrue="1" operator="beginsWith" text="Pre-Passed">
      <formula>LEFT(E74,LEN("Pre-Passed"))="Pre-Passed"</formula>
    </cfRule>
    <cfRule type="beginsWith" dxfId="503" priority="28" stopIfTrue="1" operator="beginsWith" text="Completed">
      <formula>LEFT(E74,LEN("Completed"))="Completed"</formula>
    </cfRule>
    <cfRule type="beginsWith" dxfId="502" priority="29" stopIfTrue="1" operator="beginsWith" text="Partial">
      <formula>LEFT(E74,LEN("Partial"))="Partial"</formula>
    </cfRule>
    <cfRule type="beginsWith" dxfId="501" priority="30" stopIfTrue="1" operator="beginsWith" text="Missing">
      <formula>LEFT(E74,LEN("Missing"))="Missing"</formula>
    </cfRule>
    <cfRule type="beginsWith" dxfId="500" priority="31" stopIfTrue="1" operator="beginsWith" text="Untested">
      <formula>LEFT(E74,LEN("Untested"))="Untested"</formula>
    </cfRule>
    <cfRule type="notContainsBlanks" dxfId="499" priority="32" stopIfTrue="1">
      <formula>LEN(TRIM(E74))&gt;0</formula>
    </cfRule>
  </conditionalFormatting>
  <conditionalFormatting sqref="E83:E95">
    <cfRule type="beginsWith" dxfId="498" priority="17" stopIfTrue="1" operator="beginsWith" text="Not Applicable">
      <formula>LEFT(E83,LEN("Not Applicable"))="Not Applicable"</formula>
    </cfRule>
    <cfRule type="beginsWith" dxfId="497" priority="18" stopIfTrue="1" operator="beginsWith" text="Waived">
      <formula>LEFT(E83,LEN("Waived"))="Waived"</formula>
    </cfRule>
    <cfRule type="beginsWith" dxfId="496" priority="19" stopIfTrue="1" operator="beginsWith" text="Pre-Passed">
      <formula>LEFT(E83,LEN("Pre-Passed"))="Pre-Passed"</formula>
    </cfRule>
    <cfRule type="beginsWith" dxfId="495" priority="20" stopIfTrue="1" operator="beginsWith" text="Completed">
      <formula>LEFT(E83,LEN("Completed"))="Completed"</formula>
    </cfRule>
    <cfRule type="beginsWith" dxfId="494" priority="21" stopIfTrue="1" operator="beginsWith" text="Partial">
      <formula>LEFT(E83,LEN("Partial"))="Partial"</formula>
    </cfRule>
    <cfRule type="beginsWith" dxfId="493" priority="22" stopIfTrue="1" operator="beginsWith" text="Missing">
      <formula>LEFT(E83,LEN("Missing"))="Missing"</formula>
    </cfRule>
    <cfRule type="beginsWith" dxfId="492" priority="23" stopIfTrue="1" operator="beginsWith" text="Untested">
      <formula>LEFT(E83,LEN("Untested"))="Untested"</formula>
    </cfRule>
    <cfRule type="notContainsBlanks" dxfId="491" priority="24" stopIfTrue="1">
      <formula>LEN(TRIM(E83))&gt;0</formula>
    </cfRule>
  </conditionalFormatting>
  <conditionalFormatting sqref="E11">
    <cfRule type="beginsWith" dxfId="490" priority="9" stopIfTrue="1" operator="beginsWith" text="Not Applicable">
      <formula>LEFT(E11,LEN("Not Applicable"))="Not Applicable"</formula>
    </cfRule>
    <cfRule type="beginsWith" dxfId="489" priority="10" stopIfTrue="1" operator="beginsWith" text="Waived">
      <formula>LEFT(E11,LEN("Waived"))="Waived"</formula>
    </cfRule>
    <cfRule type="beginsWith" dxfId="488" priority="11" stopIfTrue="1" operator="beginsWith" text="Pre-Passed">
      <formula>LEFT(E11,LEN("Pre-Passed"))="Pre-Passed"</formula>
    </cfRule>
    <cfRule type="beginsWith" dxfId="487" priority="12" stopIfTrue="1" operator="beginsWith" text="Completed">
      <formula>LEFT(E11,LEN("Completed"))="Completed"</formula>
    </cfRule>
    <cfRule type="beginsWith" dxfId="486" priority="13" stopIfTrue="1" operator="beginsWith" text="Partial">
      <formula>LEFT(E11,LEN("Partial"))="Partial"</formula>
    </cfRule>
    <cfRule type="beginsWith" dxfId="485" priority="14" stopIfTrue="1" operator="beginsWith" text="Missing">
      <formula>LEFT(E11,LEN("Missing"))="Missing"</formula>
    </cfRule>
    <cfRule type="beginsWith" dxfId="484" priority="15" stopIfTrue="1" operator="beginsWith" text="Untested">
      <formula>LEFT(E11,LEN("Untested"))="Untested"</formula>
    </cfRule>
    <cfRule type="notContainsBlanks" dxfId="483" priority="16" stopIfTrue="1">
      <formula>LEN(TRIM(E11))&gt;0</formula>
    </cfRule>
  </conditionalFormatting>
  <conditionalFormatting sqref="E12">
    <cfRule type="beginsWith" dxfId="482" priority="1" stopIfTrue="1" operator="beginsWith" text="Not Applicable">
      <formula>LEFT(E12,LEN("Not Applicable"))="Not Applicable"</formula>
    </cfRule>
    <cfRule type="beginsWith" dxfId="481" priority="2" stopIfTrue="1" operator="beginsWith" text="Waived">
      <formula>LEFT(E12,LEN("Waived"))="Waived"</formula>
    </cfRule>
    <cfRule type="beginsWith" dxfId="480" priority="3" stopIfTrue="1" operator="beginsWith" text="Pre-Passed">
      <formula>LEFT(E12,LEN("Pre-Passed"))="Pre-Passed"</formula>
    </cfRule>
    <cfRule type="beginsWith" dxfId="479" priority="4" stopIfTrue="1" operator="beginsWith" text="Completed">
      <formula>LEFT(E12,LEN("Completed"))="Completed"</formula>
    </cfRule>
    <cfRule type="beginsWith" dxfId="478" priority="5" stopIfTrue="1" operator="beginsWith" text="Partial">
      <formula>LEFT(E12,LEN("Partial"))="Partial"</formula>
    </cfRule>
    <cfRule type="beginsWith" dxfId="477" priority="6" stopIfTrue="1" operator="beginsWith" text="Missing">
      <formula>LEFT(E12,LEN("Missing"))="Missing"</formula>
    </cfRule>
    <cfRule type="beginsWith" dxfId="476" priority="7" stopIfTrue="1" operator="beginsWith" text="Untested">
      <formula>LEFT(E12,LEN("Untested"))="Untested"</formula>
    </cfRule>
    <cfRule type="notContainsBlanks" dxfId="475" priority="8" stopIfTrue="1">
      <formula>LEN(TRIM(E12))&gt;0</formula>
    </cfRule>
  </conditionalFormatting>
  <dataValidations count="1">
    <dataValidation type="list" showInputMessage="1" showErrorMessage="1" sqref="D101:E103 D110:E117 D105:E108 D16:E22 D58:E77 D32:E56 D79:E99 D24:E30 D11:E14">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8" zoomScaleNormal="100" zoomScalePageLayoutView="150" workbookViewId="0">
      <selection activeCell="D52" sqref="D52"/>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820</v>
      </c>
      <c r="D1" s="7" t="str">
        <f>""&amp;COUNTIF(D$10:D$177,$A$2)&amp;" "&amp;$A$2</f>
        <v>0 Untested</v>
      </c>
      <c r="E1" s="7" t="str">
        <f>""&amp;COUNTIF(E$10:E$177,$A$2)&amp;" "&amp;$A$2</f>
        <v>0 Untested</v>
      </c>
      <c r="F1" s="8" t="s">
        <v>819</v>
      </c>
    </row>
    <row r="2" spans="1:6" ht="13.95" customHeight="1" thickBot="1" x14ac:dyDescent="0.35">
      <c r="A2" s="64" t="s">
        <v>72</v>
      </c>
      <c r="B2" s="60" t="s">
        <v>73</v>
      </c>
      <c r="C2" s="176" t="s">
        <v>822</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3.95" customHeight="1" thickBot="1" x14ac:dyDescent="0.35">
      <c r="A3" s="64" t="s">
        <v>74</v>
      </c>
      <c r="B3" s="60" t="s">
        <v>75</v>
      </c>
      <c r="C3" s="177"/>
      <c r="D3" s="66">
        <f>SUMPRODUCT(($A$10:$A$177="Basic")*(D$10:D$177="Missing"))+0.5*SUMPRODUCT(($A$10:$A$177="Basic")*(D$10:D$177="Partial"))</f>
        <v>0</v>
      </c>
      <c r="E3" s="66">
        <f>SUMPRODUCT(($A$10:$A$177="Basic")*(E$10:E$177="Missing"))+0.5*SUMPRODUCT(($A$10:$A$177="Basic")*(E$10:E$177="Partial"))</f>
        <v>0</v>
      </c>
      <c r="F3" s="60" t="str">
        <f>"Basic "&amp;$F$1&amp;"s "&amp;A3</f>
        <v>Basic ICRs Missing</v>
      </c>
    </row>
    <row r="4" spans="1:6" ht="13.95" customHeight="1" thickBot="1" x14ac:dyDescent="0.35">
      <c r="A4" s="64" t="s">
        <v>76</v>
      </c>
      <c r="B4" s="60" t="s">
        <v>77</v>
      </c>
      <c r="C4" s="177"/>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3.95" customHeight="1" thickBot="1" x14ac:dyDescent="0.35">
      <c r="A5" s="64" t="s">
        <v>78</v>
      </c>
      <c r="B5" s="60" t="s">
        <v>79</v>
      </c>
      <c r="C5" s="177"/>
      <c r="D5" s="66">
        <f>SUMPRODUCT(($A$10:$A$177="Intermediate")*(D$10:D$177="Completed"))+SUMPRODUCT(($A$10:$A$177="Intermediate")*(D$10:D$177="Pre-Passed"))+0.5*SUMPRODUCT(($A$10:$A$177="Intermediate")*(D$10:D$177="Partial"))</f>
        <v>5</v>
      </c>
      <c r="E5" s="66">
        <f>SUMPRODUCT(($A$10:$A$177="Intermediate")*(E$10:E$177="Completed"))+SUMPRODUCT(($A$10:$A$177="Intermediate")*(E$10:E$177="Pre-Passed"))+0.5*SUMPRODUCT(($A$10:$A$177="Intermediate")*(E$10:E$177="Partial"))</f>
        <v>5</v>
      </c>
      <c r="F5" s="60" t="str">
        <f>"Intermediate "&amp;$F$1&amp;"s "&amp;A5</f>
        <v>Intermediate ICRs Completed</v>
      </c>
    </row>
    <row r="6" spans="1:6" ht="13.95" customHeight="1" thickBot="1" x14ac:dyDescent="0.35">
      <c r="A6" s="64" t="s">
        <v>80</v>
      </c>
      <c r="B6" s="60" t="s">
        <v>81</v>
      </c>
      <c r="C6" s="177"/>
      <c r="D6" s="66">
        <f>SUMPRODUCT(($A$10:$A$177="Advanced")*(D$10:D$177="Missing"))+0.5*SUMPRODUCT(($A$10:$A$177="Advanced")*(D$10:D$177="Partial"))</f>
        <v>5</v>
      </c>
      <c r="E6" s="66">
        <f>SUMPRODUCT(($A$10:$A$177="Advanced")*(E$10:E$177="Missing"))+0.5*SUMPRODUCT(($A$10:$A$177="Advanced")*(E$10:E$177="Partial"))</f>
        <v>5</v>
      </c>
      <c r="F6" s="60" t="str">
        <f>"Advanced "&amp;$F$1&amp;"s "&amp;A3</f>
        <v>Advanced ICRs Missing</v>
      </c>
    </row>
    <row r="7" spans="1:6" ht="13.95" customHeight="1" thickBot="1" x14ac:dyDescent="0.35">
      <c r="A7" s="64" t="s">
        <v>82</v>
      </c>
      <c r="B7" s="60" t="s">
        <v>83</v>
      </c>
      <c r="C7" s="177"/>
      <c r="D7" s="66">
        <f>SUMPRODUCT(($A$10:$A$177="Advanced")*(D$10:D$177="Completed"))+SUMPRODUCT(($A$10:$A$177="Advanced")*(D$10:D$177="Pre-Passed"))+0.5*SUMPRODUCT(($A$10:$A$177="Advanced")*(D$10:D$177="Partial"))</f>
        <v>2</v>
      </c>
      <c r="E7" s="66">
        <f>SUMPRODUCT(($A$10:$A$177="Advanced")*(E$10:E$177="Completed"))+SUMPRODUCT(($A$10:$A$177="Advanced")*(E$10:E$177="Pre-Passed"))+0.5*SUMPRODUCT(($A$10:$A$177="Advanced")*(E$10:E$177="Partial"))</f>
        <v>2</v>
      </c>
      <c r="F7" s="60" t="str">
        <f>"Advanced "&amp;$F$1&amp;"s "&amp;A5</f>
        <v>Advanced ICRs Completed</v>
      </c>
    </row>
    <row r="8" spans="1:6" ht="13.95" customHeight="1" thickBot="1" x14ac:dyDescent="0.35">
      <c r="A8" s="59" t="s">
        <v>84</v>
      </c>
      <c r="B8" s="60" t="s">
        <v>85</v>
      </c>
      <c r="C8" s="177"/>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9" t="s">
        <v>86</v>
      </c>
      <c r="B9" s="180"/>
      <c r="C9" s="178"/>
      <c r="D9" s="66">
        <f>SUMPRODUCT(($A$10:$A$177="Innovative")*(D$10:D$177="Completed"))+SUMPRODUCT(($A$10:$A$177="Innovative")*(D$10:D$177="Pre-Passed"))+0.5*SUMPRODUCT(($A$10:$A$177="Innovative")*(D$10:D$177="Partial"))</f>
        <v>1</v>
      </c>
      <c r="E9" s="66">
        <f>SUMPRODUCT(($A$10:$A$177="Innovative")*(E$10:E$177="Completed"))+SUMPRODUCT(($A$10:$A$177="Innovative")*(E$10:E$177="Pre-Passed"))+0.5*SUMPRODUCT(($A$10:$A$177="Innovative")*(E$10:E$177="Partial"))</f>
        <v>1</v>
      </c>
      <c r="F9" s="60" t="str">
        <f>"Innovative "&amp;$F$1&amp;"s "&amp;A5</f>
        <v>Innovative ICRs Completed</v>
      </c>
    </row>
    <row r="10" spans="1:6" ht="13.95" customHeight="1" thickBot="1" x14ac:dyDescent="0.35">
      <c r="A10" s="181" t="s">
        <v>236</v>
      </c>
      <c r="B10" s="182"/>
      <c r="C10" s="8" t="s">
        <v>87</v>
      </c>
      <c r="D10" s="8" t="s">
        <v>88</v>
      </c>
      <c r="E10" s="8" t="s">
        <v>89</v>
      </c>
      <c r="F10" s="8" t="s">
        <v>90</v>
      </c>
    </row>
    <row r="11" spans="1:6" ht="28.2" thickBot="1" x14ac:dyDescent="0.35">
      <c r="A11" s="67" t="s">
        <v>91</v>
      </c>
      <c r="B11" s="60" t="s">
        <v>237</v>
      </c>
      <c r="C11" s="60" t="s">
        <v>316</v>
      </c>
      <c r="D11" s="8" t="s">
        <v>80</v>
      </c>
      <c r="E11" s="8" t="s">
        <v>78</v>
      </c>
      <c r="F11" s="60"/>
    </row>
    <row r="12" spans="1:6" ht="28.2" thickBot="1" x14ac:dyDescent="0.35">
      <c r="A12" s="67" t="s">
        <v>94</v>
      </c>
      <c r="B12" s="60" t="s">
        <v>238</v>
      </c>
      <c r="C12" s="60" t="s">
        <v>317</v>
      </c>
      <c r="D12" s="8" t="s">
        <v>80</v>
      </c>
      <c r="E12" s="8" t="s">
        <v>78</v>
      </c>
      <c r="F12" s="60" t="s">
        <v>871</v>
      </c>
    </row>
    <row r="13" spans="1:6" ht="16.2" thickBot="1" x14ac:dyDescent="0.35">
      <c r="A13" s="68" t="s">
        <v>94</v>
      </c>
      <c r="B13" s="60" t="s">
        <v>239</v>
      </c>
      <c r="C13" s="60" t="s">
        <v>318</v>
      </c>
      <c r="D13" s="8" t="s">
        <v>80</v>
      </c>
      <c r="E13" s="8" t="s">
        <v>78</v>
      </c>
      <c r="F13" s="60"/>
    </row>
    <row r="14" spans="1:6" ht="16.2" thickBot="1" x14ac:dyDescent="0.35">
      <c r="A14" s="68" t="s">
        <v>94</v>
      </c>
      <c r="B14" s="60" t="s">
        <v>240</v>
      </c>
      <c r="C14" s="60" t="s">
        <v>319</v>
      </c>
      <c r="D14" s="8" t="s">
        <v>80</v>
      </c>
      <c r="E14" s="8" t="s">
        <v>78</v>
      </c>
      <c r="F14" s="60"/>
    </row>
    <row r="15" spans="1:6" ht="28.2" thickBot="1" x14ac:dyDescent="0.35">
      <c r="A15" s="68" t="s">
        <v>108</v>
      </c>
      <c r="B15" s="60" t="s">
        <v>241</v>
      </c>
      <c r="C15" s="60" t="s">
        <v>320</v>
      </c>
      <c r="D15" s="8" t="s">
        <v>80</v>
      </c>
      <c r="E15" s="8" t="s">
        <v>78</v>
      </c>
      <c r="F15" s="60" t="s">
        <v>872</v>
      </c>
    </row>
    <row r="16" spans="1:6" ht="16.2" thickBot="1" x14ac:dyDescent="0.35">
      <c r="A16" s="70" t="s">
        <v>96</v>
      </c>
      <c r="B16" s="60" t="s">
        <v>242</v>
      </c>
      <c r="C16" s="60" t="s">
        <v>321</v>
      </c>
      <c r="D16" s="8" t="s">
        <v>80</v>
      </c>
      <c r="E16" s="8" t="s">
        <v>78</v>
      </c>
      <c r="F16" s="60"/>
    </row>
    <row r="17" spans="1:6" ht="55.8" thickBot="1" x14ac:dyDescent="0.35">
      <c r="A17" s="70" t="s">
        <v>96</v>
      </c>
      <c r="B17" s="60" t="s">
        <v>243</v>
      </c>
      <c r="C17" s="60" t="s">
        <v>322</v>
      </c>
      <c r="D17" s="8" t="s">
        <v>74</v>
      </c>
      <c r="E17" s="8" t="s">
        <v>74</v>
      </c>
      <c r="F17" s="60"/>
    </row>
    <row r="18" spans="1:6" ht="28.2" thickBot="1" x14ac:dyDescent="0.35">
      <c r="A18" s="71" t="s">
        <v>133</v>
      </c>
      <c r="B18" s="60" t="s">
        <v>244</v>
      </c>
      <c r="C18" s="60" t="s">
        <v>323</v>
      </c>
      <c r="D18" s="8" t="s">
        <v>74</v>
      </c>
      <c r="E18" s="8" t="s">
        <v>74</v>
      </c>
      <c r="F18" s="60" t="s">
        <v>874</v>
      </c>
    </row>
    <row r="19" spans="1:6" ht="42" thickBot="1" x14ac:dyDescent="0.35">
      <c r="A19" s="71" t="s">
        <v>133</v>
      </c>
      <c r="B19" s="60" t="s">
        <v>245</v>
      </c>
      <c r="C19" s="60" t="s">
        <v>324</v>
      </c>
      <c r="D19" s="8" t="s">
        <v>74</v>
      </c>
      <c r="E19" s="8" t="s">
        <v>74</v>
      </c>
      <c r="F19" s="60" t="s">
        <v>874</v>
      </c>
    </row>
    <row r="20" spans="1:6" ht="28.2" thickBot="1" x14ac:dyDescent="0.35">
      <c r="A20" s="72" t="s">
        <v>217</v>
      </c>
      <c r="B20" s="60" t="s">
        <v>246</v>
      </c>
      <c r="C20" s="60" t="s">
        <v>325</v>
      </c>
      <c r="D20" s="8" t="s">
        <v>74</v>
      </c>
      <c r="E20" s="8" t="s">
        <v>74</v>
      </c>
      <c r="F20" s="60" t="s">
        <v>873</v>
      </c>
    </row>
    <row r="21" spans="1:6" ht="16.2" thickBot="1" x14ac:dyDescent="0.35">
      <c r="A21" s="72" t="s">
        <v>217</v>
      </c>
      <c r="B21" s="60" t="s">
        <v>247</v>
      </c>
      <c r="C21" s="60" t="s">
        <v>326</v>
      </c>
      <c r="D21" s="8" t="s">
        <v>80</v>
      </c>
      <c r="E21" s="8" t="s">
        <v>78</v>
      </c>
      <c r="F21" s="60"/>
    </row>
    <row r="22" spans="1:6" ht="13.95" customHeight="1" thickBot="1" x14ac:dyDescent="0.35">
      <c r="A22" s="181" t="s">
        <v>527</v>
      </c>
      <c r="B22" s="182"/>
      <c r="C22" s="8" t="s">
        <v>87</v>
      </c>
      <c r="D22" s="8" t="s">
        <v>88</v>
      </c>
      <c r="E22" s="8" t="s">
        <v>89</v>
      </c>
      <c r="F22" s="8" t="s">
        <v>90</v>
      </c>
    </row>
    <row r="23" spans="1:6" ht="16.2" thickBot="1" x14ac:dyDescent="0.35">
      <c r="A23" s="67" t="s">
        <v>91</v>
      </c>
      <c r="B23" s="60" t="s">
        <v>528</v>
      </c>
      <c r="C23" s="60" t="s">
        <v>529</v>
      </c>
      <c r="D23" s="8" t="s">
        <v>80</v>
      </c>
      <c r="E23" s="8" t="s">
        <v>78</v>
      </c>
      <c r="F23" s="60"/>
    </row>
    <row r="24" spans="1:6" ht="28.2" thickBot="1" x14ac:dyDescent="0.35">
      <c r="A24" s="68" t="s">
        <v>94</v>
      </c>
      <c r="B24" s="60" t="s">
        <v>530</v>
      </c>
      <c r="C24" s="60" t="s">
        <v>531</v>
      </c>
      <c r="D24" s="8" t="s">
        <v>80</v>
      </c>
      <c r="E24" s="8" t="s">
        <v>78</v>
      </c>
      <c r="F24" s="60"/>
    </row>
    <row r="25" spans="1:6" ht="28.2" thickBot="1" x14ac:dyDescent="0.35">
      <c r="A25" s="70" t="s">
        <v>108</v>
      </c>
      <c r="B25" s="60" t="s">
        <v>532</v>
      </c>
      <c r="C25" s="60" t="s">
        <v>533</v>
      </c>
      <c r="D25" s="8" t="s">
        <v>80</v>
      </c>
      <c r="E25" s="8" t="s">
        <v>78</v>
      </c>
      <c r="F25" s="60"/>
    </row>
    <row r="26" spans="1:6" ht="28.2" thickBot="1" x14ac:dyDescent="0.35">
      <c r="A26" s="69" t="s">
        <v>96</v>
      </c>
      <c r="B26" s="60" t="s">
        <v>534</v>
      </c>
      <c r="C26" s="60" t="s">
        <v>535</v>
      </c>
      <c r="D26" s="8" t="s">
        <v>80</v>
      </c>
      <c r="E26" s="8" t="s">
        <v>78</v>
      </c>
      <c r="F26" s="60"/>
    </row>
    <row r="27" spans="1:6" ht="28.2" thickBot="1" x14ac:dyDescent="0.35">
      <c r="A27" s="69" t="s">
        <v>96</v>
      </c>
      <c r="B27" s="60" t="s">
        <v>536</v>
      </c>
      <c r="C27" s="60" t="s">
        <v>821</v>
      </c>
      <c r="D27" s="8" t="s">
        <v>84</v>
      </c>
      <c r="E27" s="8" t="s">
        <v>84</v>
      </c>
      <c r="F27" s="60"/>
    </row>
    <row r="28" spans="1:6" ht="28.2" thickBot="1" x14ac:dyDescent="0.35">
      <c r="A28" s="71" t="s">
        <v>133</v>
      </c>
      <c r="B28" s="60" t="s">
        <v>537</v>
      </c>
      <c r="C28" s="60" t="s">
        <v>538</v>
      </c>
      <c r="D28" s="8" t="s">
        <v>74</v>
      </c>
      <c r="E28" s="8" t="s">
        <v>74</v>
      </c>
      <c r="F28" s="60"/>
    </row>
    <row r="29" spans="1:6" ht="28.2" thickBot="1" x14ac:dyDescent="0.35">
      <c r="A29" s="71" t="s">
        <v>133</v>
      </c>
      <c r="B29" s="60" t="s">
        <v>539</v>
      </c>
      <c r="C29" s="60" t="s">
        <v>540</v>
      </c>
      <c r="D29" s="8" t="s">
        <v>74</v>
      </c>
      <c r="E29" s="8" t="s">
        <v>74</v>
      </c>
      <c r="F29" s="60"/>
    </row>
    <row r="30" spans="1:6" ht="28.2" thickBot="1" x14ac:dyDescent="0.35">
      <c r="A30" s="72" t="s">
        <v>217</v>
      </c>
      <c r="B30" s="60" t="s">
        <v>541</v>
      </c>
      <c r="C30" s="60" t="s">
        <v>542</v>
      </c>
      <c r="D30" s="8" t="s">
        <v>74</v>
      </c>
      <c r="E30" s="8" t="s">
        <v>74</v>
      </c>
      <c r="F30" s="60"/>
    </row>
    <row r="31" spans="1:6" ht="13.95" customHeight="1" thickBot="1" x14ac:dyDescent="0.35">
      <c r="A31" s="181" t="s">
        <v>543</v>
      </c>
      <c r="B31" s="182"/>
      <c r="C31" s="8" t="s">
        <v>87</v>
      </c>
      <c r="D31" s="8" t="s">
        <v>88</v>
      </c>
      <c r="E31" s="8" t="s">
        <v>89</v>
      </c>
      <c r="F31" s="8" t="s">
        <v>90</v>
      </c>
    </row>
    <row r="32" spans="1:6" ht="42" thickBot="1" x14ac:dyDescent="0.35">
      <c r="A32" s="67" t="s">
        <v>91</v>
      </c>
      <c r="B32" s="60" t="s">
        <v>544</v>
      </c>
      <c r="C32" s="60" t="s">
        <v>545</v>
      </c>
      <c r="D32" s="8" t="s">
        <v>80</v>
      </c>
      <c r="E32" s="8" t="s">
        <v>78</v>
      </c>
      <c r="F32" s="60"/>
    </row>
    <row r="33" spans="1:6" ht="69.599999999999994" thickBot="1" x14ac:dyDescent="0.35">
      <c r="A33" s="68" t="s">
        <v>94</v>
      </c>
      <c r="B33" s="60" t="s">
        <v>546</v>
      </c>
      <c r="C33" s="60" t="s">
        <v>547</v>
      </c>
      <c r="D33" s="8" t="s">
        <v>80</v>
      </c>
      <c r="E33" s="8" t="s">
        <v>78</v>
      </c>
      <c r="F33" s="60"/>
    </row>
    <row r="34" spans="1:6" ht="16.2" thickBot="1" x14ac:dyDescent="0.35">
      <c r="A34" s="70" t="s">
        <v>108</v>
      </c>
      <c r="B34" s="60" t="s">
        <v>548</v>
      </c>
      <c r="C34" s="60" t="s">
        <v>549</v>
      </c>
      <c r="D34" s="8" t="s">
        <v>80</v>
      </c>
      <c r="E34" s="8" t="s">
        <v>78</v>
      </c>
      <c r="F34" s="60" t="s">
        <v>872</v>
      </c>
    </row>
    <row r="35" spans="1:6" ht="28.2" thickBot="1" x14ac:dyDescent="0.35">
      <c r="A35" s="70" t="s">
        <v>108</v>
      </c>
      <c r="B35" s="60" t="s">
        <v>550</v>
      </c>
      <c r="C35" s="60" t="s">
        <v>551</v>
      </c>
      <c r="D35" s="8" t="s">
        <v>80</v>
      </c>
      <c r="E35" s="8" t="s">
        <v>78</v>
      </c>
      <c r="F35" s="60" t="s">
        <v>872</v>
      </c>
    </row>
    <row r="36" spans="1:6" ht="55.8" thickBot="1" x14ac:dyDescent="0.35">
      <c r="A36" s="69" t="s">
        <v>96</v>
      </c>
      <c r="B36" s="60" t="s">
        <v>552</v>
      </c>
      <c r="C36" s="60" t="s">
        <v>553</v>
      </c>
      <c r="D36" s="8" t="s">
        <v>74</v>
      </c>
      <c r="E36" s="8" t="s">
        <v>74</v>
      </c>
      <c r="F36" s="60"/>
    </row>
    <row r="37" spans="1:6" s="26" customFormat="1" ht="69.599999999999994" thickBot="1" x14ac:dyDescent="0.35">
      <c r="A37" s="69" t="s">
        <v>96</v>
      </c>
      <c r="B37" s="60" t="s">
        <v>554</v>
      </c>
      <c r="C37" s="60" t="s">
        <v>555</v>
      </c>
      <c r="D37" s="8" t="s">
        <v>74</v>
      </c>
      <c r="E37" s="8" t="s">
        <v>74</v>
      </c>
      <c r="F37" s="60"/>
    </row>
    <row r="38" spans="1:6" s="26" customFormat="1" ht="42" thickBot="1" x14ac:dyDescent="0.35">
      <c r="A38" s="71" t="s">
        <v>133</v>
      </c>
      <c r="B38" s="60" t="s">
        <v>556</v>
      </c>
      <c r="C38" s="60" t="s">
        <v>557</v>
      </c>
      <c r="D38" s="8" t="s">
        <v>74</v>
      </c>
      <c r="E38" s="8" t="s">
        <v>74</v>
      </c>
      <c r="F38" s="60" t="s">
        <v>874</v>
      </c>
    </row>
    <row r="39" spans="1:6" s="26" customFormat="1" ht="28.2" thickBot="1" x14ac:dyDescent="0.35">
      <c r="A39" s="71" t="s">
        <v>133</v>
      </c>
      <c r="B39" s="60" t="s">
        <v>558</v>
      </c>
      <c r="C39" s="60" t="s">
        <v>559</v>
      </c>
      <c r="D39" s="8" t="s">
        <v>74</v>
      </c>
      <c r="E39" s="8" t="s">
        <v>74</v>
      </c>
      <c r="F39" s="60" t="s">
        <v>874</v>
      </c>
    </row>
    <row r="40" spans="1:6" s="26" customFormat="1" ht="28.2" thickBot="1" x14ac:dyDescent="0.35">
      <c r="A40" s="71" t="s">
        <v>133</v>
      </c>
      <c r="B40" s="60" t="s">
        <v>560</v>
      </c>
      <c r="C40" s="60" t="s">
        <v>561</v>
      </c>
      <c r="D40" s="8" t="s">
        <v>74</v>
      </c>
      <c r="E40" s="8" t="s">
        <v>74</v>
      </c>
      <c r="F40" s="60"/>
    </row>
    <row r="41" spans="1:6" s="26" customFormat="1" ht="16.2" thickBot="1" x14ac:dyDescent="0.35">
      <c r="A41" s="72" t="s">
        <v>217</v>
      </c>
      <c r="B41" s="60" t="s">
        <v>562</v>
      </c>
      <c r="C41" s="60" t="s">
        <v>563</v>
      </c>
      <c r="D41" s="8" t="s">
        <v>74</v>
      </c>
      <c r="E41" s="8" t="s">
        <v>74</v>
      </c>
      <c r="F41" s="60" t="s">
        <v>873</v>
      </c>
    </row>
    <row r="42" spans="1:6" s="26" customFormat="1" ht="28.2" thickBot="1" x14ac:dyDescent="0.35">
      <c r="A42" s="72" t="s">
        <v>217</v>
      </c>
      <c r="B42" s="60" t="s">
        <v>564</v>
      </c>
      <c r="C42" s="60" t="s">
        <v>565</v>
      </c>
      <c r="D42" s="8" t="s">
        <v>74</v>
      </c>
      <c r="E42" s="8" t="s">
        <v>74</v>
      </c>
      <c r="F42" s="60"/>
    </row>
    <row r="43" spans="1:6" ht="13.95" customHeight="1" thickBot="1" x14ac:dyDescent="0.35">
      <c r="A43" s="181" t="s">
        <v>654</v>
      </c>
      <c r="B43" s="182"/>
      <c r="C43" s="8" t="s">
        <v>87</v>
      </c>
      <c r="D43" s="8" t="s">
        <v>88</v>
      </c>
      <c r="E43" s="8" t="s">
        <v>89</v>
      </c>
      <c r="F43" s="8" t="s">
        <v>90</v>
      </c>
    </row>
    <row r="44" spans="1:6" ht="42" thickBot="1" x14ac:dyDescent="0.35">
      <c r="A44" s="68" t="s">
        <v>94</v>
      </c>
      <c r="B44" s="60" t="s">
        <v>655</v>
      </c>
      <c r="C44" s="60" t="s">
        <v>656</v>
      </c>
      <c r="D44" s="8" t="s">
        <v>80</v>
      </c>
      <c r="E44" s="8" t="s">
        <v>78</v>
      </c>
      <c r="F44" s="60" t="s">
        <v>871</v>
      </c>
    </row>
    <row r="45" spans="1:6" ht="42" thickBot="1" x14ac:dyDescent="0.35">
      <c r="A45" s="70" t="s">
        <v>108</v>
      </c>
      <c r="B45" s="60" t="s">
        <v>657</v>
      </c>
      <c r="C45" s="60" t="s">
        <v>658</v>
      </c>
      <c r="D45" s="8" t="s">
        <v>80</v>
      </c>
      <c r="E45" s="8" t="s">
        <v>78</v>
      </c>
      <c r="F45" s="60" t="s">
        <v>872</v>
      </c>
    </row>
    <row r="46" spans="1:6" ht="28.2" thickBot="1" x14ac:dyDescent="0.35">
      <c r="A46" s="69" t="s">
        <v>96</v>
      </c>
      <c r="B46" s="60" t="s">
        <v>659</v>
      </c>
      <c r="C46" s="60" t="s">
        <v>660</v>
      </c>
      <c r="D46" s="8" t="s">
        <v>74</v>
      </c>
      <c r="E46" s="8" t="s">
        <v>74</v>
      </c>
      <c r="F46" s="60" t="s">
        <v>872</v>
      </c>
    </row>
    <row r="47" spans="1:6" ht="28.2" thickBot="1" x14ac:dyDescent="0.35">
      <c r="A47" s="69" t="s">
        <v>96</v>
      </c>
      <c r="B47" s="60" t="s">
        <v>661</v>
      </c>
      <c r="C47" s="60" t="s">
        <v>662</v>
      </c>
      <c r="D47" s="8" t="s">
        <v>74</v>
      </c>
      <c r="E47" s="8" t="s">
        <v>74</v>
      </c>
      <c r="F47" s="60" t="s">
        <v>872</v>
      </c>
    </row>
    <row r="48" spans="1:6" ht="42" thickBot="1" x14ac:dyDescent="0.35">
      <c r="A48" s="71" t="s">
        <v>133</v>
      </c>
      <c r="B48" s="60" t="s">
        <v>663</v>
      </c>
      <c r="C48" s="60" t="s">
        <v>664</v>
      </c>
      <c r="D48" s="8" t="s">
        <v>74</v>
      </c>
      <c r="E48" s="8" t="s">
        <v>74</v>
      </c>
      <c r="F48" s="60" t="s">
        <v>874</v>
      </c>
    </row>
    <row r="49" spans="1:6" ht="13.95" customHeight="1" thickBot="1" x14ac:dyDescent="0.35">
      <c r="A49" s="71" t="s">
        <v>133</v>
      </c>
      <c r="B49" s="60" t="s">
        <v>665</v>
      </c>
      <c r="C49" s="60" t="s">
        <v>666</v>
      </c>
      <c r="D49" s="8" t="s">
        <v>74</v>
      </c>
      <c r="E49" s="8" t="s">
        <v>74</v>
      </c>
      <c r="F49" s="60" t="s">
        <v>874</v>
      </c>
    </row>
    <row r="50" spans="1:6" ht="28.2" thickBot="1" x14ac:dyDescent="0.35">
      <c r="A50" s="71" t="s">
        <v>133</v>
      </c>
      <c r="B50" s="60" t="s">
        <v>667</v>
      </c>
      <c r="C50" s="60" t="s">
        <v>668</v>
      </c>
      <c r="D50" s="8" t="s">
        <v>74</v>
      </c>
      <c r="E50" s="8" t="s">
        <v>74</v>
      </c>
      <c r="F50" s="60"/>
    </row>
    <row r="51" spans="1:6" ht="16.2" thickBot="1" x14ac:dyDescent="0.35">
      <c r="A51" s="72" t="s">
        <v>217</v>
      </c>
      <c r="B51" s="60" t="s">
        <v>669</v>
      </c>
      <c r="C51" s="60" t="s">
        <v>670</v>
      </c>
      <c r="D51" s="8" t="s">
        <v>74</v>
      </c>
      <c r="E51" s="8" t="s">
        <v>74</v>
      </c>
      <c r="F51" s="60" t="s">
        <v>873</v>
      </c>
    </row>
    <row r="52" spans="1:6" ht="28.2" thickBot="1" x14ac:dyDescent="0.35">
      <c r="A52" s="72" t="s">
        <v>217</v>
      </c>
      <c r="B52" s="60" t="s">
        <v>671</v>
      </c>
      <c r="C52" s="60" t="s">
        <v>672</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474" priority="25" stopIfTrue="1" operator="beginsWith" text="Not Applicable">
      <formula>LEFT(D10,LEN("Not Applicable"))="Not Applicable"</formula>
    </cfRule>
    <cfRule type="beginsWith" dxfId="473" priority="26" stopIfTrue="1" operator="beginsWith" text="Waived">
      <formula>LEFT(D10,LEN("Waived"))="Waived"</formula>
    </cfRule>
    <cfRule type="beginsWith" dxfId="472" priority="27" stopIfTrue="1" operator="beginsWith" text="Pre-Passed">
      <formula>LEFT(D10,LEN("Pre-Passed"))="Pre-Passed"</formula>
    </cfRule>
    <cfRule type="beginsWith" dxfId="471" priority="28" stopIfTrue="1" operator="beginsWith" text="Completed">
      <formula>LEFT(D10,LEN("Completed"))="Completed"</formula>
    </cfRule>
    <cfRule type="beginsWith" dxfId="470" priority="29" stopIfTrue="1" operator="beginsWith" text="Partial">
      <formula>LEFT(D10,LEN("Partial"))="Partial"</formula>
    </cfRule>
    <cfRule type="beginsWith" dxfId="469" priority="30" stopIfTrue="1" operator="beginsWith" text="Missing">
      <formula>LEFT(D10,LEN("Missing"))="Missing"</formula>
    </cfRule>
    <cfRule type="beginsWith" dxfId="468" priority="31" stopIfTrue="1" operator="beginsWith" text="Untested">
      <formula>LEFT(D10,LEN("Untested"))="Untested"</formula>
    </cfRule>
  </conditionalFormatting>
  <conditionalFormatting sqref="A10:A250">
    <cfRule type="beginsWith" dxfId="467" priority="32" stopIfTrue="1" operator="beginsWith" text="Innovative">
      <formula>LEFT(A10,LEN("Innovative"))="Innovative"</formula>
    </cfRule>
    <cfRule type="beginsWith" dxfId="466" priority="33" stopIfTrue="1" operator="beginsWith" text="Professional">
      <formula>LEFT(A10,LEN("Professional"))="Professional"</formula>
    </cfRule>
    <cfRule type="beginsWith" dxfId="465" priority="34" stopIfTrue="1" operator="beginsWith" text="Advanced">
      <formula>LEFT(A10,LEN("Advanced"))="Advanced"</formula>
    </cfRule>
    <cfRule type="beginsWith" dxfId="464" priority="35" stopIfTrue="1" operator="beginsWith" text="Intermediate">
      <formula>LEFT(A10,LEN("Intermediate"))="Intermediate"</formula>
    </cfRule>
    <cfRule type="beginsWith" dxfId="463" priority="36" stopIfTrue="1" operator="beginsWith" text="Basic">
      <formula>LEFT(A10,LEN("Basic"))="Basic"</formula>
    </cfRule>
    <cfRule type="beginsWith" dxfId="462" priority="37" stopIfTrue="1" operator="beginsWith" text="Required">
      <formula>LEFT(A10,LEN("Required"))="Required"</formula>
    </cfRule>
    <cfRule type="notContainsBlanks" dxfId="461" priority="39" stopIfTrue="1">
      <formula>LEN(TRIM(A10))&gt;0</formula>
    </cfRule>
  </conditionalFormatting>
  <dataValidations count="1">
    <dataValidation type="list" showInputMessage="1" showErrorMessage="1" sqref="D32:E42 D23:E30 D11:E21 D44: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22" zoomScaleNormal="100" zoomScalePageLayoutView="150" workbookViewId="0">
      <selection activeCell="D59" sqref="D59"/>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377</v>
      </c>
      <c r="D1" s="7" t="str">
        <f>""&amp;COUNTIF(D$10:D$248,$A$2)&amp;" "&amp;$A$2</f>
        <v>0 Untested</v>
      </c>
      <c r="E1" s="7" t="str">
        <f>""&amp;COUNTIF(E$10:E$248,$A$2)&amp;" "&amp;$A$2</f>
        <v>0 Untested</v>
      </c>
      <c r="F1" s="8" t="s">
        <v>375</v>
      </c>
    </row>
    <row r="2" spans="1:6" ht="13.95" customHeight="1" thickBot="1" x14ac:dyDescent="0.35">
      <c r="A2" s="64" t="s">
        <v>72</v>
      </c>
      <c r="B2" s="60" t="s">
        <v>73</v>
      </c>
      <c r="C2" s="176" t="s">
        <v>378</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74</v>
      </c>
      <c r="B3" s="60" t="s">
        <v>75</v>
      </c>
      <c r="C3" s="177"/>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76</v>
      </c>
      <c r="B4" s="60" t="s">
        <v>77</v>
      </c>
      <c r="C4" s="177"/>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78</v>
      </c>
      <c r="B5" s="60" t="s">
        <v>79</v>
      </c>
      <c r="C5" s="177"/>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1</v>
      </c>
      <c r="F5" s="60" t="str">
        <f>"Intermediate "&amp;$F$1&amp;"s "&amp;A5</f>
        <v>Intermediate NCRs Completed</v>
      </c>
    </row>
    <row r="6" spans="1:6" ht="13.95" customHeight="1" thickBot="1" x14ac:dyDescent="0.35">
      <c r="A6" s="64" t="s">
        <v>80</v>
      </c>
      <c r="B6" s="60" t="s">
        <v>81</v>
      </c>
      <c r="C6" s="177"/>
      <c r="D6" s="66">
        <f>SUMPRODUCT(($A$10:$A$248="Advanced")*(D$10:D$248="Missing"))+0.5*SUMPRODUCT(($A$10:$A$248="Advanced")*(D$10:D$248="Partial"))</f>
        <v>2</v>
      </c>
      <c r="E6" s="66">
        <f>SUMPRODUCT(($A$10:$A$248="Advanced")*(E$10:E$248="Missing"))+0.5*SUMPRODUCT(($A$10:$A$248="Advanced")*(E$10:E$248="Partial"))</f>
        <v>2</v>
      </c>
      <c r="F6" s="60" t="str">
        <f>"Advanced "&amp;$F$1&amp;"s "&amp;A3</f>
        <v>Advanced NCRs Missing</v>
      </c>
    </row>
    <row r="7" spans="1:6" ht="13.95" customHeight="1" thickBot="1" x14ac:dyDescent="0.35">
      <c r="A7" s="64" t="s">
        <v>82</v>
      </c>
      <c r="B7" s="60" t="s">
        <v>83</v>
      </c>
      <c r="C7" s="177"/>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84</v>
      </c>
      <c r="B8" s="60" t="s">
        <v>85</v>
      </c>
      <c r="C8" s="177"/>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9" t="s">
        <v>86</v>
      </c>
      <c r="B9" s="180"/>
      <c r="C9" s="178"/>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81" t="s">
        <v>379</v>
      </c>
      <c r="B10" s="182"/>
      <c r="C10" s="8" t="s">
        <v>87</v>
      </c>
      <c r="D10" s="8" t="s">
        <v>88</v>
      </c>
      <c r="E10" s="8" t="s">
        <v>89</v>
      </c>
      <c r="F10" s="8" t="s">
        <v>90</v>
      </c>
    </row>
    <row r="11" spans="1:6" ht="16.2" thickBot="1" x14ac:dyDescent="0.35">
      <c r="A11" s="116" t="s">
        <v>94</v>
      </c>
      <c r="B11" s="60" t="s">
        <v>380</v>
      </c>
      <c r="C11" s="60" t="s">
        <v>381</v>
      </c>
      <c r="D11" s="8" t="s">
        <v>80</v>
      </c>
      <c r="E11" s="8" t="s">
        <v>78</v>
      </c>
      <c r="F11" s="60" t="s">
        <v>871</v>
      </c>
    </row>
    <row r="12" spans="1:6" ht="16.2" thickBot="1" x14ac:dyDescent="0.35">
      <c r="A12" s="117" t="s">
        <v>108</v>
      </c>
      <c r="B12" s="60" t="s">
        <v>382</v>
      </c>
      <c r="C12" s="60" t="s">
        <v>383</v>
      </c>
      <c r="D12" s="8" t="s">
        <v>80</v>
      </c>
      <c r="E12" s="8" t="s">
        <v>78</v>
      </c>
      <c r="F12" s="60" t="s">
        <v>872</v>
      </c>
    </row>
    <row r="13" spans="1:6" ht="28.2" thickBot="1" x14ac:dyDescent="0.35">
      <c r="A13" s="118" t="s">
        <v>96</v>
      </c>
      <c r="B13" s="60" t="s">
        <v>384</v>
      </c>
      <c r="C13" s="60" t="s">
        <v>385</v>
      </c>
      <c r="D13" s="8" t="s">
        <v>84</v>
      </c>
      <c r="E13" s="8" t="s">
        <v>84</v>
      </c>
      <c r="F13" s="60"/>
    </row>
    <row r="14" spans="1:6" ht="28.2" thickBot="1" x14ac:dyDescent="0.35">
      <c r="A14" s="119" t="s">
        <v>133</v>
      </c>
      <c r="B14" s="60" t="s">
        <v>386</v>
      </c>
      <c r="C14" s="60" t="s">
        <v>387</v>
      </c>
      <c r="D14" s="8" t="s">
        <v>84</v>
      </c>
      <c r="E14" s="8" t="s">
        <v>84</v>
      </c>
      <c r="F14" s="60"/>
    </row>
    <row r="15" spans="1:6" ht="16.2" thickBot="1" x14ac:dyDescent="0.35">
      <c r="A15" s="120" t="s">
        <v>217</v>
      </c>
      <c r="B15" s="60" t="s">
        <v>388</v>
      </c>
      <c r="C15" s="60" t="s">
        <v>389</v>
      </c>
      <c r="D15" s="8" t="s">
        <v>84</v>
      </c>
      <c r="E15" s="8" t="s">
        <v>84</v>
      </c>
      <c r="F15" s="60"/>
    </row>
    <row r="16" spans="1:6" ht="13.95" customHeight="1" thickBot="1" x14ac:dyDescent="0.35">
      <c r="A16" s="181" t="s">
        <v>390</v>
      </c>
      <c r="B16" s="182"/>
      <c r="C16" s="8" t="s">
        <v>87</v>
      </c>
      <c r="D16" s="8" t="s">
        <v>88</v>
      </c>
      <c r="E16" s="8" t="s">
        <v>89</v>
      </c>
      <c r="F16" s="8" t="s">
        <v>90</v>
      </c>
    </row>
    <row r="17" spans="1:6" ht="16.2" thickBot="1" x14ac:dyDescent="0.35">
      <c r="A17" s="115" t="s">
        <v>91</v>
      </c>
      <c r="B17" s="60" t="s">
        <v>391</v>
      </c>
      <c r="C17" s="65" t="s">
        <v>392</v>
      </c>
      <c r="D17" s="8" t="s">
        <v>80</v>
      </c>
      <c r="E17" s="8" t="s">
        <v>78</v>
      </c>
      <c r="F17" s="60"/>
    </row>
    <row r="18" spans="1:6" ht="16.2" thickBot="1" x14ac:dyDescent="0.35">
      <c r="A18" s="116" t="s">
        <v>94</v>
      </c>
      <c r="B18" s="60" t="s">
        <v>393</v>
      </c>
      <c r="C18" s="65" t="s">
        <v>394</v>
      </c>
      <c r="D18" s="8" t="s">
        <v>80</v>
      </c>
      <c r="E18" s="8" t="s">
        <v>78</v>
      </c>
      <c r="F18" s="60"/>
    </row>
    <row r="19" spans="1:6" ht="16.2" thickBot="1" x14ac:dyDescent="0.35">
      <c r="A19" s="118" t="s">
        <v>96</v>
      </c>
      <c r="B19" s="60" t="s">
        <v>395</v>
      </c>
      <c r="C19" s="65" t="s">
        <v>396</v>
      </c>
      <c r="D19" s="8" t="s">
        <v>74</v>
      </c>
      <c r="E19" s="8" t="s">
        <v>74</v>
      </c>
      <c r="F19" s="60"/>
    </row>
    <row r="20" spans="1:6" ht="16.2" thickBot="1" x14ac:dyDescent="0.35">
      <c r="A20" s="119" t="s">
        <v>133</v>
      </c>
      <c r="B20" s="60" t="s">
        <v>397</v>
      </c>
      <c r="C20" s="65" t="s">
        <v>398</v>
      </c>
      <c r="D20" s="8" t="s">
        <v>74</v>
      </c>
      <c r="E20" s="8" t="s">
        <v>74</v>
      </c>
      <c r="F20" s="60"/>
    </row>
    <row r="21" spans="1:6" ht="16.2" thickBot="1" x14ac:dyDescent="0.35">
      <c r="A21" s="120" t="s">
        <v>217</v>
      </c>
      <c r="B21" s="60" t="s">
        <v>399</v>
      </c>
      <c r="C21" s="65" t="s">
        <v>400</v>
      </c>
      <c r="D21" s="8" t="s">
        <v>74</v>
      </c>
      <c r="E21" s="8" t="s">
        <v>74</v>
      </c>
      <c r="F21" s="60"/>
    </row>
    <row r="22" spans="1:6" ht="13.95" customHeight="1" thickBot="1" x14ac:dyDescent="0.35">
      <c r="A22" s="181" t="s">
        <v>401</v>
      </c>
      <c r="B22" s="182"/>
      <c r="C22" s="8" t="s">
        <v>818</v>
      </c>
      <c r="D22" s="8" t="s">
        <v>88</v>
      </c>
      <c r="E22" s="8" t="s">
        <v>89</v>
      </c>
      <c r="F22" s="8" t="s">
        <v>90</v>
      </c>
    </row>
    <row r="23" spans="1:6" ht="16.2" thickBot="1" x14ac:dyDescent="0.35">
      <c r="A23" s="115" t="s">
        <v>91</v>
      </c>
      <c r="B23" s="60" t="s">
        <v>402</v>
      </c>
      <c r="C23" s="65" t="s">
        <v>403</v>
      </c>
      <c r="D23" s="8" t="s">
        <v>84</v>
      </c>
      <c r="E23" s="8" t="s">
        <v>84</v>
      </c>
      <c r="F23" s="60"/>
    </row>
    <row r="24" spans="1:6" ht="16.2" thickBot="1" x14ac:dyDescent="0.35">
      <c r="A24" s="116" t="s">
        <v>94</v>
      </c>
      <c r="B24" s="60" t="s">
        <v>404</v>
      </c>
      <c r="C24" s="65" t="s">
        <v>405</v>
      </c>
      <c r="D24" s="8" t="s">
        <v>84</v>
      </c>
      <c r="E24" s="8" t="s">
        <v>84</v>
      </c>
      <c r="F24" s="60"/>
    </row>
    <row r="25" spans="1:6" ht="16.2" thickBot="1" x14ac:dyDescent="0.35">
      <c r="A25" s="118" t="s">
        <v>96</v>
      </c>
      <c r="B25" s="60" t="s">
        <v>406</v>
      </c>
      <c r="C25" s="65" t="s">
        <v>407</v>
      </c>
      <c r="D25" s="8" t="s">
        <v>84</v>
      </c>
      <c r="E25" s="8" t="s">
        <v>84</v>
      </c>
      <c r="F25" s="60"/>
    </row>
    <row r="26" spans="1:6" ht="16.2" thickBot="1" x14ac:dyDescent="0.35">
      <c r="A26" s="119" t="s">
        <v>133</v>
      </c>
      <c r="B26" s="60" t="s">
        <v>408</v>
      </c>
      <c r="C26" s="65" t="s">
        <v>409</v>
      </c>
      <c r="D26" s="8" t="s">
        <v>84</v>
      </c>
      <c r="E26" s="8" t="s">
        <v>84</v>
      </c>
      <c r="F26" s="60"/>
    </row>
    <row r="27" spans="1:6" ht="16.2" thickBot="1" x14ac:dyDescent="0.35">
      <c r="A27" s="120" t="s">
        <v>217</v>
      </c>
      <c r="B27" s="60" t="s">
        <v>410</v>
      </c>
      <c r="C27" s="60" t="s">
        <v>411</v>
      </c>
      <c r="D27" s="8" t="s">
        <v>84</v>
      </c>
      <c r="E27" s="8" t="s">
        <v>84</v>
      </c>
      <c r="F27" s="60"/>
    </row>
    <row r="28" spans="1:6" ht="16.2" thickBot="1" x14ac:dyDescent="0.35">
      <c r="A28" s="120" t="s">
        <v>217</v>
      </c>
      <c r="B28" s="60" t="s">
        <v>412</v>
      </c>
      <c r="C28" s="65" t="s">
        <v>413</v>
      </c>
      <c r="D28" s="8" t="s">
        <v>84</v>
      </c>
      <c r="E28" s="8" t="s">
        <v>84</v>
      </c>
      <c r="F28" s="60"/>
    </row>
    <row r="29" spans="1:6" ht="13.95" customHeight="1" thickBot="1" x14ac:dyDescent="0.35">
      <c r="A29" s="181" t="s">
        <v>414</v>
      </c>
      <c r="B29" s="182"/>
      <c r="C29" s="8" t="s">
        <v>816</v>
      </c>
      <c r="D29" s="8" t="s">
        <v>88</v>
      </c>
      <c r="E29" s="8" t="s">
        <v>89</v>
      </c>
      <c r="F29" s="8" t="s">
        <v>90</v>
      </c>
    </row>
    <row r="30" spans="1:6" ht="16.2" thickBot="1" x14ac:dyDescent="0.35">
      <c r="A30" s="115" t="s">
        <v>91</v>
      </c>
      <c r="B30" s="60" t="s">
        <v>415</v>
      </c>
      <c r="C30" s="65" t="s">
        <v>416</v>
      </c>
      <c r="D30" s="8" t="s">
        <v>80</v>
      </c>
      <c r="E30" s="8" t="s">
        <v>78</v>
      </c>
      <c r="F30" s="60"/>
    </row>
    <row r="31" spans="1:6" ht="28.2" thickBot="1" x14ac:dyDescent="0.35">
      <c r="A31" s="116" t="s">
        <v>94</v>
      </c>
      <c r="B31" s="60" t="s">
        <v>417</v>
      </c>
      <c r="C31" s="60" t="s">
        <v>418</v>
      </c>
      <c r="D31" s="8" t="s">
        <v>80</v>
      </c>
      <c r="E31" s="8" t="s">
        <v>78</v>
      </c>
      <c r="F31" s="60"/>
    </row>
    <row r="32" spans="1:6" ht="16.2" thickBot="1" x14ac:dyDescent="0.35">
      <c r="A32" s="118" t="s">
        <v>96</v>
      </c>
      <c r="B32" s="60" t="s">
        <v>419</v>
      </c>
      <c r="C32" s="65" t="s">
        <v>420</v>
      </c>
      <c r="D32" s="8" t="s">
        <v>74</v>
      </c>
      <c r="E32" s="8" t="s">
        <v>74</v>
      </c>
      <c r="F32" s="60"/>
    </row>
    <row r="33" spans="1:6" ht="16.2" thickBot="1" x14ac:dyDescent="0.35">
      <c r="A33" s="119" t="s">
        <v>133</v>
      </c>
      <c r="B33" s="60" t="s">
        <v>421</v>
      </c>
      <c r="C33" s="65" t="s">
        <v>422</v>
      </c>
      <c r="D33" s="8" t="s">
        <v>74</v>
      </c>
      <c r="E33" s="8" t="s">
        <v>74</v>
      </c>
      <c r="F33" s="60"/>
    </row>
    <row r="34" spans="1:6" ht="16.2" thickBot="1" x14ac:dyDescent="0.35">
      <c r="A34" s="120" t="s">
        <v>217</v>
      </c>
      <c r="B34" s="60" t="s">
        <v>423</v>
      </c>
      <c r="C34" s="60" t="s">
        <v>424</v>
      </c>
      <c r="D34" s="8" t="s">
        <v>74</v>
      </c>
      <c r="E34" s="8" t="s">
        <v>74</v>
      </c>
      <c r="F34" s="60"/>
    </row>
    <row r="35" spans="1:6" ht="16.2" thickBot="1" x14ac:dyDescent="0.35">
      <c r="A35" s="120" t="s">
        <v>217</v>
      </c>
      <c r="B35" s="60" t="s">
        <v>425</v>
      </c>
      <c r="C35" s="60" t="s">
        <v>426</v>
      </c>
      <c r="D35" s="8" t="s">
        <v>74</v>
      </c>
      <c r="E35" s="8" t="s">
        <v>74</v>
      </c>
      <c r="F35" s="60"/>
    </row>
    <row r="36" spans="1:6" ht="16.2" thickBot="1" x14ac:dyDescent="0.35">
      <c r="A36" s="120" t="s">
        <v>217</v>
      </c>
      <c r="B36" s="60" t="s">
        <v>427</v>
      </c>
      <c r="C36" s="60" t="s">
        <v>428</v>
      </c>
      <c r="D36" s="8" t="s">
        <v>74</v>
      </c>
      <c r="E36" s="8" t="s">
        <v>74</v>
      </c>
      <c r="F36" s="60"/>
    </row>
    <row r="37" spans="1:6" ht="13.95" customHeight="1" thickBot="1" x14ac:dyDescent="0.35">
      <c r="A37" s="181" t="s">
        <v>429</v>
      </c>
      <c r="B37" s="182"/>
      <c r="C37" s="8" t="s">
        <v>817</v>
      </c>
      <c r="D37" s="8" t="s">
        <v>88</v>
      </c>
      <c r="E37" s="8" t="s">
        <v>89</v>
      </c>
      <c r="F37" s="8" t="s">
        <v>90</v>
      </c>
    </row>
    <row r="38" spans="1:6" ht="16.2" customHeight="1" thickBot="1" x14ac:dyDescent="0.35">
      <c r="A38" s="115" t="s">
        <v>91</v>
      </c>
      <c r="B38" s="60" t="s">
        <v>430</v>
      </c>
      <c r="C38" s="65" t="s">
        <v>431</v>
      </c>
      <c r="D38" s="8" t="s">
        <v>84</v>
      </c>
      <c r="E38" s="8" t="s">
        <v>84</v>
      </c>
      <c r="F38" s="60"/>
    </row>
    <row r="39" spans="1:6" ht="16.2" thickBot="1" x14ac:dyDescent="0.35">
      <c r="A39" s="116" t="s">
        <v>94</v>
      </c>
      <c r="B39" s="60" t="s">
        <v>432</v>
      </c>
      <c r="C39" s="65" t="s">
        <v>433</v>
      </c>
      <c r="D39" s="8" t="s">
        <v>84</v>
      </c>
      <c r="E39" s="8" t="s">
        <v>84</v>
      </c>
      <c r="F39" s="60"/>
    </row>
    <row r="40" spans="1:6" ht="16.2" thickBot="1" x14ac:dyDescent="0.35">
      <c r="A40" s="118" t="s">
        <v>96</v>
      </c>
      <c r="B40" s="60" t="s">
        <v>434</v>
      </c>
      <c r="C40" s="65" t="s">
        <v>435</v>
      </c>
      <c r="D40" s="8" t="s">
        <v>84</v>
      </c>
      <c r="E40" s="8" t="s">
        <v>84</v>
      </c>
      <c r="F40" s="60"/>
    </row>
    <row r="41" spans="1:6" ht="16.2" thickBot="1" x14ac:dyDescent="0.35">
      <c r="A41" s="119" t="s">
        <v>133</v>
      </c>
      <c r="B41" s="60" t="s">
        <v>436</v>
      </c>
      <c r="C41" s="65" t="s">
        <v>437</v>
      </c>
      <c r="D41" s="8" t="s">
        <v>84</v>
      </c>
      <c r="E41" s="8" t="s">
        <v>84</v>
      </c>
      <c r="F41" s="60"/>
    </row>
    <row r="42" spans="1:6" ht="16.2" thickBot="1" x14ac:dyDescent="0.35">
      <c r="A42" s="119" t="s">
        <v>133</v>
      </c>
      <c r="B42" s="60" t="s">
        <v>438</v>
      </c>
      <c r="C42" s="60" t="s">
        <v>439</v>
      </c>
      <c r="D42" s="8" t="s">
        <v>84</v>
      </c>
      <c r="E42" s="8" t="s">
        <v>84</v>
      </c>
      <c r="F42" s="60"/>
    </row>
    <row r="43" spans="1:6" ht="16.2" thickBot="1" x14ac:dyDescent="0.35">
      <c r="A43" s="120" t="s">
        <v>217</v>
      </c>
      <c r="B43" s="60" t="s">
        <v>440</v>
      </c>
      <c r="C43" s="65" t="s">
        <v>441</v>
      </c>
      <c r="D43" s="8" t="s">
        <v>84</v>
      </c>
      <c r="E43" s="8" t="s">
        <v>84</v>
      </c>
      <c r="F43" s="60"/>
    </row>
    <row r="44" spans="1:6" ht="13.95" customHeight="1" thickBot="1" x14ac:dyDescent="0.35">
      <c r="A44" s="181" t="s">
        <v>442</v>
      </c>
      <c r="B44" s="182"/>
      <c r="C44" s="8" t="s">
        <v>87</v>
      </c>
      <c r="D44" s="8" t="s">
        <v>88</v>
      </c>
      <c r="E44" s="8" t="s">
        <v>89</v>
      </c>
      <c r="F44" s="8" t="s">
        <v>90</v>
      </c>
    </row>
    <row r="45" spans="1:6" ht="13.95" customHeight="1" thickBot="1" x14ac:dyDescent="0.35">
      <c r="A45" s="115" t="s">
        <v>91</v>
      </c>
      <c r="B45" s="60" t="s">
        <v>443</v>
      </c>
      <c r="C45" s="65" t="s">
        <v>444</v>
      </c>
      <c r="D45" s="8" t="s">
        <v>84</v>
      </c>
      <c r="E45" s="8" t="s">
        <v>84</v>
      </c>
      <c r="F45" s="60"/>
    </row>
    <row r="46" spans="1:6" ht="16.2" thickBot="1" x14ac:dyDescent="0.35">
      <c r="A46" s="116" t="s">
        <v>94</v>
      </c>
      <c r="B46" s="60" t="s">
        <v>445</v>
      </c>
      <c r="C46" s="65" t="s">
        <v>446</v>
      </c>
      <c r="D46" s="8" t="s">
        <v>84</v>
      </c>
      <c r="E46" s="8" t="s">
        <v>84</v>
      </c>
      <c r="F46" s="60"/>
    </row>
    <row r="47" spans="1:6" ht="16.2" thickBot="1" x14ac:dyDescent="0.35">
      <c r="A47" s="118" t="s">
        <v>96</v>
      </c>
      <c r="B47" s="60" t="s">
        <v>447</v>
      </c>
      <c r="C47" s="65" t="s">
        <v>448</v>
      </c>
      <c r="D47" s="8" t="s">
        <v>84</v>
      </c>
      <c r="E47" s="8" t="s">
        <v>84</v>
      </c>
      <c r="F47" s="60"/>
    </row>
    <row r="48" spans="1:6" ht="16.2" thickBot="1" x14ac:dyDescent="0.35">
      <c r="A48" s="118" t="s">
        <v>96</v>
      </c>
      <c r="B48" s="60" t="s">
        <v>449</v>
      </c>
      <c r="C48" s="65" t="s">
        <v>450</v>
      </c>
      <c r="D48" s="8" t="s">
        <v>84</v>
      </c>
      <c r="E48" s="8" t="s">
        <v>84</v>
      </c>
      <c r="F48" s="60"/>
    </row>
    <row r="49" spans="1:6" ht="16.2" thickBot="1" x14ac:dyDescent="0.35">
      <c r="A49" s="118" t="s">
        <v>96</v>
      </c>
      <c r="B49" s="60" t="s">
        <v>451</v>
      </c>
      <c r="C49" s="65" t="s">
        <v>452</v>
      </c>
      <c r="D49" s="8" t="s">
        <v>84</v>
      </c>
      <c r="E49" s="8" t="s">
        <v>84</v>
      </c>
      <c r="F49" s="60"/>
    </row>
    <row r="50" spans="1:6" ht="13.95" customHeight="1" thickBot="1" x14ac:dyDescent="0.35">
      <c r="A50" s="119" t="s">
        <v>133</v>
      </c>
      <c r="B50" s="60" t="s">
        <v>453</v>
      </c>
      <c r="C50" s="65" t="s">
        <v>454</v>
      </c>
      <c r="D50" s="8" t="s">
        <v>84</v>
      </c>
      <c r="E50" s="8" t="s">
        <v>84</v>
      </c>
      <c r="F50" s="60"/>
    </row>
    <row r="51" spans="1:6" ht="16.2" thickBot="1" x14ac:dyDescent="0.35">
      <c r="A51" s="119" t="s">
        <v>133</v>
      </c>
      <c r="B51" s="60" t="s">
        <v>455</v>
      </c>
      <c r="C51" s="65" t="s">
        <v>456</v>
      </c>
      <c r="D51" s="8" t="s">
        <v>84</v>
      </c>
      <c r="E51" s="8" t="s">
        <v>84</v>
      </c>
      <c r="F51" s="60"/>
    </row>
    <row r="52" spans="1:6" ht="16.2" thickBot="1" x14ac:dyDescent="0.35">
      <c r="A52" s="119" t="s">
        <v>133</v>
      </c>
      <c r="B52" s="60" t="s">
        <v>457</v>
      </c>
      <c r="C52" s="65" t="s">
        <v>458</v>
      </c>
      <c r="D52" s="8" t="s">
        <v>84</v>
      </c>
      <c r="E52" s="8" t="s">
        <v>84</v>
      </c>
      <c r="F52" s="60"/>
    </row>
    <row r="53" spans="1:6" ht="16.2" thickBot="1" x14ac:dyDescent="0.35">
      <c r="A53" s="120" t="s">
        <v>217</v>
      </c>
      <c r="B53" s="60" t="s">
        <v>459</v>
      </c>
      <c r="C53" s="60" t="s">
        <v>460</v>
      </c>
      <c r="D53" s="8" t="s">
        <v>84</v>
      </c>
      <c r="E53" s="8" t="s">
        <v>84</v>
      </c>
      <c r="F53" s="60"/>
    </row>
    <row r="54" spans="1:6" ht="16.2" thickBot="1" x14ac:dyDescent="0.35">
      <c r="A54" s="120" t="s">
        <v>217</v>
      </c>
      <c r="B54" s="60" t="s">
        <v>461</v>
      </c>
      <c r="C54" s="60" t="s">
        <v>462</v>
      </c>
      <c r="D54" s="8" t="s">
        <v>84</v>
      </c>
      <c r="E54" s="8" t="s">
        <v>84</v>
      </c>
      <c r="F54" s="60"/>
    </row>
    <row r="55" spans="1:6" ht="16.2" thickBot="1" x14ac:dyDescent="0.35">
      <c r="A55" s="120" t="s">
        <v>217</v>
      </c>
      <c r="B55" s="60" t="s">
        <v>463</v>
      </c>
      <c r="C55" s="60" t="s">
        <v>464</v>
      </c>
      <c r="D55" s="8" t="s">
        <v>84</v>
      </c>
      <c r="E55" s="8" t="s">
        <v>84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460" priority="472" stopIfTrue="1" operator="beginsWith" text="Innovative">
      <formula>LEFT(A125,LEN("Innovative"))="Innovative"</formula>
    </cfRule>
    <cfRule type="beginsWith" dxfId="459" priority="473" stopIfTrue="1" operator="beginsWith" text="Professional">
      <formula>LEFT(A125,LEN("Professional"))="Professional"</formula>
    </cfRule>
    <cfRule type="beginsWith" dxfId="458" priority="474" stopIfTrue="1" operator="beginsWith" text="Advanced">
      <formula>LEFT(A125,LEN("Advanced"))="Advanced"</formula>
    </cfRule>
    <cfRule type="beginsWith" dxfId="457" priority="475" stopIfTrue="1" operator="beginsWith" text="Intermediate">
      <formula>LEFT(A125,LEN("Intermediate"))="Intermediate"</formula>
    </cfRule>
    <cfRule type="beginsWith" dxfId="456" priority="476" stopIfTrue="1" operator="beginsWith" text="Basic">
      <formula>LEFT(A125,LEN("Basic"))="Basic"</formula>
    </cfRule>
    <cfRule type="beginsWith" dxfId="455" priority="477" stopIfTrue="1" operator="beginsWith" text="Required">
      <formula>LEFT(A125,LEN("Required"))="Required"</formula>
    </cfRule>
    <cfRule type="notContainsBlanks" dxfId="454" priority="478" stopIfTrue="1">
      <formula>LEN(TRIM(A125))&gt;0</formula>
    </cfRule>
  </conditionalFormatting>
  <conditionalFormatting sqref="D125:E249 D11:E15">
    <cfRule type="beginsWith" dxfId="453" priority="465" stopIfTrue="1" operator="beginsWith" text="Not Applicable">
      <formula>LEFT(D11,LEN("Not Applicable"))="Not Applicable"</formula>
    </cfRule>
    <cfRule type="beginsWith" dxfId="452" priority="466" stopIfTrue="1" operator="beginsWith" text="Waived">
      <formula>LEFT(D11,LEN("Waived"))="Waived"</formula>
    </cfRule>
    <cfRule type="beginsWith" dxfId="451" priority="467" stopIfTrue="1" operator="beginsWith" text="Pre-Passed">
      <formula>LEFT(D11,LEN("Pre-Passed"))="Pre-Passed"</formula>
    </cfRule>
    <cfRule type="beginsWith" dxfId="450" priority="468" stopIfTrue="1" operator="beginsWith" text="Completed">
      <formula>LEFT(D11,LEN("Completed"))="Completed"</formula>
    </cfRule>
    <cfRule type="beginsWith" dxfId="449" priority="469" stopIfTrue="1" operator="beginsWith" text="Partial">
      <formula>LEFT(D11,LEN("Partial"))="Partial"</formula>
    </cfRule>
    <cfRule type="beginsWith" dxfId="448" priority="470" stopIfTrue="1" operator="beginsWith" text="Missing">
      <formula>LEFT(D11,LEN("Missing"))="Missing"</formula>
    </cfRule>
    <cfRule type="beginsWith" dxfId="447" priority="471" stopIfTrue="1" operator="beginsWith" text="Untested">
      <formula>LEFT(D11,LEN("Untested"))="Untested"</formula>
    </cfRule>
    <cfRule type="notContainsBlanks" dxfId="446" priority="479" stopIfTrue="1">
      <formula>LEN(TRIM(D11))&gt;0</formula>
    </cfRule>
  </conditionalFormatting>
  <conditionalFormatting sqref="D17">
    <cfRule type="beginsWith" dxfId="445" priority="273" stopIfTrue="1" operator="beginsWith" text="Not Applicable">
      <formula>LEFT(D17,LEN("Not Applicable"))="Not Applicable"</formula>
    </cfRule>
    <cfRule type="beginsWith" dxfId="444" priority="274" stopIfTrue="1" operator="beginsWith" text="Waived">
      <formula>LEFT(D17,LEN("Waived"))="Waived"</formula>
    </cfRule>
    <cfRule type="beginsWith" dxfId="443" priority="275" stopIfTrue="1" operator="beginsWith" text="Pre-Passed">
      <formula>LEFT(D17,LEN("Pre-Passed"))="Pre-Passed"</formula>
    </cfRule>
    <cfRule type="beginsWith" dxfId="442" priority="276" stopIfTrue="1" operator="beginsWith" text="Completed">
      <formula>LEFT(D17,LEN("Completed"))="Completed"</formula>
    </cfRule>
    <cfRule type="beginsWith" dxfId="441" priority="277" stopIfTrue="1" operator="beginsWith" text="Partial">
      <formula>LEFT(D17,LEN("Partial"))="Partial"</formula>
    </cfRule>
    <cfRule type="beginsWith" dxfId="440" priority="278" stopIfTrue="1" operator="beginsWith" text="Missing">
      <formula>LEFT(D17,LEN("Missing"))="Missing"</formula>
    </cfRule>
    <cfRule type="beginsWith" dxfId="439" priority="279" stopIfTrue="1" operator="beginsWith" text="Untested">
      <formula>LEFT(D17,LEN("Untested"))="Untested"</formula>
    </cfRule>
    <cfRule type="notContainsBlanks" dxfId="438" priority="280" stopIfTrue="1">
      <formula>LEN(TRIM(D17))&gt;0</formula>
    </cfRule>
  </conditionalFormatting>
  <conditionalFormatting sqref="D18:D21">
    <cfRule type="beginsWith" dxfId="437" priority="265" stopIfTrue="1" operator="beginsWith" text="Not Applicable">
      <formula>LEFT(D18,LEN("Not Applicable"))="Not Applicable"</formula>
    </cfRule>
    <cfRule type="beginsWith" dxfId="436" priority="266" stopIfTrue="1" operator="beginsWith" text="Waived">
      <formula>LEFT(D18,LEN("Waived"))="Waived"</formula>
    </cfRule>
    <cfRule type="beginsWith" dxfId="435" priority="267" stopIfTrue="1" operator="beginsWith" text="Pre-Passed">
      <formula>LEFT(D18,LEN("Pre-Passed"))="Pre-Passed"</formula>
    </cfRule>
    <cfRule type="beginsWith" dxfId="434" priority="268" stopIfTrue="1" operator="beginsWith" text="Completed">
      <formula>LEFT(D18,LEN("Completed"))="Completed"</formula>
    </cfRule>
    <cfRule type="beginsWith" dxfId="433" priority="269" stopIfTrue="1" operator="beginsWith" text="Partial">
      <formula>LEFT(D18,LEN("Partial"))="Partial"</formula>
    </cfRule>
    <cfRule type="beginsWith" dxfId="432" priority="270" stopIfTrue="1" operator="beginsWith" text="Missing">
      <formula>LEFT(D18,LEN("Missing"))="Missing"</formula>
    </cfRule>
    <cfRule type="beginsWith" dxfId="431" priority="271" stopIfTrue="1" operator="beginsWith" text="Untested">
      <formula>LEFT(D18,LEN("Untested"))="Untested"</formula>
    </cfRule>
    <cfRule type="notContainsBlanks" dxfId="430" priority="272" stopIfTrue="1">
      <formula>LEN(TRIM(D18))&gt;0</formula>
    </cfRule>
  </conditionalFormatting>
  <conditionalFormatting sqref="D23:D24">
    <cfRule type="beginsWith" dxfId="429" priority="257" stopIfTrue="1" operator="beginsWith" text="Not Applicable">
      <formula>LEFT(D23,LEN("Not Applicable"))="Not Applicable"</formula>
    </cfRule>
    <cfRule type="beginsWith" dxfId="428" priority="258" stopIfTrue="1" operator="beginsWith" text="Waived">
      <formula>LEFT(D23,LEN("Waived"))="Waived"</formula>
    </cfRule>
    <cfRule type="beginsWith" dxfId="427" priority="259" stopIfTrue="1" operator="beginsWith" text="Pre-Passed">
      <formula>LEFT(D23,LEN("Pre-Passed"))="Pre-Passed"</formula>
    </cfRule>
    <cfRule type="beginsWith" dxfId="426" priority="260" stopIfTrue="1" operator="beginsWith" text="Completed">
      <formula>LEFT(D23,LEN("Completed"))="Completed"</formula>
    </cfRule>
    <cfRule type="beginsWith" dxfId="425" priority="261" stopIfTrue="1" operator="beginsWith" text="Partial">
      <formula>LEFT(D23,LEN("Partial"))="Partial"</formula>
    </cfRule>
    <cfRule type="beginsWith" dxfId="424" priority="262" stopIfTrue="1" operator="beginsWith" text="Missing">
      <formula>LEFT(D23,LEN("Missing"))="Missing"</formula>
    </cfRule>
    <cfRule type="beginsWith" dxfId="423" priority="263" stopIfTrue="1" operator="beginsWith" text="Untested">
      <formula>LEFT(D23,LEN("Untested"))="Untested"</formula>
    </cfRule>
    <cfRule type="notContainsBlanks" dxfId="422" priority="264" stopIfTrue="1">
      <formula>LEN(TRIM(D23))&gt;0</formula>
    </cfRule>
  </conditionalFormatting>
  <conditionalFormatting sqref="D25:D28">
    <cfRule type="beginsWith" dxfId="421" priority="249" stopIfTrue="1" operator="beginsWith" text="Not Applicable">
      <formula>LEFT(D25,LEN("Not Applicable"))="Not Applicable"</formula>
    </cfRule>
    <cfRule type="beginsWith" dxfId="420" priority="250" stopIfTrue="1" operator="beginsWith" text="Waived">
      <formula>LEFT(D25,LEN("Waived"))="Waived"</formula>
    </cfRule>
    <cfRule type="beginsWith" dxfId="419" priority="251" stopIfTrue="1" operator="beginsWith" text="Pre-Passed">
      <formula>LEFT(D25,LEN("Pre-Passed"))="Pre-Passed"</formula>
    </cfRule>
    <cfRule type="beginsWith" dxfId="418" priority="252" stopIfTrue="1" operator="beginsWith" text="Completed">
      <formula>LEFT(D25,LEN("Completed"))="Completed"</formula>
    </cfRule>
    <cfRule type="beginsWith" dxfId="417" priority="253" stopIfTrue="1" operator="beginsWith" text="Partial">
      <formula>LEFT(D25,LEN("Partial"))="Partial"</formula>
    </cfRule>
    <cfRule type="beginsWith" dxfId="416" priority="254" stopIfTrue="1" operator="beginsWith" text="Missing">
      <formula>LEFT(D25,LEN("Missing"))="Missing"</formula>
    </cfRule>
    <cfRule type="beginsWith" dxfId="415" priority="255" stopIfTrue="1" operator="beginsWith" text="Untested">
      <formula>LEFT(D25,LEN("Untested"))="Untested"</formula>
    </cfRule>
    <cfRule type="notContainsBlanks" dxfId="414" priority="256" stopIfTrue="1">
      <formula>LEN(TRIM(D25))&gt;0</formula>
    </cfRule>
  </conditionalFormatting>
  <conditionalFormatting sqref="D30:D32">
    <cfRule type="beginsWith" dxfId="413" priority="241" stopIfTrue="1" operator="beginsWith" text="Not Applicable">
      <formula>LEFT(D30,LEN("Not Applicable"))="Not Applicable"</formula>
    </cfRule>
    <cfRule type="beginsWith" dxfId="412" priority="242" stopIfTrue="1" operator="beginsWith" text="Waived">
      <formula>LEFT(D30,LEN("Waived"))="Waived"</formula>
    </cfRule>
    <cfRule type="beginsWith" dxfId="411" priority="243" stopIfTrue="1" operator="beginsWith" text="Pre-Passed">
      <formula>LEFT(D30,LEN("Pre-Passed"))="Pre-Passed"</formula>
    </cfRule>
    <cfRule type="beginsWith" dxfId="410" priority="244" stopIfTrue="1" operator="beginsWith" text="Completed">
      <formula>LEFT(D30,LEN("Completed"))="Completed"</formula>
    </cfRule>
    <cfRule type="beginsWith" dxfId="409" priority="245" stopIfTrue="1" operator="beginsWith" text="Partial">
      <formula>LEFT(D30,LEN("Partial"))="Partial"</formula>
    </cfRule>
    <cfRule type="beginsWith" dxfId="408" priority="246" stopIfTrue="1" operator="beginsWith" text="Missing">
      <formula>LEFT(D30,LEN("Missing"))="Missing"</formula>
    </cfRule>
    <cfRule type="beginsWith" dxfId="407" priority="247" stopIfTrue="1" operator="beginsWith" text="Untested">
      <formula>LEFT(D30,LEN("Untested"))="Untested"</formula>
    </cfRule>
    <cfRule type="notContainsBlanks" dxfId="406" priority="248" stopIfTrue="1">
      <formula>LEN(TRIM(D30))&gt;0</formula>
    </cfRule>
  </conditionalFormatting>
  <conditionalFormatting sqref="D33:D36">
    <cfRule type="beginsWith" dxfId="405" priority="233" stopIfTrue="1" operator="beginsWith" text="Not Applicable">
      <formula>LEFT(D33,LEN("Not Applicable"))="Not Applicable"</formula>
    </cfRule>
    <cfRule type="beginsWith" dxfId="404" priority="234" stopIfTrue="1" operator="beginsWith" text="Waived">
      <formula>LEFT(D33,LEN("Waived"))="Waived"</formula>
    </cfRule>
    <cfRule type="beginsWith" dxfId="403" priority="235" stopIfTrue="1" operator="beginsWith" text="Pre-Passed">
      <formula>LEFT(D33,LEN("Pre-Passed"))="Pre-Passed"</formula>
    </cfRule>
    <cfRule type="beginsWith" dxfId="402" priority="236" stopIfTrue="1" operator="beginsWith" text="Completed">
      <formula>LEFT(D33,LEN("Completed"))="Completed"</formula>
    </cfRule>
    <cfRule type="beginsWith" dxfId="401" priority="237" stopIfTrue="1" operator="beginsWith" text="Partial">
      <formula>LEFT(D33,LEN("Partial"))="Partial"</formula>
    </cfRule>
    <cfRule type="beginsWith" dxfId="400" priority="238" stopIfTrue="1" operator="beginsWith" text="Missing">
      <formula>LEFT(D33,LEN("Missing"))="Missing"</formula>
    </cfRule>
    <cfRule type="beginsWith" dxfId="399" priority="239" stopIfTrue="1" operator="beginsWith" text="Untested">
      <formula>LEFT(D33,LEN("Untested"))="Untested"</formula>
    </cfRule>
    <cfRule type="notContainsBlanks" dxfId="398" priority="240" stopIfTrue="1">
      <formula>LEN(TRIM(D33))&gt;0</formula>
    </cfRule>
  </conditionalFormatting>
  <conditionalFormatting sqref="D38:D39">
    <cfRule type="beginsWith" dxfId="397" priority="225" stopIfTrue="1" operator="beginsWith" text="Not Applicable">
      <formula>LEFT(D38,LEN("Not Applicable"))="Not Applicable"</formula>
    </cfRule>
    <cfRule type="beginsWith" dxfId="396" priority="226" stopIfTrue="1" operator="beginsWith" text="Waived">
      <formula>LEFT(D38,LEN("Waived"))="Waived"</formula>
    </cfRule>
    <cfRule type="beginsWith" dxfId="395" priority="227" stopIfTrue="1" operator="beginsWith" text="Pre-Passed">
      <formula>LEFT(D38,LEN("Pre-Passed"))="Pre-Passed"</formula>
    </cfRule>
    <cfRule type="beginsWith" dxfId="394" priority="228" stopIfTrue="1" operator="beginsWith" text="Completed">
      <formula>LEFT(D38,LEN("Completed"))="Completed"</formula>
    </cfRule>
    <cfRule type="beginsWith" dxfId="393" priority="229" stopIfTrue="1" operator="beginsWith" text="Partial">
      <formula>LEFT(D38,LEN("Partial"))="Partial"</formula>
    </cfRule>
    <cfRule type="beginsWith" dxfId="392" priority="230" stopIfTrue="1" operator="beginsWith" text="Missing">
      <formula>LEFT(D38,LEN("Missing"))="Missing"</formula>
    </cfRule>
    <cfRule type="beginsWith" dxfId="391" priority="231" stopIfTrue="1" operator="beginsWith" text="Untested">
      <formula>LEFT(D38,LEN("Untested"))="Untested"</formula>
    </cfRule>
    <cfRule type="notContainsBlanks" dxfId="390" priority="232" stopIfTrue="1">
      <formula>LEN(TRIM(D38))&gt;0</formula>
    </cfRule>
  </conditionalFormatting>
  <conditionalFormatting sqref="D40:D43">
    <cfRule type="beginsWith" dxfId="389" priority="217" stopIfTrue="1" operator="beginsWith" text="Not Applicable">
      <formula>LEFT(D40,LEN("Not Applicable"))="Not Applicable"</formula>
    </cfRule>
    <cfRule type="beginsWith" dxfId="388" priority="218" stopIfTrue="1" operator="beginsWith" text="Waived">
      <formula>LEFT(D40,LEN("Waived"))="Waived"</formula>
    </cfRule>
    <cfRule type="beginsWith" dxfId="387" priority="219" stopIfTrue="1" operator="beginsWith" text="Pre-Passed">
      <formula>LEFT(D40,LEN("Pre-Passed"))="Pre-Passed"</formula>
    </cfRule>
    <cfRule type="beginsWith" dxfId="386" priority="220" stopIfTrue="1" operator="beginsWith" text="Completed">
      <formula>LEFT(D40,LEN("Completed"))="Completed"</formula>
    </cfRule>
    <cfRule type="beginsWith" dxfId="385" priority="221" stopIfTrue="1" operator="beginsWith" text="Partial">
      <formula>LEFT(D40,LEN("Partial"))="Partial"</formula>
    </cfRule>
    <cfRule type="beginsWith" dxfId="384" priority="222" stopIfTrue="1" operator="beginsWith" text="Missing">
      <formula>LEFT(D40,LEN("Missing"))="Missing"</formula>
    </cfRule>
    <cfRule type="beginsWith" dxfId="383" priority="223" stopIfTrue="1" operator="beginsWith" text="Untested">
      <formula>LEFT(D40,LEN("Untested"))="Untested"</formula>
    </cfRule>
    <cfRule type="notContainsBlanks" dxfId="382" priority="224" stopIfTrue="1">
      <formula>LEN(TRIM(D40))&gt;0</formula>
    </cfRule>
  </conditionalFormatting>
  <conditionalFormatting sqref="D45:D48">
    <cfRule type="beginsWith" dxfId="381" priority="209" stopIfTrue="1" operator="beginsWith" text="Not Applicable">
      <formula>LEFT(D45,LEN("Not Applicable"))="Not Applicable"</formula>
    </cfRule>
    <cfRule type="beginsWith" dxfId="380" priority="210" stopIfTrue="1" operator="beginsWith" text="Waived">
      <formula>LEFT(D45,LEN("Waived"))="Waived"</formula>
    </cfRule>
    <cfRule type="beginsWith" dxfId="379" priority="211" stopIfTrue="1" operator="beginsWith" text="Pre-Passed">
      <formula>LEFT(D45,LEN("Pre-Passed"))="Pre-Passed"</formula>
    </cfRule>
    <cfRule type="beginsWith" dxfId="378" priority="212" stopIfTrue="1" operator="beginsWith" text="Completed">
      <formula>LEFT(D45,LEN("Completed"))="Completed"</formula>
    </cfRule>
    <cfRule type="beginsWith" dxfId="377" priority="213" stopIfTrue="1" operator="beginsWith" text="Partial">
      <formula>LEFT(D45,LEN("Partial"))="Partial"</formula>
    </cfRule>
    <cfRule type="beginsWith" dxfId="376" priority="214" stopIfTrue="1" operator="beginsWith" text="Missing">
      <formula>LEFT(D45,LEN("Missing"))="Missing"</formula>
    </cfRule>
    <cfRule type="beginsWith" dxfId="375" priority="215" stopIfTrue="1" operator="beginsWith" text="Untested">
      <formula>LEFT(D45,LEN("Untested"))="Untested"</formula>
    </cfRule>
    <cfRule type="notContainsBlanks" dxfId="374" priority="216" stopIfTrue="1">
      <formula>LEN(TRIM(D45))&gt;0</formula>
    </cfRule>
  </conditionalFormatting>
  <conditionalFormatting sqref="D49:D51">
    <cfRule type="beginsWith" dxfId="373" priority="201" stopIfTrue="1" operator="beginsWith" text="Not Applicable">
      <formula>LEFT(D49,LEN("Not Applicable"))="Not Applicable"</formula>
    </cfRule>
    <cfRule type="beginsWith" dxfId="372" priority="202" stopIfTrue="1" operator="beginsWith" text="Waived">
      <formula>LEFT(D49,LEN("Waived"))="Waived"</formula>
    </cfRule>
    <cfRule type="beginsWith" dxfId="371" priority="203" stopIfTrue="1" operator="beginsWith" text="Pre-Passed">
      <formula>LEFT(D49,LEN("Pre-Passed"))="Pre-Passed"</formula>
    </cfRule>
    <cfRule type="beginsWith" dxfId="370" priority="204" stopIfTrue="1" operator="beginsWith" text="Completed">
      <formula>LEFT(D49,LEN("Completed"))="Completed"</formula>
    </cfRule>
    <cfRule type="beginsWith" dxfId="369" priority="205" stopIfTrue="1" operator="beginsWith" text="Partial">
      <formula>LEFT(D49,LEN("Partial"))="Partial"</formula>
    </cfRule>
    <cfRule type="beginsWith" dxfId="368" priority="206" stopIfTrue="1" operator="beginsWith" text="Missing">
      <formula>LEFT(D49,LEN("Missing"))="Missing"</formula>
    </cfRule>
    <cfRule type="beginsWith" dxfId="367" priority="207" stopIfTrue="1" operator="beginsWith" text="Untested">
      <formula>LEFT(D49,LEN("Untested"))="Untested"</formula>
    </cfRule>
    <cfRule type="notContainsBlanks" dxfId="366" priority="208" stopIfTrue="1">
      <formula>LEN(TRIM(D49))&gt;0</formula>
    </cfRule>
  </conditionalFormatting>
  <conditionalFormatting sqref="D52:D55">
    <cfRule type="beginsWith" dxfId="365" priority="193" stopIfTrue="1" operator="beginsWith" text="Not Applicable">
      <formula>LEFT(D52,LEN("Not Applicable"))="Not Applicable"</formula>
    </cfRule>
    <cfRule type="beginsWith" dxfId="364" priority="194" stopIfTrue="1" operator="beginsWith" text="Waived">
      <formula>LEFT(D52,LEN("Waived"))="Waived"</formula>
    </cfRule>
    <cfRule type="beginsWith" dxfId="363" priority="195" stopIfTrue="1" operator="beginsWith" text="Pre-Passed">
      <formula>LEFT(D52,LEN("Pre-Passed"))="Pre-Passed"</formula>
    </cfRule>
    <cfRule type="beginsWith" dxfId="362" priority="196" stopIfTrue="1" operator="beginsWith" text="Completed">
      <formula>LEFT(D52,LEN("Completed"))="Completed"</formula>
    </cfRule>
    <cfRule type="beginsWith" dxfId="361" priority="197" stopIfTrue="1" operator="beginsWith" text="Partial">
      <formula>LEFT(D52,LEN("Partial"))="Partial"</formula>
    </cfRule>
    <cfRule type="beginsWith" dxfId="360" priority="198" stopIfTrue="1" operator="beginsWith" text="Missing">
      <formula>LEFT(D52,LEN("Missing"))="Missing"</formula>
    </cfRule>
    <cfRule type="beginsWith" dxfId="359" priority="199" stopIfTrue="1" operator="beginsWith" text="Untested">
      <formula>LEFT(D52,LEN("Untested"))="Untested"</formula>
    </cfRule>
    <cfRule type="notContainsBlanks" dxfId="358" priority="200" stopIfTrue="1">
      <formula>LEN(TRIM(D52))&gt;0</formula>
    </cfRule>
  </conditionalFormatting>
  <conditionalFormatting sqref="E38:E43">
    <cfRule type="beginsWith" dxfId="357" priority="113" stopIfTrue="1" operator="beginsWith" text="Not Applicable">
      <formula>LEFT(E38,LEN("Not Applicable"))="Not Applicable"</formula>
    </cfRule>
    <cfRule type="beginsWith" dxfId="356" priority="114" stopIfTrue="1" operator="beginsWith" text="Waived">
      <formula>LEFT(E38,LEN("Waived"))="Waived"</formula>
    </cfRule>
    <cfRule type="beginsWith" dxfId="355" priority="115" stopIfTrue="1" operator="beginsWith" text="Pre-Passed">
      <formula>LEFT(E38,LEN("Pre-Passed"))="Pre-Passed"</formula>
    </cfRule>
    <cfRule type="beginsWith" dxfId="354" priority="116" stopIfTrue="1" operator="beginsWith" text="Completed">
      <formula>LEFT(E38,LEN("Completed"))="Completed"</formula>
    </cfRule>
    <cfRule type="beginsWith" dxfId="353" priority="117" stopIfTrue="1" operator="beginsWith" text="Partial">
      <formula>LEFT(E38,LEN("Partial"))="Partial"</formula>
    </cfRule>
    <cfRule type="beginsWith" dxfId="352" priority="118" stopIfTrue="1" operator="beginsWith" text="Missing">
      <formula>LEFT(E38,LEN("Missing"))="Missing"</formula>
    </cfRule>
    <cfRule type="beginsWith" dxfId="351" priority="119" stopIfTrue="1" operator="beginsWith" text="Untested">
      <formula>LEFT(E38,LEN("Untested"))="Untested"</formula>
    </cfRule>
    <cfRule type="notContainsBlanks" dxfId="350" priority="120" stopIfTrue="1">
      <formula>LEN(TRIM(E38))&gt;0</formula>
    </cfRule>
  </conditionalFormatting>
  <conditionalFormatting sqref="E17:E21">
    <cfRule type="beginsWith" dxfId="349" priority="57" stopIfTrue="1" operator="beginsWith" text="Not Applicable">
      <formula>LEFT(E17,LEN("Not Applicable"))="Not Applicable"</formula>
    </cfRule>
    <cfRule type="beginsWith" dxfId="348" priority="58" stopIfTrue="1" operator="beginsWith" text="Waived">
      <formula>LEFT(E17,LEN("Waived"))="Waived"</formula>
    </cfRule>
    <cfRule type="beginsWith" dxfId="347" priority="59" stopIfTrue="1" operator="beginsWith" text="Pre-Passed">
      <formula>LEFT(E17,LEN("Pre-Passed"))="Pre-Passed"</formula>
    </cfRule>
    <cfRule type="beginsWith" dxfId="346" priority="60" stopIfTrue="1" operator="beginsWith" text="Completed">
      <formula>LEFT(E17,LEN("Completed"))="Completed"</formula>
    </cfRule>
    <cfRule type="beginsWith" dxfId="345" priority="61" stopIfTrue="1" operator="beginsWith" text="Partial">
      <formula>LEFT(E17,LEN("Partial"))="Partial"</formula>
    </cfRule>
    <cfRule type="beginsWith" dxfId="344" priority="62" stopIfTrue="1" operator="beginsWith" text="Missing">
      <formula>LEFT(E17,LEN("Missing"))="Missing"</formula>
    </cfRule>
    <cfRule type="beginsWith" dxfId="343" priority="63" stopIfTrue="1" operator="beginsWith" text="Untested">
      <formula>LEFT(E17,LEN("Untested"))="Untested"</formula>
    </cfRule>
    <cfRule type="notContainsBlanks" dxfId="342" priority="64" stopIfTrue="1">
      <formula>LEN(TRIM(E17))&gt;0</formula>
    </cfRule>
  </conditionalFormatting>
  <conditionalFormatting sqref="E23:E28">
    <cfRule type="beginsWith" dxfId="341" priority="25" stopIfTrue="1" operator="beginsWith" text="Not Applicable">
      <formula>LEFT(E23,LEN("Not Applicable"))="Not Applicable"</formula>
    </cfRule>
    <cfRule type="beginsWith" dxfId="340" priority="26" stopIfTrue="1" operator="beginsWith" text="Waived">
      <formula>LEFT(E23,LEN("Waived"))="Waived"</formula>
    </cfRule>
    <cfRule type="beginsWith" dxfId="339" priority="27" stopIfTrue="1" operator="beginsWith" text="Pre-Passed">
      <formula>LEFT(E23,LEN("Pre-Passed"))="Pre-Passed"</formula>
    </cfRule>
    <cfRule type="beginsWith" dxfId="338" priority="28" stopIfTrue="1" operator="beginsWith" text="Completed">
      <formula>LEFT(E23,LEN("Completed"))="Completed"</formula>
    </cfRule>
    <cfRule type="beginsWith" dxfId="337" priority="29" stopIfTrue="1" operator="beginsWith" text="Partial">
      <formula>LEFT(E23,LEN("Partial"))="Partial"</formula>
    </cfRule>
    <cfRule type="beginsWith" dxfId="336" priority="30" stopIfTrue="1" operator="beginsWith" text="Missing">
      <formula>LEFT(E23,LEN("Missing"))="Missing"</formula>
    </cfRule>
    <cfRule type="beginsWith" dxfId="335" priority="31" stopIfTrue="1" operator="beginsWith" text="Untested">
      <formula>LEFT(E23,LEN("Untested"))="Untested"</formula>
    </cfRule>
    <cfRule type="notContainsBlanks" dxfId="334" priority="32" stopIfTrue="1">
      <formula>LEN(TRIM(E23))&gt;0</formula>
    </cfRule>
  </conditionalFormatting>
  <conditionalFormatting sqref="E30:E31">
    <cfRule type="beginsWith" dxfId="333" priority="17" stopIfTrue="1" operator="beginsWith" text="Not Applicable">
      <formula>LEFT(E30,LEN("Not Applicable"))="Not Applicable"</formula>
    </cfRule>
    <cfRule type="beginsWith" dxfId="332" priority="18" stopIfTrue="1" operator="beginsWith" text="Waived">
      <formula>LEFT(E30,LEN("Waived"))="Waived"</formula>
    </cfRule>
    <cfRule type="beginsWith" dxfId="331" priority="19" stopIfTrue="1" operator="beginsWith" text="Pre-Passed">
      <formula>LEFT(E30,LEN("Pre-Passed"))="Pre-Passed"</formula>
    </cfRule>
    <cfRule type="beginsWith" dxfId="330" priority="20" stopIfTrue="1" operator="beginsWith" text="Completed">
      <formula>LEFT(E30,LEN("Completed"))="Completed"</formula>
    </cfRule>
    <cfRule type="beginsWith" dxfId="329" priority="21" stopIfTrue="1" operator="beginsWith" text="Partial">
      <formula>LEFT(E30,LEN("Partial"))="Partial"</formula>
    </cfRule>
    <cfRule type="beginsWith" dxfId="328" priority="22" stopIfTrue="1" operator="beginsWith" text="Missing">
      <formula>LEFT(E30,LEN("Missing"))="Missing"</formula>
    </cfRule>
    <cfRule type="beginsWith" dxfId="327" priority="23" stopIfTrue="1" operator="beginsWith" text="Untested">
      <formula>LEFT(E30,LEN("Untested"))="Untested"</formula>
    </cfRule>
    <cfRule type="notContainsBlanks" dxfId="326" priority="24" stopIfTrue="1">
      <formula>LEN(TRIM(E30))&gt;0</formula>
    </cfRule>
  </conditionalFormatting>
  <conditionalFormatting sqref="E32:E36">
    <cfRule type="beginsWith" dxfId="325" priority="9" stopIfTrue="1" operator="beginsWith" text="Not Applicable">
      <formula>LEFT(E32,LEN("Not Applicable"))="Not Applicable"</formula>
    </cfRule>
    <cfRule type="beginsWith" dxfId="324" priority="10" stopIfTrue="1" operator="beginsWith" text="Waived">
      <formula>LEFT(E32,LEN("Waived"))="Waived"</formula>
    </cfRule>
    <cfRule type="beginsWith" dxfId="323" priority="11" stopIfTrue="1" operator="beginsWith" text="Pre-Passed">
      <formula>LEFT(E32,LEN("Pre-Passed"))="Pre-Passed"</formula>
    </cfRule>
    <cfRule type="beginsWith" dxfId="322" priority="12" stopIfTrue="1" operator="beginsWith" text="Completed">
      <formula>LEFT(E32,LEN("Completed"))="Completed"</formula>
    </cfRule>
    <cfRule type="beginsWith" dxfId="321" priority="13" stopIfTrue="1" operator="beginsWith" text="Partial">
      <formula>LEFT(E32,LEN("Partial"))="Partial"</formula>
    </cfRule>
    <cfRule type="beginsWith" dxfId="320" priority="14" stopIfTrue="1" operator="beginsWith" text="Missing">
      <formula>LEFT(E32,LEN("Missing"))="Missing"</formula>
    </cfRule>
    <cfRule type="beginsWith" dxfId="319" priority="15" stopIfTrue="1" operator="beginsWith" text="Untested">
      <formula>LEFT(E32,LEN("Untested"))="Untested"</formula>
    </cfRule>
    <cfRule type="notContainsBlanks" dxfId="318" priority="16" stopIfTrue="1">
      <formula>LEN(TRIM(E32))&gt;0</formula>
    </cfRule>
  </conditionalFormatting>
  <conditionalFormatting sqref="E45:E55">
    <cfRule type="beginsWith" dxfId="317" priority="1" stopIfTrue="1" operator="beginsWith" text="Not Applicable">
      <formula>LEFT(E45,LEN("Not Applicable"))="Not Applicable"</formula>
    </cfRule>
    <cfRule type="beginsWith" dxfId="316" priority="2" stopIfTrue="1" operator="beginsWith" text="Waived">
      <formula>LEFT(E45,LEN("Waived"))="Waived"</formula>
    </cfRule>
    <cfRule type="beginsWith" dxfId="315" priority="3" stopIfTrue="1" operator="beginsWith" text="Pre-Passed">
      <formula>LEFT(E45,LEN("Pre-Passed"))="Pre-Passed"</formula>
    </cfRule>
    <cfRule type="beginsWith" dxfId="314" priority="4" stopIfTrue="1" operator="beginsWith" text="Completed">
      <formula>LEFT(E45,LEN("Completed"))="Completed"</formula>
    </cfRule>
    <cfRule type="beginsWith" dxfId="313" priority="5" stopIfTrue="1" operator="beginsWith" text="Partial">
      <formula>LEFT(E45,LEN("Partial"))="Partial"</formula>
    </cfRule>
    <cfRule type="beginsWith" dxfId="312" priority="6" stopIfTrue="1" operator="beginsWith" text="Missing">
      <formula>LEFT(E45,LEN("Missing"))="Missing"</formula>
    </cfRule>
    <cfRule type="beginsWith" dxfId="311" priority="7" stopIfTrue="1" operator="beginsWith" text="Untested">
      <formula>LEFT(E45,LEN("Untested"))="Untested"</formula>
    </cfRule>
    <cfRule type="notContainsBlanks" dxfId="310" priority="8" stopIfTrue="1">
      <formula>LEN(TRIM(E45))&gt;0</formula>
    </cfRule>
  </conditionalFormatting>
  <dataValidations count="1">
    <dataValidation type="list" showInputMessage="1" showErrorMessage="1" sqref="D108:E110 D117:E124 D112:E115 D86:E106 D65:E84 D17:E21 D30:E36 D38:E43 D23:E28 D11:E15 D45: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13" zoomScale="85" zoomScaleNormal="85" zoomScalePageLayoutView="150" workbookViewId="0">
      <selection activeCell="C22" sqref="C22"/>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466</v>
      </c>
      <c r="D1" s="7" t="str">
        <f>""&amp;COUNTIF(D$10:D$227,$A$2)&amp;" "&amp;$A$2</f>
        <v>0 Untested</v>
      </c>
      <c r="E1" s="7" t="str">
        <f>""&amp;COUNTIF(E$10:E$227,$A$2)&amp;" "&amp;$A$2</f>
        <v>0 Untested</v>
      </c>
      <c r="F1" s="8" t="s">
        <v>465</v>
      </c>
    </row>
    <row r="2" spans="1:6" ht="13.95" customHeight="1" thickBot="1" x14ac:dyDescent="0.35">
      <c r="A2" s="64" t="s">
        <v>72</v>
      </c>
      <c r="B2" s="60" t="s">
        <v>73</v>
      </c>
      <c r="C2" s="176" t="s">
        <v>467</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74</v>
      </c>
      <c r="B3" s="60" t="s">
        <v>75</v>
      </c>
      <c r="C3" s="177"/>
      <c r="D3" s="66">
        <f>SUMPRODUCT(($A$10:$A$227="Basic")*(D$10:D$227="Missing"))+0.5*SUMPRODUCT(($A$10:$A$227="Basic")*(D$10:D$227="Partial"))</f>
        <v>0</v>
      </c>
      <c r="E3" s="66">
        <f>SUMPRODUCT(($A$10:$A$227="Basic")*(E$10:E$227="Missing"))+0.5*SUMPRODUCT(($A$10:$A$227="Basic")*(E$10:E$227="Partial"))</f>
        <v>0</v>
      </c>
      <c r="F3" s="60" t="str">
        <f>"Basic "&amp;$F$1&amp;"s "&amp;A3</f>
        <v>Basic VCRs Missing</v>
      </c>
    </row>
    <row r="4" spans="1:6" ht="13.95" customHeight="1" thickBot="1" x14ac:dyDescent="0.35">
      <c r="A4" s="64" t="s">
        <v>76</v>
      </c>
      <c r="B4" s="60" t="s">
        <v>77</v>
      </c>
      <c r="C4" s="177"/>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5" customHeight="1" thickBot="1" x14ac:dyDescent="0.35">
      <c r="A5" s="64" t="s">
        <v>78</v>
      </c>
      <c r="B5" s="60" t="s">
        <v>79</v>
      </c>
      <c r="C5" s="177"/>
      <c r="D5" s="66">
        <f>SUMPRODUCT(($A$10:$A$227="Intermediate")*(D$10:D$227="Completed"))+SUMPRODUCT(($A$10:$A$227="Intermediate")*(D$10:D$227="Pre-Passed"))+0.5*SUMPRODUCT(($A$10:$A$227="Intermediate")*(D$10:D$227="Partial"))</f>
        <v>7</v>
      </c>
      <c r="E5" s="66">
        <f>SUMPRODUCT(($A$10:$A$227="Intermediate")*(E$10:E$227="Completed"))+SUMPRODUCT(($A$10:$A$227="Intermediate")*(E$10:E$227="Pre-Passed"))+0.5*SUMPRODUCT(($A$10:$A$227="Intermediate")*(E$10:E$227="Partial"))</f>
        <v>7</v>
      </c>
      <c r="F5" s="60" t="str">
        <f>"Intermediate "&amp;$F$1&amp;"s "&amp;A5</f>
        <v>Intermediate VCRs Completed</v>
      </c>
    </row>
    <row r="6" spans="1:6" ht="13.95" customHeight="1" thickBot="1" x14ac:dyDescent="0.35">
      <c r="A6" s="64" t="s">
        <v>80</v>
      </c>
      <c r="B6" s="60" t="s">
        <v>81</v>
      </c>
      <c r="C6" s="177"/>
      <c r="D6" s="66">
        <f>SUMPRODUCT(($A$10:$A$227="Advanced")*(D$10:D$227="Missing"))+0.5*SUMPRODUCT(($A$10:$A$227="Advanced")*(D$10:D$227="Partial"))</f>
        <v>6</v>
      </c>
      <c r="E6" s="66">
        <f>SUMPRODUCT(($A$10:$A$227="Advanced")*(E$10:E$227="Missing"))+0.5*SUMPRODUCT(($A$10:$A$227="Advanced")*(E$10:E$227="Partial"))</f>
        <v>7</v>
      </c>
      <c r="F6" s="60" t="str">
        <f>"Advanced "&amp;$F$1&amp;"s "&amp;A3</f>
        <v>Advanced VCRs Missing</v>
      </c>
    </row>
    <row r="7" spans="1:6" ht="13.95" customHeight="1" thickBot="1" x14ac:dyDescent="0.35">
      <c r="A7" s="64" t="s">
        <v>82</v>
      </c>
      <c r="B7" s="60" t="s">
        <v>83</v>
      </c>
      <c r="C7" s="177"/>
      <c r="D7" s="66">
        <f>SUMPRODUCT(($A$10:$A$227="Advanced")*(D$10:D$227="Completed"))+SUMPRODUCT(($A$10:$A$227="Advanced")*(D$10:D$227="Pre-Passed"))+0.5*SUMPRODUCT(($A$10:$A$227="Advanced")*(D$10:D$227="Partial"))</f>
        <v>8</v>
      </c>
      <c r="E7" s="66">
        <f>SUMPRODUCT(($A$10:$A$227="Advanced")*(E$10:E$227="Completed"))+SUMPRODUCT(($A$10:$A$227="Advanced")*(E$10:E$227="Pre-Passed"))+0.5*SUMPRODUCT(($A$10:$A$227="Advanced")*(E$10:E$227="Partial"))</f>
        <v>7</v>
      </c>
      <c r="F7" s="60" t="str">
        <f>"Advanced "&amp;$F$1&amp;"s "&amp;A5</f>
        <v>Advanced VCRs Completed</v>
      </c>
    </row>
    <row r="8" spans="1:6" ht="13.95" customHeight="1" thickBot="1" x14ac:dyDescent="0.35">
      <c r="A8" s="59" t="s">
        <v>84</v>
      </c>
      <c r="B8" s="60" t="s">
        <v>85</v>
      </c>
      <c r="C8" s="177"/>
      <c r="D8" s="66">
        <f>SUMPRODUCT(($A$10:$A$227="Professional")*(D$10:D$227="Completed"))+SUMPRODUCT(($A$10:$A$227="Professional")*(D$10:D$227="Pre-Passed"))+0.5*SUMPRODUCT(($A$10:$A$227="Professional")*(D$10:D$227="Partial"))</f>
        <v>1</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9" t="s">
        <v>86</v>
      </c>
      <c r="B9" s="180"/>
      <c r="C9" s="178"/>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81" t="s">
        <v>468</v>
      </c>
      <c r="B10" s="182"/>
      <c r="C10" s="8" t="s">
        <v>87</v>
      </c>
      <c r="D10" s="8" t="s">
        <v>88</v>
      </c>
      <c r="E10" s="8" t="s">
        <v>89</v>
      </c>
      <c r="F10" s="8" t="s">
        <v>90</v>
      </c>
    </row>
    <row r="11" spans="1:6" ht="16.2" thickBot="1" x14ac:dyDescent="0.35">
      <c r="A11" s="115" t="s">
        <v>91</v>
      </c>
      <c r="B11" s="60" t="s">
        <v>469</v>
      </c>
      <c r="C11" s="60" t="s">
        <v>470</v>
      </c>
      <c r="D11" s="8" t="s">
        <v>80</v>
      </c>
      <c r="E11" s="8" t="s">
        <v>78</v>
      </c>
      <c r="F11" s="60"/>
    </row>
    <row r="12" spans="1:6" ht="16.2" thickBot="1" x14ac:dyDescent="0.35">
      <c r="A12" s="115" t="s">
        <v>91</v>
      </c>
      <c r="B12" s="60" t="s">
        <v>472</v>
      </c>
      <c r="C12" s="60" t="s">
        <v>473</v>
      </c>
      <c r="D12" s="8" t="s">
        <v>80</v>
      </c>
      <c r="E12" s="8" t="s">
        <v>78</v>
      </c>
      <c r="F12" s="60"/>
    </row>
    <row r="13" spans="1:6" ht="28.2" thickBot="1" x14ac:dyDescent="0.35">
      <c r="A13" s="116" t="s">
        <v>94</v>
      </c>
      <c r="B13" s="60" t="s">
        <v>471</v>
      </c>
      <c r="C13" s="60" t="s">
        <v>877</v>
      </c>
      <c r="D13" s="8" t="s">
        <v>80</v>
      </c>
      <c r="E13" s="8" t="s">
        <v>78</v>
      </c>
      <c r="F13" s="60" t="s">
        <v>871</v>
      </c>
    </row>
    <row r="14" spans="1:6" ht="16.2" thickBot="1" x14ac:dyDescent="0.35">
      <c r="A14" s="116" t="s">
        <v>94</v>
      </c>
      <c r="B14" s="60" t="s">
        <v>476</v>
      </c>
      <c r="C14" s="60" t="s">
        <v>477</v>
      </c>
      <c r="D14" s="8" t="s">
        <v>80</v>
      </c>
      <c r="E14" s="8" t="s">
        <v>78</v>
      </c>
      <c r="F14" s="60"/>
    </row>
    <row r="15" spans="1:6" ht="16.2" thickBot="1" x14ac:dyDescent="0.35">
      <c r="A15" s="117" t="s">
        <v>108</v>
      </c>
      <c r="B15" s="60" t="s">
        <v>474</v>
      </c>
      <c r="C15" s="60" t="s">
        <v>475</v>
      </c>
      <c r="D15" s="8" t="s">
        <v>80</v>
      </c>
      <c r="E15" s="8" t="s">
        <v>78</v>
      </c>
      <c r="F15" s="60" t="s">
        <v>872</v>
      </c>
    </row>
    <row r="16" spans="1:6" ht="16.2" thickBot="1" x14ac:dyDescent="0.35">
      <c r="A16" s="117" t="s">
        <v>108</v>
      </c>
      <c r="B16" s="60" t="s">
        <v>478</v>
      </c>
      <c r="C16" s="60" t="s">
        <v>479</v>
      </c>
      <c r="D16" s="8" t="s">
        <v>80</v>
      </c>
      <c r="E16" s="8" t="s">
        <v>78</v>
      </c>
      <c r="F16" s="60"/>
    </row>
    <row r="17" spans="1:6" ht="13.95" customHeight="1" thickBot="1" x14ac:dyDescent="0.35">
      <c r="A17" s="117" t="s">
        <v>108</v>
      </c>
      <c r="B17" s="60" t="s">
        <v>480</v>
      </c>
      <c r="C17" s="60" t="s">
        <v>481</v>
      </c>
      <c r="D17" s="8" t="s">
        <v>80</v>
      </c>
      <c r="E17" s="8" t="s">
        <v>78</v>
      </c>
      <c r="F17" s="60" t="s">
        <v>872</v>
      </c>
    </row>
    <row r="18" spans="1:6" ht="16.2" thickBot="1" x14ac:dyDescent="0.35">
      <c r="A18" s="118" t="s">
        <v>96</v>
      </c>
      <c r="B18" s="60" t="s">
        <v>482</v>
      </c>
      <c r="C18" s="60" t="s">
        <v>483</v>
      </c>
      <c r="D18" s="8" t="s">
        <v>80</v>
      </c>
      <c r="E18" s="8" t="s">
        <v>78</v>
      </c>
      <c r="F18" s="60"/>
    </row>
    <row r="19" spans="1:6" ht="16.2" thickBot="1" x14ac:dyDescent="0.35">
      <c r="A19" s="118" t="s">
        <v>96</v>
      </c>
      <c r="B19" s="60" t="s">
        <v>484</v>
      </c>
      <c r="C19" s="60" t="s">
        <v>485</v>
      </c>
      <c r="D19" s="8" t="s">
        <v>80</v>
      </c>
      <c r="E19" s="8" t="s">
        <v>78</v>
      </c>
      <c r="F19" s="60"/>
    </row>
    <row r="20" spans="1:6" ht="16.2" thickBot="1" x14ac:dyDescent="0.35">
      <c r="A20" s="119" t="s">
        <v>133</v>
      </c>
      <c r="B20" s="60" t="s">
        <v>486</v>
      </c>
      <c r="C20" s="60" t="s">
        <v>487</v>
      </c>
      <c r="D20" s="8" t="s">
        <v>74</v>
      </c>
      <c r="E20" s="8" t="s">
        <v>74</v>
      </c>
      <c r="F20" s="60" t="s">
        <v>874</v>
      </c>
    </row>
    <row r="21" spans="1:6" ht="16.2" thickBot="1" x14ac:dyDescent="0.35">
      <c r="A21" s="119" t="s">
        <v>133</v>
      </c>
      <c r="B21" s="60" t="s">
        <v>488</v>
      </c>
      <c r="C21" s="60" t="s">
        <v>489</v>
      </c>
      <c r="D21" s="8" t="s">
        <v>74</v>
      </c>
      <c r="E21" s="8" t="s">
        <v>74</v>
      </c>
      <c r="F21" s="60" t="s">
        <v>874</v>
      </c>
    </row>
    <row r="22" spans="1:6" ht="16.2" thickBot="1" x14ac:dyDescent="0.35">
      <c r="A22" s="119" t="s">
        <v>133</v>
      </c>
      <c r="B22" s="60" t="s">
        <v>490</v>
      </c>
      <c r="C22" s="60" t="s">
        <v>491</v>
      </c>
      <c r="D22" s="8" t="s">
        <v>78</v>
      </c>
      <c r="E22" s="8" t="s">
        <v>74</v>
      </c>
      <c r="F22" s="60" t="s">
        <v>904</v>
      </c>
    </row>
    <row r="23" spans="1:6" ht="16.2" thickBot="1" x14ac:dyDescent="0.35">
      <c r="A23" s="119" t="s">
        <v>133</v>
      </c>
      <c r="B23" s="60" t="s">
        <v>492</v>
      </c>
      <c r="C23" s="60" t="s">
        <v>493</v>
      </c>
      <c r="D23" s="8" t="s">
        <v>74</v>
      </c>
      <c r="E23" s="8" t="s">
        <v>74</v>
      </c>
      <c r="F23" s="60" t="s">
        <v>874</v>
      </c>
    </row>
    <row r="24" spans="1:6" ht="16.2" thickBot="1" x14ac:dyDescent="0.35">
      <c r="A24" s="120" t="s">
        <v>217</v>
      </c>
      <c r="B24" s="60" t="s">
        <v>494</v>
      </c>
      <c r="C24" s="60" t="s">
        <v>495</v>
      </c>
      <c r="D24" s="8" t="s">
        <v>74</v>
      </c>
      <c r="E24" s="8" t="s">
        <v>74</v>
      </c>
      <c r="F24" s="60" t="s">
        <v>873</v>
      </c>
    </row>
    <row r="25" spans="1:6" ht="16.2" thickBot="1" x14ac:dyDescent="0.35">
      <c r="A25" s="120" t="s">
        <v>217</v>
      </c>
      <c r="B25" s="60" t="s">
        <v>496</v>
      </c>
      <c r="C25" s="60" t="s">
        <v>497</v>
      </c>
      <c r="D25" s="8" t="s">
        <v>74</v>
      </c>
      <c r="E25" s="8" t="s">
        <v>74</v>
      </c>
      <c r="F25" s="60" t="s">
        <v>873</v>
      </c>
    </row>
    <row r="26" spans="1:6" ht="16.2" thickBot="1" x14ac:dyDescent="0.35">
      <c r="A26" s="120" t="s">
        <v>217</v>
      </c>
      <c r="B26" s="60" t="s">
        <v>498</v>
      </c>
      <c r="C26" s="60" t="s">
        <v>499</v>
      </c>
      <c r="D26" s="8" t="s">
        <v>74</v>
      </c>
      <c r="E26" s="8" t="s">
        <v>74</v>
      </c>
      <c r="F26" s="60" t="s">
        <v>873</v>
      </c>
    </row>
    <row r="27" spans="1:6" ht="16.2" thickBot="1" x14ac:dyDescent="0.35">
      <c r="A27" s="120" t="s">
        <v>217</v>
      </c>
      <c r="B27" s="60" t="s">
        <v>500</v>
      </c>
      <c r="C27" s="60" t="s">
        <v>501</v>
      </c>
      <c r="D27" s="8" t="s">
        <v>74</v>
      </c>
      <c r="E27" s="8" t="s">
        <v>74</v>
      </c>
      <c r="F27" s="60"/>
    </row>
    <row r="28" spans="1:6" ht="16.2" thickBot="1" x14ac:dyDescent="0.35">
      <c r="A28" s="120" t="s">
        <v>217</v>
      </c>
      <c r="B28" s="60" t="s">
        <v>502</v>
      </c>
      <c r="C28" s="60" t="s">
        <v>503</v>
      </c>
      <c r="D28" s="8" t="s">
        <v>74</v>
      </c>
      <c r="E28" s="8" t="s">
        <v>74</v>
      </c>
      <c r="F28" s="60"/>
    </row>
    <row r="29" spans="1:6" ht="13.95" customHeight="1" thickBot="1" x14ac:dyDescent="0.35">
      <c r="A29" s="181" t="s">
        <v>504</v>
      </c>
      <c r="B29" s="182"/>
      <c r="C29" s="8" t="s">
        <v>813</v>
      </c>
      <c r="D29" s="8" t="s">
        <v>88</v>
      </c>
      <c r="E29" s="8" t="s">
        <v>89</v>
      </c>
      <c r="F29" s="8" t="s">
        <v>90</v>
      </c>
    </row>
    <row r="30" spans="1:6" ht="28.2" thickBot="1" x14ac:dyDescent="0.35">
      <c r="A30" s="116" t="s">
        <v>94</v>
      </c>
      <c r="B30" s="60" t="s">
        <v>505</v>
      </c>
      <c r="C30" s="60" t="s">
        <v>506</v>
      </c>
      <c r="D30" s="8" t="s">
        <v>80</v>
      </c>
      <c r="E30" s="8" t="s">
        <v>78</v>
      </c>
      <c r="F30" s="60" t="s">
        <v>871</v>
      </c>
    </row>
    <row r="31" spans="1:6" ht="16.2" thickBot="1" x14ac:dyDescent="0.35">
      <c r="A31" s="117" t="s">
        <v>108</v>
      </c>
      <c r="B31" s="60" t="s">
        <v>507</v>
      </c>
      <c r="C31" s="60" t="s">
        <v>508</v>
      </c>
      <c r="D31" s="8" t="s">
        <v>80</v>
      </c>
      <c r="E31" s="8" t="s">
        <v>78</v>
      </c>
      <c r="F31" s="60" t="s">
        <v>872</v>
      </c>
    </row>
    <row r="32" spans="1:6" ht="28.2" thickBot="1" x14ac:dyDescent="0.35">
      <c r="A32" s="117" t="s">
        <v>108</v>
      </c>
      <c r="B32" s="60" t="s">
        <v>511</v>
      </c>
      <c r="C32" s="60" t="s">
        <v>512</v>
      </c>
      <c r="D32" s="8" t="s">
        <v>80</v>
      </c>
      <c r="E32" s="8" t="s">
        <v>78</v>
      </c>
      <c r="F32" s="60"/>
    </row>
    <row r="33" spans="1:6" ht="28.2" thickBot="1" x14ac:dyDescent="0.35">
      <c r="A33" s="118" t="s">
        <v>96</v>
      </c>
      <c r="B33" s="60" t="s">
        <v>509</v>
      </c>
      <c r="C33" s="60" t="s">
        <v>510</v>
      </c>
      <c r="D33" s="8" t="s">
        <v>80</v>
      </c>
      <c r="E33" s="8" t="s">
        <v>78</v>
      </c>
      <c r="F33" s="60"/>
    </row>
    <row r="34" spans="1:6" ht="16.2" thickBot="1" x14ac:dyDescent="0.35">
      <c r="A34" s="118" t="s">
        <v>96</v>
      </c>
      <c r="B34" s="60" t="s">
        <v>513</v>
      </c>
      <c r="C34" s="60" t="s">
        <v>514</v>
      </c>
      <c r="D34" s="8" t="s">
        <v>78</v>
      </c>
      <c r="E34" s="8" t="s">
        <v>74</v>
      </c>
      <c r="F34" s="60" t="s">
        <v>905</v>
      </c>
    </row>
    <row r="35" spans="1:6" ht="28.2" thickBot="1" x14ac:dyDescent="0.35">
      <c r="A35" s="118" t="s">
        <v>96</v>
      </c>
      <c r="B35" s="60" t="s">
        <v>517</v>
      </c>
      <c r="C35" s="60" t="s">
        <v>518</v>
      </c>
      <c r="D35" s="8" t="s">
        <v>74</v>
      </c>
      <c r="E35" s="8" t="s">
        <v>74</v>
      </c>
      <c r="F35" s="60"/>
    </row>
    <row r="36" spans="1:6" ht="28.2" thickBot="1" x14ac:dyDescent="0.35">
      <c r="A36" s="119" t="s">
        <v>133</v>
      </c>
      <c r="B36" s="60" t="s">
        <v>515</v>
      </c>
      <c r="C36" s="60" t="s">
        <v>516</v>
      </c>
      <c r="D36" s="8" t="s">
        <v>74</v>
      </c>
      <c r="E36" s="8" t="s">
        <v>74</v>
      </c>
      <c r="F36" s="60"/>
    </row>
    <row r="37" spans="1:6" ht="16.2" thickBot="1" x14ac:dyDescent="0.35">
      <c r="A37" s="119" t="s">
        <v>133</v>
      </c>
      <c r="B37" s="60" t="s">
        <v>519</v>
      </c>
      <c r="C37" s="60" t="s">
        <v>520</v>
      </c>
      <c r="D37" s="8" t="s">
        <v>74</v>
      </c>
      <c r="E37" s="8" t="s">
        <v>74</v>
      </c>
      <c r="F37" s="60"/>
    </row>
    <row r="38" spans="1:6" ht="28.2" thickBot="1" x14ac:dyDescent="0.35">
      <c r="A38" s="119" t="s">
        <v>133</v>
      </c>
      <c r="B38" s="60" t="s">
        <v>521</v>
      </c>
      <c r="C38" s="60" t="s">
        <v>522</v>
      </c>
      <c r="D38" s="8" t="s">
        <v>74</v>
      </c>
      <c r="E38" s="8" t="s">
        <v>74</v>
      </c>
      <c r="F38" s="60"/>
    </row>
    <row r="39" spans="1:6" ht="16.2" thickBot="1" x14ac:dyDescent="0.35">
      <c r="A39" s="120" t="s">
        <v>217</v>
      </c>
      <c r="B39" s="60" t="s">
        <v>523</v>
      </c>
      <c r="C39" s="60" t="s">
        <v>524</v>
      </c>
      <c r="D39" s="8" t="s">
        <v>74</v>
      </c>
      <c r="E39" s="8" t="s">
        <v>74</v>
      </c>
      <c r="F39" s="60"/>
    </row>
    <row r="40" spans="1:6" ht="16.2" thickBot="1" x14ac:dyDescent="0.35">
      <c r="A40" s="120" t="s">
        <v>217</v>
      </c>
      <c r="B40" s="60" t="s">
        <v>525</v>
      </c>
      <c r="C40" s="60" t="s">
        <v>526</v>
      </c>
      <c r="D40" s="8" t="s">
        <v>74</v>
      </c>
      <c r="E40" s="8" t="s">
        <v>74</v>
      </c>
      <c r="F40" s="60"/>
    </row>
    <row r="41" spans="1:6" s="26" customFormat="1" ht="13.95" customHeight="1" thickBot="1" x14ac:dyDescent="0.35">
      <c r="A41" s="181" t="s">
        <v>112</v>
      </c>
      <c r="B41" s="182"/>
      <c r="C41" s="8" t="s">
        <v>87</v>
      </c>
      <c r="D41" s="8" t="s">
        <v>88</v>
      </c>
      <c r="E41" s="8" t="s">
        <v>89</v>
      </c>
      <c r="F41" s="8" t="s">
        <v>90</v>
      </c>
    </row>
    <row r="42" spans="1:6" s="26" customFormat="1" ht="16.2" thickBot="1" x14ac:dyDescent="0.35">
      <c r="A42" s="116" t="s">
        <v>94</v>
      </c>
      <c r="B42" s="60" t="s">
        <v>566</v>
      </c>
      <c r="C42" s="60" t="s">
        <v>567</v>
      </c>
      <c r="D42" s="8" t="s">
        <v>80</v>
      </c>
      <c r="E42" s="8" t="s">
        <v>78</v>
      </c>
      <c r="F42" s="60"/>
    </row>
    <row r="43" spans="1:6" s="26" customFormat="1" ht="42" thickBot="1" x14ac:dyDescent="0.35">
      <c r="A43" s="117" t="s">
        <v>108</v>
      </c>
      <c r="B43" s="60" t="s">
        <v>568</v>
      </c>
      <c r="C43" s="60" t="s">
        <v>569</v>
      </c>
      <c r="D43" s="8" t="s">
        <v>80</v>
      </c>
      <c r="E43" s="8" t="s">
        <v>78</v>
      </c>
      <c r="F43" s="60" t="s">
        <v>872</v>
      </c>
    </row>
    <row r="44" spans="1:6" s="26" customFormat="1" ht="16.2" thickBot="1" x14ac:dyDescent="0.35">
      <c r="A44" s="118" t="s">
        <v>96</v>
      </c>
      <c r="B44" s="60" t="s">
        <v>572</v>
      </c>
      <c r="C44" s="60" t="s">
        <v>573</v>
      </c>
      <c r="D44" s="8" t="s">
        <v>80</v>
      </c>
      <c r="E44" s="8" t="s">
        <v>78</v>
      </c>
      <c r="F44" s="60"/>
    </row>
    <row r="45" spans="1:6" s="26" customFormat="1" ht="13.95" customHeight="1" thickBot="1" x14ac:dyDescent="0.35">
      <c r="A45" s="118" t="s">
        <v>96</v>
      </c>
      <c r="B45" s="60" t="s">
        <v>570</v>
      </c>
      <c r="C45" s="60" t="s">
        <v>571</v>
      </c>
      <c r="D45" s="8" t="s">
        <v>80</v>
      </c>
      <c r="E45" s="8" t="s">
        <v>78</v>
      </c>
      <c r="F45" s="60"/>
    </row>
    <row r="46" spans="1:6" s="26" customFormat="1" ht="16.2" thickBot="1" x14ac:dyDescent="0.35">
      <c r="A46" s="118" t="s">
        <v>96</v>
      </c>
      <c r="B46" s="60" t="s">
        <v>574</v>
      </c>
      <c r="C46" s="60" t="s">
        <v>575</v>
      </c>
      <c r="D46" s="8" t="s">
        <v>74</v>
      </c>
      <c r="E46" s="8" t="s">
        <v>74</v>
      </c>
      <c r="F46" s="60"/>
    </row>
    <row r="47" spans="1:6" s="26" customFormat="1" ht="16.2" thickBot="1" x14ac:dyDescent="0.35">
      <c r="A47" s="118" t="s">
        <v>96</v>
      </c>
      <c r="B47" s="60" t="s">
        <v>576</v>
      </c>
      <c r="C47" s="60" t="s">
        <v>577</v>
      </c>
      <c r="D47" s="8" t="s">
        <v>74</v>
      </c>
      <c r="E47" s="8" t="s">
        <v>74</v>
      </c>
      <c r="F47" s="60"/>
    </row>
    <row r="48" spans="1:6" s="26" customFormat="1" ht="16.2" thickBot="1" x14ac:dyDescent="0.35">
      <c r="A48" s="119" t="s">
        <v>133</v>
      </c>
      <c r="B48" s="60" t="s">
        <v>578</v>
      </c>
      <c r="C48" s="60" t="s">
        <v>579</v>
      </c>
      <c r="D48" s="8" t="s">
        <v>74</v>
      </c>
      <c r="E48" s="8" t="s">
        <v>74</v>
      </c>
      <c r="F48" s="60"/>
    </row>
    <row r="49" spans="1:6" s="26" customFormat="1" ht="16.2" thickBot="1" x14ac:dyDescent="0.35">
      <c r="A49" s="119" t="s">
        <v>133</v>
      </c>
      <c r="B49" s="60" t="s">
        <v>580</v>
      </c>
      <c r="C49" s="60" t="s">
        <v>581</v>
      </c>
      <c r="D49" s="8" t="s">
        <v>74</v>
      </c>
      <c r="E49" s="8" t="s">
        <v>74</v>
      </c>
      <c r="F49" s="60"/>
    </row>
    <row r="50" spans="1:6" s="26" customFormat="1" ht="13.95" customHeight="1" thickBot="1" x14ac:dyDescent="0.35">
      <c r="A50" s="181" t="s">
        <v>582</v>
      </c>
      <c r="B50" s="182"/>
      <c r="C50" s="73" t="s">
        <v>814</v>
      </c>
      <c r="D50" s="8" t="s">
        <v>88</v>
      </c>
      <c r="E50" s="8" t="s">
        <v>89</v>
      </c>
      <c r="F50" s="8" t="s">
        <v>90</v>
      </c>
    </row>
    <row r="51" spans="1:6" s="26" customFormat="1" ht="16.2" thickBot="1" x14ac:dyDescent="0.35">
      <c r="A51" s="116" t="s">
        <v>94</v>
      </c>
      <c r="B51" s="60" t="s">
        <v>583</v>
      </c>
      <c r="C51" s="60" t="s">
        <v>584</v>
      </c>
      <c r="D51" s="8" t="s">
        <v>80</v>
      </c>
      <c r="E51" s="8" t="s">
        <v>78</v>
      </c>
      <c r="F51" s="60"/>
    </row>
    <row r="52" spans="1:6" s="26" customFormat="1" ht="69.599999999999994" thickBot="1" x14ac:dyDescent="0.35">
      <c r="A52" s="117" t="s">
        <v>108</v>
      </c>
      <c r="B52" s="60" t="s">
        <v>585</v>
      </c>
      <c r="C52" s="60" t="s">
        <v>586</v>
      </c>
      <c r="D52" s="8" t="s">
        <v>80</v>
      </c>
      <c r="E52" s="8" t="s">
        <v>78</v>
      </c>
      <c r="F52" s="60" t="s">
        <v>872</v>
      </c>
    </row>
    <row r="53" spans="1:6" s="26" customFormat="1" ht="16.2" thickBot="1" x14ac:dyDescent="0.35">
      <c r="A53" s="118" t="s">
        <v>96</v>
      </c>
      <c r="B53" s="60" t="s">
        <v>589</v>
      </c>
      <c r="C53" s="60" t="s">
        <v>590</v>
      </c>
      <c r="D53" s="8" t="s">
        <v>80</v>
      </c>
      <c r="E53" s="8" t="s">
        <v>78</v>
      </c>
      <c r="F53" s="60"/>
    </row>
    <row r="54" spans="1:6" s="26" customFormat="1" ht="28.2" thickBot="1" x14ac:dyDescent="0.35">
      <c r="A54" s="118" t="s">
        <v>96</v>
      </c>
      <c r="B54" s="60" t="s">
        <v>587</v>
      </c>
      <c r="C54" s="60" t="s">
        <v>588</v>
      </c>
      <c r="D54" s="8" t="s">
        <v>80</v>
      </c>
      <c r="E54" s="8" t="s">
        <v>78</v>
      </c>
      <c r="F54" s="60"/>
    </row>
    <row r="55" spans="1:6" s="26" customFormat="1" ht="42" thickBot="1" x14ac:dyDescent="0.35">
      <c r="A55" s="118" t="s">
        <v>96</v>
      </c>
      <c r="B55" s="60" t="s">
        <v>591</v>
      </c>
      <c r="C55" s="60" t="s">
        <v>592</v>
      </c>
      <c r="D55" s="8" t="s">
        <v>74</v>
      </c>
      <c r="E55" s="8" t="s">
        <v>74</v>
      </c>
      <c r="F55" s="60"/>
    </row>
    <row r="56" spans="1:6" s="26" customFormat="1" ht="16.2" thickBot="1" x14ac:dyDescent="0.35">
      <c r="A56" s="118" t="s">
        <v>96</v>
      </c>
      <c r="B56" s="60" t="s">
        <v>593</v>
      </c>
      <c r="C56" s="60" t="s">
        <v>594</v>
      </c>
      <c r="D56" s="8" t="s">
        <v>74</v>
      </c>
      <c r="E56" s="8" t="s">
        <v>74</v>
      </c>
      <c r="F56" s="60"/>
    </row>
    <row r="57" spans="1:6" s="26" customFormat="1" ht="16.2" thickBot="1" x14ac:dyDescent="0.35">
      <c r="A57" s="118" t="s">
        <v>96</v>
      </c>
      <c r="B57" s="60" t="s">
        <v>595</v>
      </c>
      <c r="C57" s="60" t="s">
        <v>596</v>
      </c>
      <c r="D57" s="8" t="s">
        <v>74</v>
      </c>
      <c r="E57" s="8" t="s">
        <v>74</v>
      </c>
      <c r="F57" s="60"/>
    </row>
    <row r="58" spans="1:6" s="26" customFormat="1" ht="16.2" thickBot="1" x14ac:dyDescent="0.35">
      <c r="A58" s="119" t="s">
        <v>133</v>
      </c>
      <c r="B58" s="60" t="s">
        <v>597</v>
      </c>
      <c r="C58" s="60" t="s">
        <v>598</v>
      </c>
      <c r="D58" s="8" t="s">
        <v>74</v>
      </c>
      <c r="E58" s="8" t="s">
        <v>74</v>
      </c>
      <c r="F58" s="60"/>
    </row>
    <row r="59" spans="1:6" s="26" customFormat="1" ht="28.2" thickBot="1" x14ac:dyDescent="0.35">
      <c r="A59" s="119" t="s">
        <v>133</v>
      </c>
      <c r="B59" s="60" t="s">
        <v>599</v>
      </c>
      <c r="C59" s="60" t="s">
        <v>600</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309" priority="440" stopIfTrue="1" operator="beginsWith" text="Innovative">
      <formula>LEFT(A104,LEN("Innovative"))="Innovative"</formula>
    </cfRule>
    <cfRule type="beginsWith" dxfId="308" priority="441" stopIfTrue="1" operator="beginsWith" text="Professional">
      <formula>LEFT(A104,LEN("Professional"))="Professional"</formula>
    </cfRule>
    <cfRule type="beginsWith" dxfId="307" priority="442" stopIfTrue="1" operator="beginsWith" text="Advanced">
      <formula>LEFT(A104,LEN("Advanced"))="Advanced"</formula>
    </cfRule>
    <cfRule type="beginsWith" dxfId="306" priority="443" stopIfTrue="1" operator="beginsWith" text="Intermediate">
      <formula>LEFT(A104,LEN("Intermediate"))="Intermediate"</formula>
    </cfRule>
    <cfRule type="beginsWith" dxfId="305" priority="444" stopIfTrue="1" operator="beginsWith" text="Basic">
      <formula>LEFT(A104,LEN("Basic"))="Basic"</formula>
    </cfRule>
    <cfRule type="beginsWith" dxfId="304" priority="445" stopIfTrue="1" operator="beginsWith" text="Required">
      <formula>LEFT(A104,LEN("Required"))="Required"</formula>
    </cfRule>
    <cfRule type="notContainsBlanks" dxfId="303" priority="446" stopIfTrue="1">
      <formula>LEN(TRIM(A104))&gt;0</formula>
    </cfRule>
  </conditionalFormatting>
  <conditionalFormatting sqref="D104:E228 D12:D18 D32:D36 D42:D45 D51:D54">
    <cfRule type="beginsWith" dxfId="302" priority="433" stopIfTrue="1" operator="beginsWith" text="Not Applicable">
      <formula>LEFT(D12,LEN("Not Applicable"))="Not Applicable"</formula>
    </cfRule>
    <cfRule type="beginsWith" dxfId="301" priority="434" stopIfTrue="1" operator="beginsWith" text="Waived">
      <formula>LEFT(D12,LEN("Waived"))="Waived"</formula>
    </cfRule>
    <cfRule type="beginsWith" dxfId="300" priority="435" stopIfTrue="1" operator="beginsWith" text="Pre-Passed">
      <formula>LEFT(D12,LEN("Pre-Passed"))="Pre-Passed"</formula>
    </cfRule>
    <cfRule type="beginsWith" dxfId="299" priority="436" stopIfTrue="1" operator="beginsWith" text="Completed">
      <formula>LEFT(D12,LEN("Completed"))="Completed"</formula>
    </cfRule>
    <cfRule type="beginsWith" dxfId="298" priority="437" stopIfTrue="1" operator="beginsWith" text="Partial">
      <formula>LEFT(D12,LEN("Partial"))="Partial"</formula>
    </cfRule>
    <cfRule type="beginsWith" dxfId="297" priority="438" stopIfTrue="1" operator="beginsWith" text="Missing">
      <formula>LEFT(D12,LEN("Missing"))="Missing"</formula>
    </cfRule>
    <cfRule type="beginsWith" dxfId="296" priority="439" stopIfTrue="1" operator="beginsWith" text="Untested">
      <formula>LEFT(D12,LEN("Untested"))="Untested"</formula>
    </cfRule>
    <cfRule type="notContainsBlanks" dxfId="295" priority="447" stopIfTrue="1">
      <formula>LEN(TRIM(D12))&gt;0</formula>
    </cfRule>
  </conditionalFormatting>
  <conditionalFormatting sqref="D37:D40">
    <cfRule type="beginsWith" dxfId="294" priority="273" stopIfTrue="1" operator="beginsWith" text="Not Applicable">
      <formula>LEFT(D37,LEN("Not Applicable"))="Not Applicable"</formula>
    </cfRule>
    <cfRule type="beginsWith" dxfId="293" priority="274" stopIfTrue="1" operator="beginsWith" text="Waived">
      <formula>LEFT(D37,LEN("Waived"))="Waived"</formula>
    </cfRule>
    <cfRule type="beginsWith" dxfId="292" priority="275" stopIfTrue="1" operator="beginsWith" text="Pre-Passed">
      <formula>LEFT(D37,LEN("Pre-Passed"))="Pre-Passed"</formula>
    </cfRule>
    <cfRule type="beginsWith" dxfId="291" priority="276" stopIfTrue="1" operator="beginsWith" text="Completed">
      <formula>LEFT(D37,LEN("Completed"))="Completed"</formula>
    </cfRule>
    <cfRule type="beginsWith" dxfId="290" priority="277" stopIfTrue="1" operator="beginsWith" text="Partial">
      <formula>LEFT(D37,LEN("Partial"))="Partial"</formula>
    </cfRule>
    <cfRule type="beginsWith" dxfId="289" priority="278" stopIfTrue="1" operator="beginsWith" text="Missing">
      <formula>LEFT(D37,LEN("Missing"))="Missing"</formula>
    </cfRule>
    <cfRule type="beginsWith" dxfId="288" priority="279" stopIfTrue="1" operator="beginsWith" text="Untested">
      <formula>LEFT(D37,LEN("Untested"))="Untested"</formula>
    </cfRule>
    <cfRule type="notContainsBlanks" dxfId="287" priority="280" stopIfTrue="1">
      <formula>LEN(TRIM(D37))&gt;0</formula>
    </cfRule>
  </conditionalFormatting>
  <conditionalFormatting sqref="D46:D49">
    <cfRule type="beginsWith" dxfId="286" priority="217" stopIfTrue="1" operator="beginsWith" text="Not Applicable">
      <formula>LEFT(D46,LEN("Not Applicable"))="Not Applicable"</formula>
    </cfRule>
    <cfRule type="beginsWith" dxfId="285" priority="218" stopIfTrue="1" operator="beginsWith" text="Waived">
      <formula>LEFT(D46,LEN("Waived"))="Waived"</formula>
    </cfRule>
    <cfRule type="beginsWith" dxfId="284" priority="219" stopIfTrue="1" operator="beginsWith" text="Pre-Passed">
      <formula>LEFT(D46,LEN("Pre-Passed"))="Pre-Passed"</formula>
    </cfRule>
    <cfRule type="beginsWith" dxfId="283" priority="220" stopIfTrue="1" operator="beginsWith" text="Completed">
      <formula>LEFT(D46,LEN("Completed"))="Completed"</formula>
    </cfRule>
    <cfRule type="beginsWith" dxfId="282" priority="221" stopIfTrue="1" operator="beginsWith" text="Partial">
      <formula>LEFT(D46,LEN("Partial"))="Partial"</formula>
    </cfRule>
    <cfRule type="beginsWith" dxfId="281" priority="222" stopIfTrue="1" operator="beginsWith" text="Missing">
      <formula>LEFT(D46,LEN("Missing"))="Missing"</formula>
    </cfRule>
    <cfRule type="beginsWith" dxfId="280" priority="223" stopIfTrue="1" operator="beginsWith" text="Untested">
      <formula>LEFT(D46,LEN("Untested"))="Untested"</formula>
    </cfRule>
    <cfRule type="notContainsBlanks" dxfId="279" priority="224" stopIfTrue="1">
      <formula>LEN(TRIM(D46))&gt;0</formula>
    </cfRule>
  </conditionalFormatting>
  <conditionalFormatting sqref="D55">
    <cfRule type="beginsWith" dxfId="278" priority="201" stopIfTrue="1" operator="beginsWith" text="Not Applicable">
      <formula>LEFT(D55,LEN("Not Applicable"))="Not Applicable"</formula>
    </cfRule>
    <cfRule type="beginsWith" dxfId="277" priority="202" stopIfTrue="1" operator="beginsWith" text="Waived">
      <formula>LEFT(D55,LEN("Waived"))="Waived"</formula>
    </cfRule>
    <cfRule type="beginsWith" dxfId="276" priority="203" stopIfTrue="1" operator="beginsWith" text="Pre-Passed">
      <formula>LEFT(D55,LEN("Pre-Passed"))="Pre-Passed"</formula>
    </cfRule>
    <cfRule type="beginsWith" dxfId="275" priority="204" stopIfTrue="1" operator="beginsWith" text="Completed">
      <formula>LEFT(D55,LEN("Completed"))="Completed"</formula>
    </cfRule>
    <cfRule type="beginsWith" dxfId="274" priority="205" stopIfTrue="1" operator="beginsWith" text="Partial">
      <formula>LEFT(D55,LEN("Partial"))="Partial"</formula>
    </cfRule>
    <cfRule type="beginsWith" dxfId="273" priority="206" stopIfTrue="1" operator="beginsWith" text="Missing">
      <formula>LEFT(D55,LEN("Missing"))="Missing"</formula>
    </cfRule>
    <cfRule type="beginsWith" dxfId="272" priority="207" stopIfTrue="1" operator="beginsWith" text="Untested">
      <formula>LEFT(D55,LEN("Untested"))="Untested"</formula>
    </cfRule>
    <cfRule type="notContainsBlanks" dxfId="271" priority="208" stopIfTrue="1">
      <formula>LEN(TRIM(D55))&gt;0</formula>
    </cfRule>
  </conditionalFormatting>
  <conditionalFormatting sqref="D56:D59">
    <cfRule type="beginsWith" dxfId="270" priority="193" stopIfTrue="1" operator="beginsWith" text="Not Applicable">
      <formula>LEFT(D56,LEN("Not Applicable"))="Not Applicable"</formula>
    </cfRule>
    <cfRule type="beginsWith" dxfId="269" priority="194" stopIfTrue="1" operator="beginsWith" text="Waived">
      <formula>LEFT(D56,LEN("Waived"))="Waived"</formula>
    </cfRule>
    <cfRule type="beginsWith" dxfId="268" priority="195" stopIfTrue="1" operator="beginsWith" text="Pre-Passed">
      <formula>LEFT(D56,LEN("Pre-Passed"))="Pre-Passed"</formula>
    </cfRule>
    <cfRule type="beginsWith" dxfId="267" priority="196" stopIfTrue="1" operator="beginsWith" text="Completed">
      <formula>LEFT(D56,LEN("Completed"))="Completed"</formula>
    </cfRule>
    <cfRule type="beginsWith" dxfId="266" priority="197" stopIfTrue="1" operator="beginsWith" text="Partial">
      <formula>LEFT(D56,LEN("Partial"))="Partial"</formula>
    </cfRule>
    <cfRule type="beginsWith" dxfId="265" priority="198" stopIfTrue="1" operator="beginsWith" text="Missing">
      <formula>LEFT(D56,LEN("Missing"))="Missing"</formula>
    </cfRule>
    <cfRule type="beginsWith" dxfId="264" priority="199" stopIfTrue="1" operator="beginsWith" text="Untested">
      <formula>LEFT(D56,LEN("Untested"))="Untested"</formula>
    </cfRule>
    <cfRule type="notContainsBlanks" dxfId="263" priority="200" stopIfTrue="1">
      <formula>LEN(TRIM(D56))&gt;0</formula>
    </cfRule>
  </conditionalFormatting>
  <conditionalFormatting sqref="D11">
    <cfRule type="beginsWith" dxfId="262" priority="329" stopIfTrue="1" operator="beginsWith" text="Not Applicable">
      <formula>LEFT(D11,LEN("Not Applicable"))="Not Applicable"</formula>
    </cfRule>
    <cfRule type="beginsWith" dxfId="261" priority="330" stopIfTrue="1" operator="beginsWith" text="Waived">
      <formula>LEFT(D11,LEN("Waived"))="Waived"</formula>
    </cfRule>
    <cfRule type="beginsWith" dxfId="260" priority="331" stopIfTrue="1" operator="beginsWith" text="Pre-Passed">
      <formula>LEFT(D11,LEN("Pre-Passed"))="Pre-Passed"</formula>
    </cfRule>
    <cfRule type="beginsWith" dxfId="259" priority="332" stopIfTrue="1" operator="beginsWith" text="Completed">
      <formula>LEFT(D11,LEN("Completed"))="Completed"</formula>
    </cfRule>
    <cfRule type="beginsWith" dxfId="258" priority="333" stopIfTrue="1" operator="beginsWith" text="Partial">
      <formula>LEFT(D11,LEN("Partial"))="Partial"</formula>
    </cfRule>
    <cfRule type="beginsWith" dxfId="257" priority="334" stopIfTrue="1" operator="beginsWith" text="Missing">
      <formula>LEFT(D11,LEN("Missing"))="Missing"</formula>
    </cfRule>
    <cfRule type="beginsWith" dxfId="256" priority="335" stopIfTrue="1" operator="beginsWith" text="Untested">
      <formula>LEFT(D11,LEN("Untested"))="Untested"</formula>
    </cfRule>
    <cfRule type="notContainsBlanks" dxfId="255" priority="336" stopIfTrue="1">
      <formula>LEN(TRIM(D11))&gt;0</formula>
    </cfRule>
  </conditionalFormatting>
  <conditionalFormatting sqref="D19:D22">
    <cfRule type="beginsWith" dxfId="254" priority="313" stopIfTrue="1" operator="beginsWith" text="Not Applicable">
      <formula>LEFT(D19,LEN("Not Applicable"))="Not Applicable"</formula>
    </cfRule>
    <cfRule type="beginsWith" dxfId="253" priority="314" stopIfTrue="1" operator="beginsWith" text="Waived">
      <formula>LEFT(D19,LEN("Waived"))="Waived"</formula>
    </cfRule>
    <cfRule type="beginsWith" dxfId="252" priority="315" stopIfTrue="1" operator="beginsWith" text="Pre-Passed">
      <formula>LEFT(D19,LEN("Pre-Passed"))="Pre-Passed"</formula>
    </cfRule>
    <cfRule type="beginsWith" dxfId="251" priority="316" stopIfTrue="1" operator="beginsWith" text="Completed">
      <formula>LEFT(D19,LEN("Completed"))="Completed"</formula>
    </cfRule>
    <cfRule type="beginsWith" dxfId="250" priority="317" stopIfTrue="1" operator="beginsWith" text="Partial">
      <formula>LEFT(D19,LEN("Partial"))="Partial"</formula>
    </cfRule>
    <cfRule type="beginsWith" dxfId="249" priority="318" stopIfTrue="1" operator="beginsWith" text="Missing">
      <formula>LEFT(D19,LEN("Missing"))="Missing"</formula>
    </cfRule>
    <cfRule type="beginsWith" dxfId="248" priority="319" stopIfTrue="1" operator="beginsWith" text="Untested">
      <formula>LEFT(D19,LEN("Untested"))="Untested"</formula>
    </cfRule>
    <cfRule type="notContainsBlanks" dxfId="247" priority="320" stopIfTrue="1">
      <formula>LEN(TRIM(D19))&gt;0</formula>
    </cfRule>
  </conditionalFormatting>
  <conditionalFormatting sqref="D23:D24">
    <cfRule type="beginsWith" dxfId="246" priority="305" stopIfTrue="1" operator="beginsWith" text="Not Applicable">
      <formula>LEFT(D23,LEN("Not Applicable"))="Not Applicable"</formula>
    </cfRule>
    <cfRule type="beginsWith" dxfId="245" priority="306" stopIfTrue="1" operator="beginsWith" text="Waived">
      <formula>LEFT(D23,LEN("Waived"))="Waived"</formula>
    </cfRule>
    <cfRule type="beginsWith" dxfId="244" priority="307" stopIfTrue="1" operator="beginsWith" text="Pre-Passed">
      <formula>LEFT(D23,LEN("Pre-Passed"))="Pre-Passed"</formula>
    </cfRule>
    <cfRule type="beginsWith" dxfId="243" priority="308" stopIfTrue="1" operator="beginsWith" text="Completed">
      <formula>LEFT(D23,LEN("Completed"))="Completed"</formula>
    </cfRule>
    <cfRule type="beginsWith" dxfId="242" priority="309" stopIfTrue="1" operator="beginsWith" text="Partial">
      <formula>LEFT(D23,LEN("Partial"))="Partial"</formula>
    </cfRule>
    <cfRule type="beginsWith" dxfId="241" priority="310" stopIfTrue="1" operator="beginsWith" text="Missing">
      <formula>LEFT(D23,LEN("Missing"))="Missing"</formula>
    </cfRule>
    <cfRule type="beginsWith" dxfId="240" priority="311" stopIfTrue="1" operator="beginsWith" text="Untested">
      <formula>LEFT(D23,LEN("Untested"))="Untested"</formula>
    </cfRule>
    <cfRule type="notContainsBlanks" dxfId="239" priority="312" stopIfTrue="1">
      <formula>LEN(TRIM(D23))&gt;0</formula>
    </cfRule>
  </conditionalFormatting>
  <conditionalFormatting sqref="D25:D28">
    <cfRule type="beginsWith" dxfId="238" priority="297" stopIfTrue="1" operator="beginsWith" text="Not Applicable">
      <formula>LEFT(D25,LEN("Not Applicable"))="Not Applicable"</formula>
    </cfRule>
    <cfRule type="beginsWith" dxfId="237" priority="298" stopIfTrue="1" operator="beginsWith" text="Waived">
      <formula>LEFT(D25,LEN("Waived"))="Waived"</formula>
    </cfRule>
    <cfRule type="beginsWith" dxfId="236" priority="299" stopIfTrue="1" operator="beginsWith" text="Pre-Passed">
      <formula>LEFT(D25,LEN("Pre-Passed"))="Pre-Passed"</formula>
    </cfRule>
    <cfRule type="beginsWith" dxfId="235" priority="300" stopIfTrue="1" operator="beginsWith" text="Completed">
      <formula>LEFT(D25,LEN("Completed"))="Completed"</formula>
    </cfRule>
    <cfRule type="beginsWith" dxfId="234" priority="301" stopIfTrue="1" operator="beginsWith" text="Partial">
      <formula>LEFT(D25,LEN("Partial"))="Partial"</formula>
    </cfRule>
    <cfRule type="beginsWith" dxfId="233" priority="302" stopIfTrue="1" operator="beginsWith" text="Missing">
      <formula>LEFT(D25,LEN("Missing"))="Missing"</formula>
    </cfRule>
    <cfRule type="beginsWith" dxfId="232" priority="303" stopIfTrue="1" operator="beginsWith" text="Untested">
      <formula>LEFT(D25,LEN("Untested"))="Untested"</formula>
    </cfRule>
    <cfRule type="notContainsBlanks" dxfId="231" priority="304" stopIfTrue="1">
      <formula>LEN(TRIM(D25))&gt;0</formula>
    </cfRule>
  </conditionalFormatting>
  <conditionalFormatting sqref="D30:D31">
    <cfRule type="beginsWith" dxfId="230" priority="289" stopIfTrue="1" operator="beginsWith" text="Not Applicable">
      <formula>LEFT(D30,LEN("Not Applicable"))="Not Applicable"</formula>
    </cfRule>
    <cfRule type="beginsWith" dxfId="229" priority="290" stopIfTrue="1" operator="beginsWith" text="Waived">
      <formula>LEFT(D30,LEN("Waived"))="Waived"</formula>
    </cfRule>
    <cfRule type="beginsWith" dxfId="228" priority="291" stopIfTrue="1" operator="beginsWith" text="Pre-Passed">
      <formula>LEFT(D30,LEN("Pre-Passed"))="Pre-Passed"</formula>
    </cfRule>
    <cfRule type="beginsWith" dxfId="227" priority="292" stopIfTrue="1" operator="beginsWith" text="Completed">
      <formula>LEFT(D30,LEN("Completed"))="Completed"</formula>
    </cfRule>
    <cfRule type="beginsWith" dxfId="226" priority="293" stopIfTrue="1" operator="beginsWith" text="Partial">
      <formula>LEFT(D30,LEN("Partial"))="Partial"</formula>
    </cfRule>
    <cfRule type="beginsWith" dxfId="225" priority="294" stopIfTrue="1" operator="beginsWith" text="Missing">
      <formula>LEFT(D30,LEN("Missing"))="Missing"</formula>
    </cfRule>
    <cfRule type="beginsWith" dxfId="224" priority="295" stopIfTrue="1" operator="beginsWith" text="Untested">
      <formula>LEFT(D30,LEN("Untested"))="Untested"</formula>
    </cfRule>
    <cfRule type="notContainsBlanks" dxfId="223" priority="296" stopIfTrue="1">
      <formula>LEN(TRIM(D30))&gt;0</formula>
    </cfRule>
  </conditionalFormatting>
  <conditionalFormatting sqref="E11:E28">
    <cfRule type="beginsWith" dxfId="222" priority="49" stopIfTrue="1" operator="beginsWith" text="Not Applicable">
      <formula>LEFT(E11,LEN("Not Applicable"))="Not Applicable"</formula>
    </cfRule>
    <cfRule type="beginsWith" dxfId="221" priority="50" stopIfTrue="1" operator="beginsWith" text="Waived">
      <formula>LEFT(E11,LEN("Waived"))="Waived"</formula>
    </cfRule>
    <cfRule type="beginsWith" dxfId="220" priority="51" stopIfTrue="1" operator="beginsWith" text="Pre-Passed">
      <formula>LEFT(E11,LEN("Pre-Passed"))="Pre-Passed"</formula>
    </cfRule>
    <cfRule type="beginsWith" dxfId="219" priority="52" stopIfTrue="1" operator="beginsWith" text="Completed">
      <formula>LEFT(E11,LEN("Completed"))="Completed"</formula>
    </cfRule>
    <cfRule type="beginsWith" dxfId="218" priority="53" stopIfTrue="1" operator="beginsWith" text="Partial">
      <formula>LEFT(E11,LEN("Partial"))="Partial"</formula>
    </cfRule>
    <cfRule type="beginsWith" dxfId="217" priority="54" stopIfTrue="1" operator="beginsWith" text="Missing">
      <formula>LEFT(E11,LEN("Missing"))="Missing"</formula>
    </cfRule>
    <cfRule type="beginsWith" dxfId="216" priority="55" stopIfTrue="1" operator="beginsWith" text="Untested">
      <formula>LEFT(E11,LEN("Untested"))="Untested"</formula>
    </cfRule>
    <cfRule type="notContainsBlanks" dxfId="215" priority="56" stopIfTrue="1">
      <formula>LEN(TRIM(E11))&gt;0</formula>
    </cfRule>
  </conditionalFormatting>
  <conditionalFormatting sqref="E30:E33">
    <cfRule type="beginsWith" dxfId="214" priority="41" stopIfTrue="1" operator="beginsWith" text="Not Applicable">
      <formula>LEFT(E30,LEN("Not Applicable"))="Not Applicable"</formula>
    </cfRule>
    <cfRule type="beginsWith" dxfId="213" priority="42" stopIfTrue="1" operator="beginsWith" text="Waived">
      <formula>LEFT(E30,LEN("Waived"))="Waived"</formula>
    </cfRule>
    <cfRule type="beginsWith" dxfId="212" priority="43" stopIfTrue="1" operator="beginsWith" text="Pre-Passed">
      <formula>LEFT(E30,LEN("Pre-Passed"))="Pre-Passed"</formula>
    </cfRule>
    <cfRule type="beginsWith" dxfId="211" priority="44" stopIfTrue="1" operator="beginsWith" text="Completed">
      <formula>LEFT(E30,LEN("Completed"))="Completed"</formula>
    </cfRule>
    <cfRule type="beginsWith" dxfId="210" priority="45" stopIfTrue="1" operator="beginsWith" text="Partial">
      <formula>LEFT(E30,LEN("Partial"))="Partial"</formula>
    </cfRule>
    <cfRule type="beginsWith" dxfId="209" priority="46" stopIfTrue="1" operator="beginsWith" text="Missing">
      <formula>LEFT(E30,LEN("Missing"))="Missing"</formula>
    </cfRule>
    <cfRule type="beginsWith" dxfId="208" priority="47" stopIfTrue="1" operator="beginsWith" text="Untested">
      <formula>LEFT(E30,LEN("Untested"))="Untested"</formula>
    </cfRule>
    <cfRule type="notContainsBlanks" dxfId="207" priority="48" stopIfTrue="1">
      <formula>LEN(TRIM(E30))&gt;0</formula>
    </cfRule>
  </conditionalFormatting>
  <conditionalFormatting sqref="E34:E40">
    <cfRule type="beginsWith" dxfId="206" priority="33" stopIfTrue="1" operator="beginsWith" text="Not Applicable">
      <formula>LEFT(E34,LEN("Not Applicable"))="Not Applicable"</formula>
    </cfRule>
    <cfRule type="beginsWith" dxfId="205" priority="34" stopIfTrue="1" operator="beginsWith" text="Waived">
      <formula>LEFT(E34,LEN("Waived"))="Waived"</formula>
    </cfRule>
    <cfRule type="beginsWith" dxfId="204" priority="35" stopIfTrue="1" operator="beginsWith" text="Pre-Passed">
      <formula>LEFT(E34,LEN("Pre-Passed"))="Pre-Passed"</formula>
    </cfRule>
    <cfRule type="beginsWith" dxfId="203" priority="36" stopIfTrue="1" operator="beginsWith" text="Completed">
      <formula>LEFT(E34,LEN("Completed"))="Completed"</formula>
    </cfRule>
    <cfRule type="beginsWith" dxfId="202" priority="37" stopIfTrue="1" operator="beginsWith" text="Partial">
      <formula>LEFT(E34,LEN("Partial"))="Partial"</formula>
    </cfRule>
    <cfRule type="beginsWith" dxfId="201" priority="38" stopIfTrue="1" operator="beginsWith" text="Missing">
      <formula>LEFT(E34,LEN("Missing"))="Missing"</formula>
    </cfRule>
    <cfRule type="beginsWith" dxfId="200" priority="39" stopIfTrue="1" operator="beginsWith" text="Untested">
      <formula>LEFT(E34,LEN("Untested"))="Untested"</formula>
    </cfRule>
    <cfRule type="notContainsBlanks" dxfId="199" priority="40" stopIfTrue="1">
      <formula>LEN(TRIM(E34))&gt;0</formula>
    </cfRule>
  </conditionalFormatting>
  <conditionalFormatting sqref="E42:E45">
    <cfRule type="beginsWith" dxfId="198" priority="25" stopIfTrue="1" operator="beginsWith" text="Not Applicable">
      <formula>LEFT(E42,LEN("Not Applicable"))="Not Applicable"</formula>
    </cfRule>
    <cfRule type="beginsWith" dxfId="197" priority="26" stopIfTrue="1" operator="beginsWith" text="Waived">
      <formula>LEFT(E42,LEN("Waived"))="Waived"</formula>
    </cfRule>
    <cfRule type="beginsWith" dxfId="196" priority="27" stopIfTrue="1" operator="beginsWith" text="Pre-Passed">
      <formula>LEFT(E42,LEN("Pre-Passed"))="Pre-Passed"</formula>
    </cfRule>
    <cfRule type="beginsWith" dxfId="195" priority="28" stopIfTrue="1" operator="beginsWith" text="Completed">
      <formula>LEFT(E42,LEN("Completed"))="Completed"</formula>
    </cfRule>
    <cfRule type="beginsWith" dxfId="194" priority="29" stopIfTrue="1" operator="beginsWith" text="Partial">
      <formula>LEFT(E42,LEN("Partial"))="Partial"</formula>
    </cfRule>
    <cfRule type="beginsWith" dxfId="193" priority="30" stopIfTrue="1" operator="beginsWith" text="Missing">
      <formula>LEFT(E42,LEN("Missing"))="Missing"</formula>
    </cfRule>
    <cfRule type="beginsWith" dxfId="192" priority="31" stopIfTrue="1" operator="beginsWith" text="Untested">
      <formula>LEFT(E42,LEN("Untested"))="Untested"</formula>
    </cfRule>
    <cfRule type="notContainsBlanks" dxfId="191" priority="32" stopIfTrue="1">
      <formula>LEN(TRIM(E42))&gt;0</formula>
    </cfRule>
  </conditionalFormatting>
  <conditionalFormatting sqref="E46:E49">
    <cfRule type="beginsWith" dxfId="190" priority="17" stopIfTrue="1" operator="beginsWith" text="Not Applicable">
      <formula>LEFT(E46,LEN("Not Applicable"))="Not Applicable"</formula>
    </cfRule>
    <cfRule type="beginsWith" dxfId="189" priority="18" stopIfTrue="1" operator="beginsWith" text="Waived">
      <formula>LEFT(E46,LEN("Waived"))="Waived"</formula>
    </cfRule>
    <cfRule type="beginsWith" dxfId="188" priority="19" stopIfTrue="1" operator="beginsWith" text="Pre-Passed">
      <formula>LEFT(E46,LEN("Pre-Passed"))="Pre-Passed"</formula>
    </cfRule>
    <cfRule type="beginsWith" dxfId="187" priority="20" stopIfTrue="1" operator="beginsWith" text="Completed">
      <formula>LEFT(E46,LEN("Completed"))="Completed"</formula>
    </cfRule>
    <cfRule type="beginsWith" dxfId="186" priority="21" stopIfTrue="1" operator="beginsWith" text="Partial">
      <formula>LEFT(E46,LEN("Partial"))="Partial"</formula>
    </cfRule>
    <cfRule type="beginsWith" dxfId="185" priority="22" stopIfTrue="1" operator="beginsWith" text="Missing">
      <formula>LEFT(E46,LEN("Missing"))="Missing"</formula>
    </cfRule>
    <cfRule type="beginsWith" dxfId="184" priority="23" stopIfTrue="1" operator="beginsWith" text="Untested">
      <formula>LEFT(E46,LEN("Untested"))="Untested"</formula>
    </cfRule>
    <cfRule type="notContainsBlanks" dxfId="183" priority="24" stopIfTrue="1">
      <formula>LEN(TRIM(E46))&gt;0</formula>
    </cfRule>
  </conditionalFormatting>
  <conditionalFormatting sqref="E51:E54">
    <cfRule type="beginsWith" dxfId="182" priority="9" stopIfTrue="1" operator="beginsWith" text="Not Applicable">
      <formula>LEFT(E51,LEN("Not Applicable"))="Not Applicable"</formula>
    </cfRule>
    <cfRule type="beginsWith" dxfId="181" priority="10" stopIfTrue="1" operator="beginsWith" text="Waived">
      <formula>LEFT(E51,LEN("Waived"))="Waived"</formula>
    </cfRule>
    <cfRule type="beginsWith" dxfId="180" priority="11" stopIfTrue="1" operator="beginsWith" text="Pre-Passed">
      <formula>LEFT(E51,LEN("Pre-Passed"))="Pre-Passed"</formula>
    </cfRule>
    <cfRule type="beginsWith" dxfId="179" priority="12" stopIfTrue="1" operator="beginsWith" text="Completed">
      <formula>LEFT(E51,LEN("Completed"))="Completed"</formula>
    </cfRule>
    <cfRule type="beginsWith" dxfId="178" priority="13" stopIfTrue="1" operator="beginsWith" text="Partial">
      <formula>LEFT(E51,LEN("Partial"))="Partial"</formula>
    </cfRule>
    <cfRule type="beginsWith" dxfId="177" priority="14" stopIfTrue="1" operator="beginsWith" text="Missing">
      <formula>LEFT(E51,LEN("Missing"))="Missing"</formula>
    </cfRule>
    <cfRule type="beginsWith" dxfId="176" priority="15" stopIfTrue="1" operator="beginsWith" text="Untested">
      <formula>LEFT(E51,LEN("Untested"))="Untested"</formula>
    </cfRule>
    <cfRule type="notContainsBlanks" dxfId="175" priority="16" stopIfTrue="1">
      <formula>LEN(TRIM(E51))&gt;0</formula>
    </cfRule>
  </conditionalFormatting>
  <conditionalFormatting sqref="E55:E59">
    <cfRule type="beginsWith" dxfId="174" priority="1" stopIfTrue="1" operator="beginsWith" text="Not Applicable">
      <formula>LEFT(E55,LEN("Not Applicable"))="Not Applicable"</formula>
    </cfRule>
    <cfRule type="beginsWith" dxfId="173" priority="2" stopIfTrue="1" operator="beginsWith" text="Waived">
      <formula>LEFT(E55,LEN("Waived"))="Waived"</formula>
    </cfRule>
    <cfRule type="beginsWith" dxfId="172" priority="3" stopIfTrue="1" operator="beginsWith" text="Pre-Passed">
      <formula>LEFT(E55,LEN("Pre-Passed"))="Pre-Passed"</formula>
    </cfRule>
    <cfRule type="beginsWith" dxfId="171" priority="4" stopIfTrue="1" operator="beginsWith" text="Completed">
      <formula>LEFT(E55,LEN("Completed"))="Completed"</formula>
    </cfRule>
    <cfRule type="beginsWith" dxfId="170" priority="5" stopIfTrue="1" operator="beginsWith" text="Partial">
      <formula>LEFT(E55,LEN("Partial"))="Partial"</formula>
    </cfRule>
    <cfRule type="beginsWith" dxfId="169" priority="6" stopIfTrue="1" operator="beginsWith" text="Missing">
      <formula>LEFT(E55,LEN("Missing"))="Missing"</formula>
    </cfRule>
    <cfRule type="beginsWith" dxfId="168" priority="7" stopIfTrue="1" operator="beginsWith" text="Untested">
      <formula>LEFT(E55,LEN("Untested"))="Untested"</formula>
    </cfRule>
    <cfRule type="notContainsBlanks" dxfId="167" priority="8" stopIfTrue="1">
      <formula>LEN(TRIM(E55))&gt;0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25" zoomScale="85" zoomScaleNormal="85" zoomScalePageLayoutView="150" workbookViewId="0">
      <selection activeCell="E50" sqref="E50"/>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602</v>
      </c>
      <c r="D1" s="7" t="str">
        <f>""&amp;COUNTIF(D$10:D$240,$A$2)&amp;" "&amp;$A$2</f>
        <v>0 Untested</v>
      </c>
      <c r="E1" s="7" t="str">
        <f>""&amp;COUNTIF(E$10:E$240,$A$2)&amp;" "&amp;$A$2</f>
        <v>10 Untested</v>
      </c>
      <c r="F1" s="8" t="s">
        <v>601</v>
      </c>
    </row>
    <row r="2" spans="1:6" ht="13.95" customHeight="1" thickBot="1" x14ac:dyDescent="0.35">
      <c r="A2" s="64" t="s">
        <v>72</v>
      </c>
      <c r="B2" s="60" t="s">
        <v>73</v>
      </c>
      <c r="C2" s="176" t="s">
        <v>603</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3.95" customHeight="1" thickBot="1" x14ac:dyDescent="0.35">
      <c r="A3" s="64" t="s">
        <v>74</v>
      </c>
      <c r="B3" s="60" t="s">
        <v>75</v>
      </c>
      <c r="C3" s="177"/>
      <c r="D3" s="66">
        <f>SUMPRODUCT(($A$10:$A$240="Basic")*(D$10:D$240="Missing"))+0.5*SUMPRODUCT(($A$10:$A$240="Basic")*(D$10:D$240="Partial"))</f>
        <v>0</v>
      </c>
      <c r="E3" s="66">
        <f>SUMPRODUCT(($A$10:$A$240="Basic")*(E$10:E$240="Missing"))+0.5*SUMPRODUCT(($A$10:$A$240="Basic")*(E$10:E$240="Partial"))</f>
        <v>0</v>
      </c>
      <c r="F3" s="60" t="str">
        <f>"Basic "&amp;$F$1&amp;"s "&amp;A3</f>
        <v>Basic ACRs Missing</v>
      </c>
    </row>
    <row r="4" spans="1:6" ht="13.95" customHeight="1" thickBot="1" x14ac:dyDescent="0.35">
      <c r="A4" s="64" t="s">
        <v>76</v>
      </c>
      <c r="B4" s="60" t="s">
        <v>77</v>
      </c>
      <c r="C4" s="177"/>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3.95" customHeight="1" thickBot="1" x14ac:dyDescent="0.35">
      <c r="A5" s="64" t="s">
        <v>78</v>
      </c>
      <c r="B5" s="60" t="s">
        <v>79</v>
      </c>
      <c r="C5" s="177"/>
      <c r="D5" s="66">
        <f>SUMPRODUCT(($A$10:$A$240="Intermediate")*(D$10:D$240="Completed"))+SUMPRODUCT(($A$10:$A$240="Intermediate")*(D$10:D$240="Pre-Passed"))+0.5*SUMPRODUCT(($A$10:$A$240="Intermediate")*(D$10:D$240="Partial"))</f>
        <v>3</v>
      </c>
      <c r="E5" s="66">
        <f>SUMPRODUCT(($A$10:$A$240="Intermediate")*(E$10:E$240="Completed"))+SUMPRODUCT(($A$10:$A$240="Intermediate")*(E$10:E$240="Pre-Passed"))+0.5*SUMPRODUCT(($A$10:$A$240="Intermediate")*(E$10:E$240="Partial"))</f>
        <v>1</v>
      </c>
      <c r="F5" s="60" t="str">
        <f>"Intermediate "&amp;$F$1&amp;"s "&amp;A5</f>
        <v>Intermediate ACRs Completed</v>
      </c>
    </row>
    <row r="6" spans="1:6" ht="13.95" customHeight="1" thickBot="1" x14ac:dyDescent="0.35">
      <c r="A6" s="64" t="s">
        <v>80</v>
      </c>
      <c r="B6" s="60" t="s">
        <v>81</v>
      </c>
      <c r="C6" s="177"/>
      <c r="D6" s="66">
        <f>SUMPRODUCT(($A$10:$A$240="Advanced")*(D$10:D$240="Missing"))+0.5*SUMPRODUCT(($A$10:$A$240="Advanced")*(D$10:D$240="Partial"))</f>
        <v>4</v>
      </c>
      <c r="E6" s="66">
        <f>SUMPRODUCT(($A$10:$A$240="Advanced")*(E$10:E$240="Missing"))+0.5*SUMPRODUCT(($A$10:$A$240="Advanced")*(E$10:E$240="Partial"))</f>
        <v>4</v>
      </c>
      <c r="F6" s="60" t="str">
        <f>"Advanced "&amp;$F$1&amp;"s "&amp;A3</f>
        <v>Advanced ACRs Missing</v>
      </c>
    </row>
    <row r="7" spans="1:6" ht="13.95" customHeight="1" thickBot="1" x14ac:dyDescent="0.35">
      <c r="A7" s="64" t="s">
        <v>82</v>
      </c>
      <c r="B7" s="60" t="s">
        <v>83</v>
      </c>
      <c r="C7" s="177"/>
      <c r="D7" s="66">
        <f>SUMPRODUCT(($A$10:$A$240="Advanced")*(D$10:D$240="Completed"))+SUMPRODUCT(($A$10:$A$240="Advanced")*(D$10:D$240="Pre-Passed"))+0.5*SUMPRODUCT(($A$10:$A$240="Advanced")*(D$10:D$240="Partial"))</f>
        <v>4</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84</v>
      </c>
      <c r="B8" s="60" t="s">
        <v>85</v>
      </c>
      <c r="C8" s="177"/>
      <c r="D8" s="66">
        <f>SUMPRODUCT(($A$10:$A$240="Professional")*(D$10:D$240="Completed"))+SUMPRODUCT(($A$10:$A$240="Professional")*(D$10:D$240="Pre-Passed"))+0.5*SUMPRODUCT(($A$10:$A$240="Professional")*(D$10:D$240="Partial"))</f>
        <v>2</v>
      </c>
      <c r="E8" s="66">
        <f>SUMPRODUCT(($A$10:$A$240="Professional")*(E$10:E$240="Completed"))+SUMPRODUCT(($A$10:$A$240="Professional")*(E$10:E$240="Pre-Passed"))+0.5*SUMPRODUCT(($A$10:$A$240="Professional")*(E$10:E$240="Partial"))</f>
        <v>1.5</v>
      </c>
      <c r="F8" s="60" t="str">
        <f>"Professional "&amp;$F$1&amp;"s "&amp;A5</f>
        <v>Professional ACRs Completed</v>
      </c>
    </row>
    <row r="9" spans="1:6" ht="13.95" customHeight="1" thickBot="1" x14ac:dyDescent="0.35">
      <c r="A9" s="179" t="s">
        <v>86</v>
      </c>
      <c r="B9" s="180"/>
      <c r="C9" s="178"/>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81" t="s">
        <v>604</v>
      </c>
      <c r="B10" s="182"/>
      <c r="C10" s="73" t="s">
        <v>807</v>
      </c>
      <c r="D10" s="8" t="s">
        <v>88</v>
      </c>
      <c r="E10" s="8" t="s">
        <v>89</v>
      </c>
      <c r="F10" s="8" t="s">
        <v>90</v>
      </c>
    </row>
    <row r="11" spans="1:6" ht="16.2" thickBot="1" x14ac:dyDescent="0.35">
      <c r="A11" s="67" t="s">
        <v>91</v>
      </c>
      <c r="B11" s="60" t="s">
        <v>605</v>
      </c>
      <c r="C11" s="65" t="s">
        <v>606</v>
      </c>
      <c r="D11" s="8" t="s">
        <v>78</v>
      </c>
      <c r="E11" s="8" t="s">
        <v>72</v>
      </c>
      <c r="F11" s="60" t="s">
        <v>906</v>
      </c>
    </row>
    <row r="12" spans="1:6" ht="16.2" thickBot="1" x14ac:dyDescent="0.35">
      <c r="A12" s="68" t="s">
        <v>94</v>
      </c>
      <c r="B12" s="60" t="s">
        <v>607</v>
      </c>
      <c r="C12" s="60" t="s">
        <v>608</v>
      </c>
      <c r="D12" s="8" t="s">
        <v>78</v>
      </c>
      <c r="E12" s="8" t="s">
        <v>72</v>
      </c>
      <c r="F12" s="60"/>
    </row>
    <row r="13" spans="1:6" ht="16.2" thickBot="1" x14ac:dyDescent="0.35">
      <c r="A13" s="70" t="s">
        <v>108</v>
      </c>
      <c r="B13" s="60" t="s">
        <v>609</v>
      </c>
      <c r="C13" s="60" t="s">
        <v>610</v>
      </c>
      <c r="D13" s="8" t="s">
        <v>78</v>
      </c>
      <c r="E13" s="8" t="s">
        <v>72</v>
      </c>
      <c r="F13" s="60"/>
    </row>
    <row r="14" spans="1:6" ht="16.2" thickBot="1" x14ac:dyDescent="0.35">
      <c r="A14" s="70" t="s">
        <v>108</v>
      </c>
      <c r="B14" s="60" t="s">
        <v>611</v>
      </c>
      <c r="C14" s="60" t="s">
        <v>612</v>
      </c>
      <c r="D14" s="8" t="s">
        <v>78</v>
      </c>
      <c r="E14" s="8" t="s">
        <v>72</v>
      </c>
      <c r="F14" s="60"/>
    </row>
    <row r="15" spans="1:6" ht="16.2" thickBot="1" x14ac:dyDescent="0.35">
      <c r="A15" s="69" t="s">
        <v>96</v>
      </c>
      <c r="B15" s="60" t="s">
        <v>613</v>
      </c>
      <c r="C15" s="60" t="s">
        <v>614</v>
      </c>
      <c r="D15" s="8" t="s">
        <v>78</v>
      </c>
      <c r="E15" s="8" t="s">
        <v>72</v>
      </c>
      <c r="F15" s="60"/>
    </row>
    <row r="16" spans="1:6" ht="16.2" thickBot="1" x14ac:dyDescent="0.35">
      <c r="A16" s="69" t="s">
        <v>96</v>
      </c>
      <c r="B16" s="60" t="s">
        <v>615</v>
      </c>
      <c r="C16" s="60" t="s">
        <v>616</v>
      </c>
      <c r="D16" s="8" t="s">
        <v>78</v>
      </c>
      <c r="E16" s="8" t="s">
        <v>72</v>
      </c>
      <c r="F16" s="60"/>
    </row>
    <row r="17" spans="1:6" ht="28.2" thickBot="1" x14ac:dyDescent="0.35">
      <c r="A17" s="69" t="s">
        <v>96</v>
      </c>
      <c r="B17" s="60" t="s">
        <v>617</v>
      </c>
      <c r="C17" s="60" t="s">
        <v>618</v>
      </c>
      <c r="D17" s="8" t="s">
        <v>74</v>
      </c>
      <c r="E17" s="8" t="s">
        <v>74</v>
      </c>
      <c r="F17" s="60"/>
    </row>
    <row r="18" spans="1:6" ht="16.2" thickBot="1" x14ac:dyDescent="0.35">
      <c r="A18" s="71" t="s">
        <v>133</v>
      </c>
      <c r="B18" s="60" t="s">
        <v>619</v>
      </c>
      <c r="C18" s="60" t="s">
        <v>620</v>
      </c>
      <c r="D18" s="8" t="s">
        <v>80</v>
      </c>
      <c r="E18" s="8" t="s">
        <v>78</v>
      </c>
      <c r="F18" s="60"/>
    </row>
    <row r="19" spans="1:6" ht="16.2" thickBot="1" x14ac:dyDescent="0.35">
      <c r="A19" s="71" t="s">
        <v>133</v>
      </c>
      <c r="B19" s="60" t="s">
        <v>621</v>
      </c>
      <c r="C19" s="60" t="s">
        <v>622</v>
      </c>
      <c r="D19" s="8" t="s">
        <v>74</v>
      </c>
      <c r="E19" s="8" t="s">
        <v>74</v>
      </c>
      <c r="F19" s="60"/>
    </row>
    <row r="20" spans="1:6" ht="28.2" thickBot="1" x14ac:dyDescent="0.35">
      <c r="A20" s="72" t="s">
        <v>217</v>
      </c>
      <c r="B20" s="60" t="s">
        <v>623</v>
      </c>
      <c r="C20" s="60" t="s">
        <v>624</v>
      </c>
      <c r="D20" s="8" t="s">
        <v>74</v>
      </c>
      <c r="E20" s="8" t="s">
        <v>74</v>
      </c>
      <c r="F20" s="60"/>
    </row>
    <row r="21" spans="1:6" ht="16.2" thickBot="1" x14ac:dyDescent="0.35">
      <c r="A21" s="72" t="s">
        <v>217</v>
      </c>
      <c r="B21" s="60" t="s">
        <v>625</v>
      </c>
      <c r="C21" s="60" t="s">
        <v>626</v>
      </c>
      <c r="D21" s="8" t="s">
        <v>74</v>
      </c>
      <c r="E21" s="8" t="s">
        <v>74</v>
      </c>
      <c r="F21" s="60"/>
    </row>
    <row r="22" spans="1:6" ht="13.95" customHeight="1" thickBot="1" x14ac:dyDescent="0.35">
      <c r="A22" s="181" t="s">
        <v>627</v>
      </c>
      <c r="B22" s="182"/>
      <c r="C22" s="8" t="s">
        <v>87</v>
      </c>
      <c r="D22" s="8" t="s">
        <v>88</v>
      </c>
      <c r="E22" s="8" t="s">
        <v>89</v>
      </c>
      <c r="F22" s="8" t="s">
        <v>90</v>
      </c>
    </row>
    <row r="23" spans="1:6" ht="16.2" thickBot="1" x14ac:dyDescent="0.35">
      <c r="A23" s="67" t="s">
        <v>91</v>
      </c>
      <c r="B23" s="60" t="s">
        <v>628</v>
      </c>
      <c r="C23" s="65" t="s">
        <v>629</v>
      </c>
      <c r="D23" s="8" t="s">
        <v>80</v>
      </c>
      <c r="E23" s="8" t="s">
        <v>78</v>
      </c>
      <c r="F23" s="60"/>
    </row>
    <row r="24" spans="1:6" ht="28.2" thickBot="1" x14ac:dyDescent="0.35">
      <c r="A24" s="67" t="s">
        <v>91</v>
      </c>
      <c r="B24" s="60" t="s">
        <v>630</v>
      </c>
      <c r="C24" s="60" t="s">
        <v>631</v>
      </c>
      <c r="D24" s="8" t="s">
        <v>80</v>
      </c>
      <c r="E24" s="8" t="s">
        <v>78</v>
      </c>
      <c r="F24" s="60"/>
    </row>
    <row r="25" spans="1:6" ht="16.2" thickBot="1" x14ac:dyDescent="0.35">
      <c r="A25" s="68" t="s">
        <v>94</v>
      </c>
      <c r="B25" s="60" t="s">
        <v>632</v>
      </c>
      <c r="C25" s="60" t="s">
        <v>633</v>
      </c>
      <c r="D25" s="8" t="s">
        <v>80</v>
      </c>
      <c r="E25" s="8" t="s">
        <v>78</v>
      </c>
      <c r="F25" s="60"/>
    </row>
    <row r="26" spans="1:6" ht="16.2" thickBot="1" x14ac:dyDescent="0.35">
      <c r="A26" s="70" t="s">
        <v>108</v>
      </c>
      <c r="B26" s="60" t="s">
        <v>634</v>
      </c>
      <c r="C26" s="60" t="s">
        <v>635</v>
      </c>
      <c r="D26" s="8" t="s">
        <v>80</v>
      </c>
      <c r="E26" s="8" t="s">
        <v>78</v>
      </c>
      <c r="F26" s="60" t="s">
        <v>872</v>
      </c>
    </row>
    <row r="27" spans="1:6" ht="28.2" thickBot="1" x14ac:dyDescent="0.35">
      <c r="A27" s="69" t="s">
        <v>96</v>
      </c>
      <c r="B27" s="60" t="s">
        <v>637</v>
      </c>
      <c r="C27" s="60" t="s">
        <v>638</v>
      </c>
      <c r="D27" s="8" t="s">
        <v>78</v>
      </c>
      <c r="E27" s="8" t="s">
        <v>72</v>
      </c>
      <c r="F27" s="60" t="s">
        <v>908</v>
      </c>
    </row>
    <row r="28" spans="1:6" ht="16.2" thickBot="1" x14ac:dyDescent="0.35">
      <c r="A28" s="69" t="s">
        <v>96</v>
      </c>
      <c r="B28" s="60" t="s">
        <v>639</v>
      </c>
      <c r="C28" s="60" t="s">
        <v>640</v>
      </c>
      <c r="D28" s="8" t="s">
        <v>74</v>
      </c>
      <c r="E28" s="8" t="s">
        <v>74</v>
      </c>
      <c r="F28" s="60"/>
    </row>
    <row r="29" spans="1:6" ht="16.2" thickBot="1" x14ac:dyDescent="0.35">
      <c r="A29" s="69" t="s">
        <v>96</v>
      </c>
      <c r="B29" s="60" t="s">
        <v>641</v>
      </c>
      <c r="C29" s="60" t="s">
        <v>642</v>
      </c>
      <c r="D29" s="8" t="s">
        <v>74</v>
      </c>
      <c r="E29" s="8" t="s">
        <v>74</v>
      </c>
      <c r="F29" s="60"/>
    </row>
    <row r="30" spans="1:6" ht="16.2" thickBot="1" x14ac:dyDescent="0.35">
      <c r="A30" s="69" t="s">
        <v>96</v>
      </c>
      <c r="B30" s="60" t="s">
        <v>643</v>
      </c>
      <c r="C30" s="60" t="s">
        <v>644</v>
      </c>
      <c r="D30" s="8" t="s">
        <v>74</v>
      </c>
      <c r="E30" s="8" t="s">
        <v>74</v>
      </c>
      <c r="F30" s="60"/>
    </row>
    <row r="31" spans="1:6" ht="28.2" thickBot="1" x14ac:dyDescent="0.35">
      <c r="A31" s="71" t="s">
        <v>133</v>
      </c>
      <c r="B31" s="60" t="s">
        <v>646</v>
      </c>
      <c r="C31" s="60" t="s">
        <v>647</v>
      </c>
      <c r="D31" s="8" t="s">
        <v>78</v>
      </c>
      <c r="E31" s="8" t="s">
        <v>76</v>
      </c>
      <c r="F31" s="60" t="s">
        <v>907</v>
      </c>
    </row>
    <row r="32" spans="1:6" ht="28.2" thickBot="1" x14ac:dyDescent="0.35">
      <c r="A32" s="71" t="s">
        <v>133</v>
      </c>
      <c r="B32" s="60" t="s">
        <v>648</v>
      </c>
      <c r="C32" s="60" t="s">
        <v>649</v>
      </c>
      <c r="D32" s="8" t="s">
        <v>74</v>
      </c>
      <c r="E32" s="8" t="s">
        <v>74</v>
      </c>
      <c r="F32" s="60"/>
    </row>
    <row r="33" spans="1:6" ht="28.2" thickBot="1" x14ac:dyDescent="0.35">
      <c r="A33" s="72" t="s">
        <v>217</v>
      </c>
      <c r="B33" s="60" t="s">
        <v>651</v>
      </c>
      <c r="C33" s="60" t="s">
        <v>652</v>
      </c>
      <c r="D33" s="8" t="s">
        <v>74</v>
      </c>
      <c r="E33" s="8" t="s">
        <v>74</v>
      </c>
      <c r="F33" s="60"/>
    </row>
    <row r="34" spans="1:6" ht="13.95" customHeight="1" thickBot="1" x14ac:dyDescent="0.35">
      <c r="A34" s="181" t="s">
        <v>803</v>
      </c>
      <c r="B34" s="182"/>
      <c r="C34" s="8" t="s">
        <v>808</v>
      </c>
      <c r="D34" s="8" t="s">
        <v>88</v>
      </c>
      <c r="E34" s="8" t="s">
        <v>89</v>
      </c>
      <c r="F34" s="8" t="s">
        <v>90</v>
      </c>
    </row>
    <row r="35" spans="1:6" ht="16.2" thickBot="1" x14ac:dyDescent="0.35">
      <c r="A35" s="67" t="s">
        <v>91</v>
      </c>
      <c r="B35" s="60" t="s">
        <v>430</v>
      </c>
      <c r="C35" s="65" t="s">
        <v>804</v>
      </c>
      <c r="D35" s="8" t="s">
        <v>84</v>
      </c>
      <c r="E35" s="8" t="s">
        <v>84</v>
      </c>
      <c r="F35" s="60"/>
    </row>
    <row r="36" spans="1:6" ht="16.2" thickBot="1" x14ac:dyDescent="0.35">
      <c r="A36" s="68" t="s">
        <v>94</v>
      </c>
      <c r="B36" s="60" t="s">
        <v>805</v>
      </c>
      <c r="C36" s="60" t="s">
        <v>806</v>
      </c>
      <c r="D36" s="8" t="s">
        <v>84</v>
      </c>
      <c r="E36" s="8" t="s">
        <v>84</v>
      </c>
      <c r="F36" s="60"/>
    </row>
    <row r="37" spans="1:6" ht="28.2" thickBot="1" x14ac:dyDescent="0.35">
      <c r="A37" s="70" t="s">
        <v>108</v>
      </c>
      <c r="B37" s="60" t="s">
        <v>636</v>
      </c>
      <c r="C37" s="60" t="s">
        <v>809</v>
      </c>
      <c r="D37" s="8" t="s">
        <v>84</v>
      </c>
      <c r="E37" s="8" t="s">
        <v>84</v>
      </c>
      <c r="F37" s="60" t="s">
        <v>872</v>
      </c>
    </row>
    <row r="38" spans="1:6" ht="28.2" thickBot="1" x14ac:dyDescent="0.35">
      <c r="A38" s="69" t="s">
        <v>96</v>
      </c>
      <c r="B38" s="60" t="s">
        <v>645</v>
      </c>
      <c r="C38" s="60" t="s">
        <v>810</v>
      </c>
      <c r="D38" s="8" t="s">
        <v>84</v>
      </c>
      <c r="E38" s="8" t="s">
        <v>84</v>
      </c>
      <c r="F38" s="60"/>
    </row>
    <row r="39" spans="1:6" ht="42" thickBot="1" x14ac:dyDescent="0.35">
      <c r="A39" s="71" t="s">
        <v>133</v>
      </c>
      <c r="B39" s="60" t="s">
        <v>650</v>
      </c>
      <c r="C39" s="60" t="s">
        <v>811</v>
      </c>
      <c r="D39" s="8" t="s">
        <v>84</v>
      </c>
      <c r="E39" s="8" t="s">
        <v>84</v>
      </c>
      <c r="F39" s="60"/>
    </row>
    <row r="40" spans="1:6" ht="16.2" thickBot="1" x14ac:dyDescent="0.35">
      <c r="A40" s="72" t="s">
        <v>217</v>
      </c>
      <c r="B40" s="60" t="s">
        <v>653</v>
      </c>
      <c r="C40" s="60" t="s">
        <v>812</v>
      </c>
      <c r="D40" s="8" t="s">
        <v>84</v>
      </c>
      <c r="E40" s="8" t="s">
        <v>84</v>
      </c>
      <c r="F40" s="60"/>
    </row>
    <row r="41" spans="1:6" ht="13.95" customHeight="1" thickBot="1" x14ac:dyDescent="0.35">
      <c r="A41" s="181" t="s">
        <v>673</v>
      </c>
      <c r="B41" s="182"/>
      <c r="C41" s="8" t="s">
        <v>87</v>
      </c>
      <c r="D41" s="8" t="s">
        <v>88</v>
      </c>
      <c r="E41" s="8" t="s">
        <v>89</v>
      </c>
      <c r="F41" s="8" t="s">
        <v>90</v>
      </c>
    </row>
    <row r="42" spans="1:6" ht="28.2" thickBot="1" x14ac:dyDescent="0.35">
      <c r="A42" s="67" t="s">
        <v>91</v>
      </c>
      <c r="B42" s="60" t="s">
        <v>674</v>
      </c>
      <c r="C42" s="60" t="s">
        <v>675</v>
      </c>
      <c r="D42" s="8" t="s">
        <v>78</v>
      </c>
      <c r="E42" s="8" t="s">
        <v>72</v>
      </c>
      <c r="F42" s="60" t="s">
        <v>909</v>
      </c>
    </row>
    <row r="43" spans="1:6" ht="42" thickBot="1" x14ac:dyDescent="0.35">
      <c r="A43" s="68" t="s">
        <v>94</v>
      </c>
      <c r="B43" s="60" t="s">
        <v>676</v>
      </c>
      <c r="C43" s="74" t="s">
        <v>677</v>
      </c>
      <c r="D43" s="8" t="s">
        <v>78</v>
      </c>
      <c r="E43" s="8" t="s">
        <v>72</v>
      </c>
      <c r="F43" s="60"/>
    </row>
    <row r="44" spans="1:6" ht="16.2" thickBot="1" x14ac:dyDescent="0.35">
      <c r="A44" s="69" t="s">
        <v>96</v>
      </c>
      <c r="B44" s="60" t="s">
        <v>678</v>
      </c>
      <c r="C44" s="60" t="s">
        <v>679</v>
      </c>
      <c r="D44" s="8" t="s">
        <v>78</v>
      </c>
      <c r="E44" s="8" t="s">
        <v>72</v>
      </c>
      <c r="F44" s="60"/>
    </row>
    <row r="45" spans="1:6" ht="28.2" thickBot="1" x14ac:dyDescent="0.35">
      <c r="A45" s="71" t="s">
        <v>133</v>
      </c>
      <c r="B45" s="60" t="s">
        <v>492</v>
      </c>
      <c r="C45" s="60" t="s">
        <v>680</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41:E41 D15:D17 D19:D21 D34:E34 D38:D40 D27:D33">
    <cfRule type="beginsWith" dxfId="166" priority="536" stopIfTrue="1" operator="beginsWith" text="Not Applicable">
      <formula>LEFT(D10,LEN("Not Applicable"))="Not Applicable"</formula>
    </cfRule>
    <cfRule type="beginsWith" dxfId="165" priority="537" stopIfTrue="1" operator="beginsWith" text="Waived">
      <formula>LEFT(D10,LEN("Waived"))="Waived"</formula>
    </cfRule>
    <cfRule type="beginsWith" dxfId="164" priority="538" stopIfTrue="1" operator="beginsWith" text="Pre-Passed">
      <formula>LEFT(D10,LEN("Pre-Passed"))="Pre-Passed"</formula>
    </cfRule>
    <cfRule type="beginsWith" dxfId="163" priority="539" stopIfTrue="1" operator="beginsWith" text="Completed">
      <formula>LEFT(D10,LEN("Completed"))="Completed"</formula>
    </cfRule>
    <cfRule type="beginsWith" dxfId="162" priority="540" stopIfTrue="1" operator="beginsWith" text="Partial">
      <formula>LEFT(D10,LEN("Partial"))="Partial"</formula>
    </cfRule>
    <cfRule type="beginsWith" dxfId="161" priority="541" stopIfTrue="1" operator="beginsWith" text="Missing">
      <formula>LEFT(D10,LEN("Missing"))="Missing"</formula>
    </cfRule>
    <cfRule type="beginsWith" dxfId="160" priority="542" stopIfTrue="1" operator="beginsWith" text="Untested">
      <formula>LEFT(D10,LEN("Untested"))="Untested"</formula>
    </cfRule>
    <cfRule type="notContainsBlanks" dxfId="159" priority="550" stopIfTrue="1">
      <formula>LEN(TRIM(D10))&gt;0</formula>
    </cfRule>
  </conditionalFormatting>
  <conditionalFormatting sqref="A10:A241">
    <cfRule type="beginsWith" dxfId="158" priority="543" stopIfTrue="1" operator="beginsWith" text="Innovative">
      <formula>LEFT(A10,LEN("Innovative"))="Innovative"</formula>
    </cfRule>
    <cfRule type="beginsWith" dxfId="157" priority="544" stopIfTrue="1" operator="beginsWith" text="Professional">
      <formula>LEFT(A10,LEN("Professional"))="Professional"</formula>
    </cfRule>
    <cfRule type="beginsWith" dxfId="156" priority="545" stopIfTrue="1" operator="beginsWith" text="Advanced">
      <formula>LEFT(A10,LEN("Advanced"))="Advanced"</formula>
    </cfRule>
    <cfRule type="beginsWith" dxfId="155" priority="546" stopIfTrue="1" operator="beginsWith" text="Intermediate">
      <formula>LEFT(A10,LEN("Intermediate"))="Intermediate"</formula>
    </cfRule>
    <cfRule type="beginsWith" dxfId="154" priority="547" stopIfTrue="1" operator="beginsWith" text="Basic">
      <formula>LEFT(A10,LEN("Basic"))="Basic"</formula>
    </cfRule>
    <cfRule type="beginsWith" dxfId="153" priority="548" stopIfTrue="1" operator="beginsWith" text="Required">
      <formula>LEFT(A10,LEN("Required"))="Required"</formula>
    </cfRule>
    <cfRule type="notContainsBlanks" dxfId="152" priority="549" stopIfTrue="1">
      <formula>LEN(TRIM(A10))&gt;0</formula>
    </cfRule>
  </conditionalFormatting>
  <conditionalFormatting sqref="D11:D14">
    <cfRule type="beginsWith" dxfId="151" priority="384" stopIfTrue="1" operator="beginsWith" text="Not Applicable">
      <formula>LEFT(D11,LEN("Not Applicable"))="Not Applicable"</formula>
    </cfRule>
    <cfRule type="beginsWith" dxfId="150" priority="385" stopIfTrue="1" operator="beginsWith" text="Waived">
      <formula>LEFT(D11,LEN("Waived"))="Waived"</formula>
    </cfRule>
    <cfRule type="beginsWith" dxfId="149" priority="386" stopIfTrue="1" operator="beginsWith" text="Pre-Passed">
      <formula>LEFT(D11,LEN("Pre-Passed"))="Pre-Passed"</formula>
    </cfRule>
    <cfRule type="beginsWith" dxfId="148" priority="387" stopIfTrue="1" operator="beginsWith" text="Completed">
      <formula>LEFT(D11,LEN("Completed"))="Completed"</formula>
    </cfRule>
    <cfRule type="beginsWith" dxfId="147" priority="388" stopIfTrue="1" operator="beginsWith" text="Partial">
      <formula>LEFT(D11,LEN("Partial"))="Partial"</formula>
    </cfRule>
    <cfRule type="beginsWith" dxfId="146" priority="389" stopIfTrue="1" operator="beginsWith" text="Missing">
      <formula>LEFT(D11,LEN("Missing"))="Missing"</formula>
    </cfRule>
    <cfRule type="beginsWith" dxfId="145" priority="390" stopIfTrue="1" operator="beginsWith" text="Untested">
      <formula>LEFT(D11,LEN("Untested"))="Untested"</formula>
    </cfRule>
    <cfRule type="notContainsBlanks" dxfId="144" priority="391" stopIfTrue="1">
      <formula>LEN(TRIM(D11))&gt;0</formula>
    </cfRule>
  </conditionalFormatting>
  <conditionalFormatting sqref="D18">
    <cfRule type="beginsWith" dxfId="143" priority="368" stopIfTrue="1" operator="beginsWith" text="Not Applicable">
      <formula>LEFT(D18,LEN("Not Applicable"))="Not Applicable"</formula>
    </cfRule>
    <cfRule type="beginsWith" dxfId="142" priority="369" stopIfTrue="1" operator="beginsWith" text="Waived">
      <formula>LEFT(D18,LEN("Waived"))="Waived"</formula>
    </cfRule>
    <cfRule type="beginsWith" dxfId="141" priority="370" stopIfTrue="1" operator="beginsWith" text="Pre-Passed">
      <formula>LEFT(D18,LEN("Pre-Passed"))="Pre-Passed"</formula>
    </cfRule>
    <cfRule type="beginsWith" dxfId="140" priority="371" stopIfTrue="1" operator="beginsWith" text="Completed">
      <formula>LEFT(D18,LEN("Completed"))="Completed"</formula>
    </cfRule>
    <cfRule type="beginsWith" dxfId="139" priority="372" stopIfTrue="1" operator="beginsWith" text="Partial">
      <formula>LEFT(D18,LEN("Partial"))="Partial"</formula>
    </cfRule>
    <cfRule type="beginsWith" dxfId="138" priority="373" stopIfTrue="1" operator="beginsWith" text="Missing">
      <formula>LEFT(D18,LEN("Missing"))="Missing"</formula>
    </cfRule>
    <cfRule type="beginsWith" dxfId="137" priority="374" stopIfTrue="1" operator="beginsWith" text="Untested">
      <formula>LEFT(D18,LEN("Untested"))="Untested"</formula>
    </cfRule>
    <cfRule type="notContainsBlanks" dxfId="136" priority="375" stopIfTrue="1">
      <formula>LEN(TRIM(D18))&gt;0</formula>
    </cfRule>
  </conditionalFormatting>
  <conditionalFormatting sqref="D35:D36">
    <cfRule type="beginsWith" dxfId="135" priority="352" stopIfTrue="1" operator="beginsWith" text="Not Applicable">
      <formula>LEFT(D35,LEN("Not Applicable"))="Not Applicable"</formula>
    </cfRule>
    <cfRule type="beginsWith" dxfId="134" priority="353" stopIfTrue="1" operator="beginsWith" text="Waived">
      <formula>LEFT(D35,LEN("Waived"))="Waived"</formula>
    </cfRule>
    <cfRule type="beginsWith" dxfId="133" priority="354" stopIfTrue="1" operator="beginsWith" text="Pre-Passed">
      <formula>LEFT(D35,LEN("Pre-Passed"))="Pre-Passed"</formula>
    </cfRule>
    <cfRule type="beginsWith" dxfId="132" priority="355" stopIfTrue="1" operator="beginsWith" text="Completed">
      <formula>LEFT(D35,LEN("Completed"))="Completed"</formula>
    </cfRule>
    <cfRule type="beginsWith" dxfId="131" priority="356" stopIfTrue="1" operator="beginsWith" text="Partial">
      <formula>LEFT(D35,LEN("Partial"))="Partial"</formula>
    </cfRule>
    <cfRule type="beginsWith" dxfId="130" priority="357" stopIfTrue="1" operator="beginsWith" text="Missing">
      <formula>LEFT(D35,LEN("Missing"))="Missing"</formula>
    </cfRule>
    <cfRule type="beginsWith" dxfId="129" priority="358" stopIfTrue="1" operator="beginsWith" text="Untested">
      <formula>LEFT(D35,LEN("Untested"))="Untested"</formula>
    </cfRule>
    <cfRule type="notContainsBlanks" dxfId="128" priority="359" stopIfTrue="1">
      <formula>LEN(TRIM(D35))&gt;0</formula>
    </cfRule>
  </conditionalFormatting>
  <conditionalFormatting sqref="D37">
    <cfRule type="beginsWith" dxfId="127" priority="344" stopIfTrue="1" operator="beginsWith" text="Not Applicable">
      <formula>LEFT(D37,LEN("Not Applicable"))="Not Applicable"</formula>
    </cfRule>
    <cfRule type="beginsWith" dxfId="126" priority="345" stopIfTrue="1" operator="beginsWith" text="Waived">
      <formula>LEFT(D37,LEN("Waived"))="Waived"</formula>
    </cfRule>
    <cfRule type="beginsWith" dxfId="125" priority="346" stopIfTrue="1" operator="beginsWith" text="Pre-Passed">
      <formula>LEFT(D37,LEN("Pre-Passed"))="Pre-Passed"</formula>
    </cfRule>
    <cfRule type="beginsWith" dxfId="124" priority="347" stopIfTrue="1" operator="beginsWith" text="Completed">
      <formula>LEFT(D37,LEN("Completed"))="Completed"</formula>
    </cfRule>
    <cfRule type="beginsWith" dxfId="123" priority="348" stopIfTrue="1" operator="beginsWith" text="Partial">
      <formula>LEFT(D37,LEN("Partial"))="Partial"</formula>
    </cfRule>
    <cfRule type="beginsWith" dxfId="122" priority="349" stopIfTrue="1" operator="beginsWith" text="Missing">
      <formula>LEFT(D37,LEN("Missing"))="Missing"</formula>
    </cfRule>
    <cfRule type="beginsWith" dxfId="121" priority="350" stopIfTrue="1" operator="beginsWith" text="Untested">
      <formula>LEFT(D37,LEN("Untested"))="Untested"</formula>
    </cfRule>
    <cfRule type="notContainsBlanks" dxfId="120" priority="351" stopIfTrue="1">
      <formula>LEN(TRIM(D37))&gt;0</formula>
    </cfRule>
  </conditionalFormatting>
  <conditionalFormatting sqref="D42:D45">
    <cfRule type="beginsWith" dxfId="119" priority="296" stopIfTrue="1" operator="beginsWith" text="Not Applicable">
      <formula>LEFT(D42,LEN("Not Applicable"))="Not Applicable"</formula>
    </cfRule>
    <cfRule type="beginsWith" dxfId="118" priority="297" stopIfTrue="1" operator="beginsWith" text="Waived">
      <formula>LEFT(D42,LEN("Waived"))="Waived"</formula>
    </cfRule>
    <cfRule type="beginsWith" dxfId="117" priority="298" stopIfTrue="1" operator="beginsWith" text="Pre-Passed">
      <formula>LEFT(D42,LEN("Pre-Passed"))="Pre-Passed"</formula>
    </cfRule>
    <cfRule type="beginsWith" dxfId="116" priority="299" stopIfTrue="1" operator="beginsWith" text="Completed">
      <formula>LEFT(D42,LEN("Completed"))="Completed"</formula>
    </cfRule>
    <cfRule type="beginsWith" dxfId="115" priority="300" stopIfTrue="1" operator="beginsWith" text="Partial">
      <formula>LEFT(D42,LEN("Partial"))="Partial"</formula>
    </cfRule>
    <cfRule type="beginsWith" dxfId="114" priority="301" stopIfTrue="1" operator="beginsWith" text="Missing">
      <formula>LEFT(D42,LEN("Missing"))="Missing"</formula>
    </cfRule>
    <cfRule type="beginsWith" dxfId="113" priority="302" stopIfTrue="1" operator="beginsWith" text="Untested">
      <formula>LEFT(D42,LEN("Untested"))="Untested"</formula>
    </cfRule>
    <cfRule type="notContainsBlanks" dxfId="112" priority="303" stopIfTrue="1">
      <formula>LEN(TRIM(D42))&gt;0</formula>
    </cfRule>
  </conditionalFormatting>
  <conditionalFormatting sqref="D22:E22">
    <cfRule type="beginsWith" dxfId="111" priority="281" stopIfTrue="1" operator="beginsWith" text="Not Applicable">
      <formula>LEFT(D22,LEN("Not Applicable"))="Not Applicable"</formula>
    </cfRule>
    <cfRule type="beginsWith" dxfId="110" priority="282" stopIfTrue="1" operator="beginsWith" text="Waived">
      <formula>LEFT(D22,LEN("Waived"))="Waived"</formula>
    </cfRule>
    <cfRule type="beginsWith" dxfId="109" priority="283" stopIfTrue="1" operator="beginsWith" text="Pre-Passed">
      <formula>LEFT(D22,LEN("Pre-Passed"))="Pre-Passed"</formula>
    </cfRule>
    <cfRule type="beginsWith" dxfId="108" priority="284" stopIfTrue="1" operator="beginsWith" text="Completed">
      <formula>LEFT(D22,LEN("Completed"))="Completed"</formula>
    </cfRule>
    <cfRule type="beginsWith" dxfId="107" priority="285" stopIfTrue="1" operator="beginsWith" text="Partial">
      <formula>LEFT(D22,LEN("Partial"))="Partial"</formula>
    </cfRule>
    <cfRule type="beginsWith" dxfId="106" priority="286" stopIfTrue="1" operator="beginsWith" text="Missing">
      <formula>LEFT(D22,LEN("Missing"))="Missing"</formula>
    </cfRule>
    <cfRule type="beginsWith" dxfId="105" priority="287" stopIfTrue="1" operator="beginsWith" text="Untested">
      <formula>LEFT(D22,LEN("Untested"))="Untested"</formula>
    </cfRule>
    <cfRule type="notContainsBlanks" dxfId="104" priority="295" stopIfTrue="1">
      <formula>LEN(TRIM(D22))&gt;0</formula>
    </cfRule>
  </conditionalFormatting>
  <conditionalFormatting sqref="D23:D26">
    <cfRule type="beginsWith" dxfId="103" priority="273" stopIfTrue="1" operator="beginsWith" text="Not Applicable">
      <formula>LEFT(D23,LEN("Not Applicable"))="Not Applicable"</formula>
    </cfRule>
    <cfRule type="beginsWith" dxfId="102" priority="274" stopIfTrue="1" operator="beginsWith" text="Waived">
      <formula>LEFT(D23,LEN("Waived"))="Waived"</formula>
    </cfRule>
    <cfRule type="beginsWith" dxfId="101" priority="275" stopIfTrue="1" operator="beginsWith" text="Pre-Passed">
      <formula>LEFT(D23,LEN("Pre-Passed"))="Pre-Passed"</formula>
    </cfRule>
    <cfRule type="beginsWith" dxfId="100" priority="276" stopIfTrue="1" operator="beginsWith" text="Completed">
      <formula>LEFT(D23,LEN("Completed"))="Completed"</formula>
    </cfRule>
    <cfRule type="beginsWith" dxfId="99" priority="277" stopIfTrue="1" operator="beginsWith" text="Partial">
      <formula>LEFT(D23,LEN("Partial"))="Partial"</formula>
    </cfRule>
    <cfRule type="beginsWith" dxfId="98" priority="278" stopIfTrue="1" operator="beginsWith" text="Missing">
      <formula>LEFT(D23,LEN("Missing"))="Missing"</formula>
    </cfRule>
    <cfRule type="beginsWith" dxfId="97" priority="279" stopIfTrue="1" operator="beginsWith" text="Untested">
      <formula>LEFT(D23,LEN("Untested"))="Untested"</formula>
    </cfRule>
    <cfRule type="notContainsBlanks" dxfId="96" priority="280" stopIfTrue="1">
      <formula>LEN(TRIM(D23))&gt;0</formula>
    </cfRule>
  </conditionalFormatting>
  <conditionalFormatting sqref="E35:E40">
    <cfRule type="beginsWith" dxfId="95" priority="113" stopIfTrue="1" operator="beginsWith" text="Not Applicable">
      <formula>LEFT(E35,LEN("Not Applicable"))="Not Applicable"</formula>
    </cfRule>
    <cfRule type="beginsWith" dxfId="94" priority="114" stopIfTrue="1" operator="beginsWith" text="Waived">
      <formula>LEFT(E35,LEN("Waived"))="Waived"</formula>
    </cfRule>
    <cfRule type="beginsWith" dxfId="93" priority="115" stopIfTrue="1" operator="beginsWith" text="Pre-Passed">
      <formula>LEFT(E35,LEN("Pre-Passed"))="Pre-Passed"</formula>
    </cfRule>
    <cfRule type="beginsWith" dxfId="92" priority="116" stopIfTrue="1" operator="beginsWith" text="Completed">
      <formula>LEFT(E35,LEN("Completed"))="Completed"</formula>
    </cfRule>
    <cfRule type="beginsWith" dxfId="91" priority="117" stopIfTrue="1" operator="beginsWith" text="Partial">
      <formula>LEFT(E35,LEN("Partial"))="Partial"</formula>
    </cfRule>
    <cfRule type="beginsWith" dxfId="90" priority="118" stopIfTrue="1" operator="beginsWith" text="Missing">
      <formula>LEFT(E35,LEN("Missing"))="Missing"</formula>
    </cfRule>
    <cfRule type="beginsWith" dxfId="89" priority="119" stopIfTrue="1" operator="beginsWith" text="Untested">
      <formula>LEFT(E35,LEN("Untested"))="Untested"</formula>
    </cfRule>
    <cfRule type="notContainsBlanks" dxfId="88" priority="120" stopIfTrue="1">
      <formula>LEN(TRIM(E35))&gt;0</formula>
    </cfRule>
  </conditionalFormatting>
  <conditionalFormatting sqref="E19:E21 E11:E17">
    <cfRule type="beginsWith" dxfId="87" priority="89" stopIfTrue="1" operator="beginsWith" text="Not Applicable">
      <formula>LEFT(E11,LEN("Not Applicable"))="Not Applicable"</formula>
    </cfRule>
    <cfRule type="beginsWith" dxfId="86" priority="90" stopIfTrue="1" operator="beginsWith" text="Waived">
      <formula>LEFT(E11,LEN("Waived"))="Waived"</formula>
    </cfRule>
    <cfRule type="beginsWith" dxfId="85" priority="91" stopIfTrue="1" operator="beginsWith" text="Pre-Passed">
      <formula>LEFT(E11,LEN("Pre-Passed"))="Pre-Passed"</formula>
    </cfRule>
    <cfRule type="beginsWith" dxfId="84" priority="92" stopIfTrue="1" operator="beginsWith" text="Completed">
      <formula>LEFT(E11,LEN("Completed"))="Completed"</formula>
    </cfRule>
    <cfRule type="beginsWith" dxfId="83" priority="93" stopIfTrue="1" operator="beginsWith" text="Partial">
      <formula>LEFT(E11,LEN("Partial"))="Partial"</formula>
    </cfRule>
    <cfRule type="beginsWith" dxfId="82" priority="94" stopIfTrue="1" operator="beginsWith" text="Missing">
      <formula>LEFT(E11,LEN("Missing"))="Missing"</formula>
    </cfRule>
    <cfRule type="beginsWith" dxfId="81" priority="95" stopIfTrue="1" operator="beginsWith" text="Untested">
      <formula>LEFT(E11,LEN("Untested"))="Untested"</formula>
    </cfRule>
    <cfRule type="notContainsBlanks" dxfId="80" priority="96" stopIfTrue="1">
      <formula>LEN(TRIM(E11))&gt;0</formula>
    </cfRule>
  </conditionalFormatting>
  <conditionalFormatting sqref="E18">
    <cfRule type="beginsWith" dxfId="79" priority="81" stopIfTrue="1" operator="beginsWith" text="Not Applicable">
      <formula>LEFT(E18,LEN("Not Applicable"))="Not Applicable"</formula>
    </cfRule>
    <cfRule type="beginsWith" dxfId="78" priority="82" stopIfTrue="1" operator="beginsWith" text="Waived">
      <formula>LEFT(E18,LEN("Waived"))="Waived"</formula>
    </cfRule>
    <cfRule type="beginsWith" dxfId="77" priority="83" stopIfTrue="1" operator="beginsWith" text="Pre-Passed">
      <formula>LEFT(E18,LEN("Pre-Passed"))="Pre-Passed"</formula>
    </cfRule>
    <cfRule type="beginsWith" dxfId="76" priority="84" stopIfTrue="1" operator="beginsWith" text="Completed">
      <formula>LEFT(E18,LEN("Completed"))="Completed"</formula>
    </cfRule>
    <cfRule type="beginsWith" dxfId="75" priority="85" stopIfTrue="1" operator="beginsWith" text="Partial">
      <formula>LEFT(E18,LEN("Partial"))="Partial"</formula>
    </cfRule>
    <cfRule type="beginsWith" dxfId="74" priority="86" stopIfTrue="1" operator="beginsWith" text="Missing">
      <formula>LEFT(E18,LEN("Missing"))="Missing"</formula>
    </cfRule>
    <cfRule type="beginsWith" dxfId="73" priority="87" stopIfTrue="1" operator="beginsWith" text="Untested">
      <formula>LEFT(E18,LEN("Untested"))="Untested"</formula>
    </cfRule>
    <cfRule type="notContainsBlanks" dxfId="72" priority="88" stopIfTrue="1">
      <formula>LEN(TRIM(E18))&gt;0</formula>
    </cfRule>
  </conditionalFormatting>
  <conditionalFormatting sqref="E31">
    <cfRule type="beginsWith" dxfId="71" priority="73" stopIfTrue="1" operator="beginsWith" text="Not Applicable">
      <formula>LEFT(E31,LEN("Not Applicable"))="Not Applicable"</formula>
    </cfRule>
    <cfRule type="beginsWith" dxfId="70" priority="74" stopIfTrue="1" operator="beginsWith" text="Waived">
      <formula>LEFT(E31,LEN("Waived"))="Waived"</formula>
    </cfRule>
    <cfRule type="beginsWith" dxfId="69" priority="75" stopIfTrue="1" operator="beginsWith" text="Pre-Passed">
      <formula>LEFT(E31,LEN("Pre-Passed"))="Pre-Passed"</formula>
    </cfRule>
    <cfRule type="beginsWith" dxfId="68" priority="76" stopIfTrue="1" operator="beginsWith" text="Completed">
      <formula>LEFT(E31,LEN("Completed"))="Completed"</formula>
    </cfRule>
    <cfRule type="beginsWith" dxfId="67" priority="77" stopIfTrue="1" operator="beginsWith" text="Partial">
      <formula>LEFT(E31,LEN("Partial"))="Partial"</formula>
    </cfRule>
    <cfRule type="beginsWith" dxfId="66" priority="78" stopIfTrue="1" operator="beginsWith" text="Missing">
      <formula>LEFT(E31,LEN("Missing"))="Missing"</formula>
    </cfRule>
    <cfRule type="beginsWith" dxfId="65" priority="79" stopIfTrue="1" operator="beginsWith" text="Untested">
      <formula>LEFT(E31,LEN("Untested"))="Untested"</formula>
    </cfRule>
    <cfRule type="notContainsBlanks" dxfId="64" priority="80" stopIfTrue="1">
      <formula>LEN(TRIM(E31))&gt;0</formula>
    </cfRule>
  </conditionalFormatting>
  <conditionalFormatting sqref="E23:E26">
    <cfRule type="beginsWith" dxfId="63" priority="57" stopIfTrue="1" operator="beginsWith" text="Not Applicable">
      <formula>LEFT(E23,LEN("Not Applicable"))="Not Applicable"</formula>
    </cfRule>
    <cfRule type="beginsWith" dxfId="62" priority="58" stopIfTrue="1" operator="beginsWith" text="Waived">
      <formula>LEFT(E23,LEN("Waived"))="Waived"</formula>
    </cfRule>
    <cfRule type="beginsWith" dxfId="61" priority="59" stopIfTrue="1" operator="beginsWith" text="Pre-Passed">
      <formula>LEFT(E23,LEN("Pre-Passed"))="Pre-Passed"</formula>
    </cfRule>
    <cfRule type="beginsWith" dxfId="60" priority="60" stopIfTrue="1" operator="beginsWith" text="Completed">
      <formula>LEFT(E23,LEN("Completed"))="Completed"</formula>
    </cfRule>
    <cfRule type="beginsWith" dxfId="59" priority="61" stopIfTrue="1" operator="beginsWith" text="Partial">
      <formula>LEFT(E23,LEN("Partial"))="Partial"</formula>
    </cfRule>
    <cfRule type="beginsWith" dxfId="58" priority="62" stopIfTrue="1" operator="beginsWith" text="Missing">
      <formula>LEFT(E23,LEN("Missing"))="Missing"</formula>
    </cfRule>
    <cfRule type="beginsWith" dxfId="57" priority="63" stopIfTrue="1" operator="beginsWith" text="Untested">
      <formula>LEFT(E23,LEN("Untested"))="Untested"</formula>
    </cfRule>
    <cfRule type="notContainsBlanks" dxfId="56" priority="64" stopIfTrue="1">
      <formula>LEN(TRIM(E23))&gt;0</formula>
    </cfRule>
  </conditionalFormatting>
  <conditionalFormatting sqref="E28:E30">
    <cfRule type="beginsWith" dxfId="55" priority="49" stopIfTrue="1" operator="beginsWith" text="Not Applicable">
      <formula>LEFT(E28,LEN("Not Applicable"))="Not Applicable"</formula>
    </cfRule>
    <cfRule type="beginsWith" dxfId="54" priority="50" stopIfTrue="1" operator="beginsWith" text="Waived">
      <formula>LEFT(E28,LEN("Waived"))="Waived"</formula>
    </cfRule>
    <cfRule type="beginsWith" dxfId="53" priority="51" stopIfTrue="1" operator="beginsWith" text="Pre-Passed">
      <formula>LEFT(E28,LEN("Pre-Passed"))="Pre-Passed"</formula>
    </cfRule>
    <cfRule type="beginsWith" dxfId="52" priority="52" stopIfTrue="1" operator="beginsWith" text="Completed">
      <formula>LEFT(E28,LEN("Completed"))="Completed"</formula>
    </cfRule>
    <cfRule type="beginsWith" dxfId="51" priority="53" stopIfTrue="1" operator="beginsWith" text="Partial">
      <formula>LEFT(E28,LEN("Partial"))="Partial"</formula>
    </cfRule>
    <cfRule type="beginsWith" dxfId="50" priority="54" stopIfTrue="1" operator="beginsWith" text="Missing">
      <formula>LEFT(E28,LEN("Missing"))="Missing"</formula>
    </cfRule>
    <cfRule type="beginsWith" dxfId="49" priority="55" stopIfTrue="1" operator="beginsWith" text="Untested">
      <formula>LEFT(E28,LEN("Untested"))="Untested"</formula>
    </cfRule>
    <cfRule type="notContainsBlanks" dxfId="48" priority="56" stopIfTrue="1">
      <formula>LEN(TRIM(E28))&gt;0</formula>
    </cfRule>
  </conditionalFormatting>
  <conditionalFormatting sqref="E32:E33">
    <cfRule type="beginsWith" dxfId="47" priority="41" stopIfTrue="1" operator="beginsWith" text="Not Applicable">
      <formula>LEFT(E32,LEN("Not Applicable"))="Not Applicable"</formula>
    </cfRule>
    <cfRule type="beginsWith" dxfId="46" priority="42" stopIfTrue="1" operator="beginsWith" text="Waived">
      <formula>LEFT(E32,LEN("Waived"))="Waived"</formula>
    </cfRule>
    <cfRule type="beginsWith" dxfId="45" priority="43" stopIfTrue="1" operator="beginsWith" text="Pre-Passed">
      <formula>LEFT(E32,LEN("Pre-Passed"))="Pre-Passed"</formula>
    </cfRule>
    <cfRule type="beginsWith" dxfId="44" priority="44" stopIfTrue="1" operator="beginsWith" text="Completed">
      <formula>LEFT(E32,LEN("Completed"))="Completed"</formula>
    </cfRule>
    <cfRule type="beginsWith" dxfId="43" priority="45" stopIfTrue="1" operator="beginsWith" text="Partial">
      <formula>LEFT(E32,LEN("Partial"))="Partial"</formula>
    </cfRule>
    <cfRule type="beginsWith" dxfId="42" priority="46" stopIfTrue="1" operator="beginsWith" text="Missing">
      <formula>LEFT(E32,LEN("Missing"))="Missing"</formula>
    </cfRule>
    <cfRule type="beginsWith" dxfId="41" priority="47" stopIfTrue="1" operator="beginsWith" text="Untested">
      <formula>LEFT(E32,LEN("Untested"))="Untested"</formula>
    </cfRule>
    <cfRule type="notContainsBlanks" dxfId="40" priority="48" stopIfTrue="1">
      <formula>LEN(TRIM(E32))&gt;0</formula>
    </cfRule>
  </conditionalFormatting>
  <conditionalFormatting sqref="E45">
    <cfRule type="beginsWith" dxfId="39" priority="33" stopIfTrue="1" operator="beginsWith" text="Not Applicable">
      <formula>LEFT(E45,LEN("Not Applicable"))="Not Applicable"</formula>
    </cfRule>
    <cfRule type="beginsWith" dxfId="38" priority="34" stopIfTrue="1" operator="beginsWith" text="Waived">
      <formula>LEFT(E45,LEN("Waived"))="Waived"</formula>
    </cfRule>
    <cfRule type="beginsWith" dxfId="37" priority="35" stopIfTrue="1" operator="beginsWith" text="Pre-Passed">
      <formula>LEFT(E45,LEN("Pre-Passed"))="Pre-Passed"</formula>
    </cfRule>
    <cfRule type="beginsWith" dxfId="36" priority="36" stopIfTrue="1" operator="beginsWith" text="Completed">
      <formula>LEFT(E45,LEN("Completed"))="Completed"</formula>
    </cfRule>
    <cfRule type="beginsWith" dxfId="35" priority="37" stopIfTrue="1" operator="beginsWith" text="Partial">
      <formula>LEFT(E45,LEN("Partial"))="Partial"</formula>
    </cfRule>
    <cfRule type="beginsWith" dxfId="34" priority="38" stopIfTrue="1" operator="beginsWith" text="Missing">
      <formula>LEFT(E45,LEN("Missing"))="Missing"</formula>
    </cfRule>
    <cfRule type="beginsWith" dxfId="33" priority="39" stopIfTrue="1" operator="beginsWith" text="Untested">
      <formula>LEFT(E45,LEN("Untested"))="Untested"</formula>
    </cfRule>
    <cfRule type="notContainsBlanks" dxfId="32" priority="40" stopIfTrue="1">
      <formula>LEN(TRIM(E45))&gt;0</formula>
    </cfRule>
  </conditionalFormatting>
  <conditionalFormatting sqref="E27">
    <cfRule type="beginsWith" dxfId="31" priority="25" stopIfTrue="1" operator="beginsWith" text="Not Applicable">
      <formula>LEFT(E27,LEN("Not Applicable"))="Not Applicable"</formula>
    </cfRule>
    <cfRule type="beginsWith" dxfId="30" priority="26" stopIfTrue="1" operator="beginsWith" text="Waived">
      <formula>LEFT(E27,LEN("Waived"))="Waived"</formula>
    </cfRule>
    <cfRule type="beginsWith" dxfId="29" priority="27" stopIfTrue="1" operator="beginsWith" text="Pre-Passed">
      <formula>LEFT(E27,LEN("Pre-Passed"))="Pre-Passed"</formula>
    </cfRule>
    <cfRule type="beginsWith" dxfId="28" priority="28" stopIfTrue="1" operator="beginsWith" text="Completed">
      <formula>LEFT(E27,LEN("Completed"))="Completed"</formula>
    </cfRule>
    <cfRule type="beginsWith" dxfId="27" priority="29" stopIfTrue="1" operator="beginsWith" text="Partial">
      <formula>LEFT(E27,LEN("Partial"))="Partial"</formula>
    </cfRule>
    <cfRule type="beginsWith" dxfId="26" priority="30" stopIfTrue="1" operator="beginsWith" text="Missing">
      <formula>LEFT(E27,LEN("Missing"))="Missing"</formula>
    </cfRule>
    <cfRule type="beginsWith" dxfId="25" priority="31" stopIfTrue="1" operator="beginsWith" text="Untested">
      <formula>LEFT(E27,LEN("Untested"))="Untested"</formula>
    </cfRule>
    <cfRule type="notContainsBlanks" dxfId="24" priority="32" stopIfTrue="1">
      <formula>LEN(TRIM(E27))&gt;0</formula>
    </cfRule>
  </conditionalFormatting>
  <conditionalFormatting sqref="E42">
    <cfRule type="beginsWith" dxfId="23" priority="17" stopIfTrue="1" operator="beginsWith" text="Not Applicable">
      <formula>LEFT(E42,LEN("Not Applicable"))="Not Applicable"</formula>
    </cfRule>
    <cfRule type="beginsWith" dxfId="22" priority="18" stopIfTrue="1" operator="beginsWith" text="Waived">
      <formula>LEFT(E42,LEN("Waived"))="Waived"</formula>
    </cfRule>
    <cfRule type="beginsWith" dxfId="21" priority="19" stopIfTrue="1" operator="beginsWith" text="Pre-Passed">
      <formula>LEFT(E42,LEN("Pre-Passed"))="Pre-Passed"</formula>
    </cfRule>
    <cfRule type="beginsWith" dxfId="20" priority="20" stopIfTrue="1" operator="beginsWith" text="Completed">
      <formula>LEFT(E42,LEN("Completed"))="Completed"</formula>
    </cfRule>
    <cfRule type="beginsWith" dxfId="19" priority="21" stopIfTrue="1" operator="beginsWith" text="Partial">
      <formula>LEFT(E42,LEN("Partial"))="Partial"</formula>
    </cfRule>
    <cfRule type="beginsWith" dxfId="18" priority="22" stopIfTrue="1" operator="beginsWith" text="Missing">
      <formula>LEFT(E42,LEN("Missing"))="Missing"</formula>
    </cfRule>
    <cfRule type="beginsWith" dxfId="17" priority="23" stopIfTrue="1" operator="beginsWith" text="Untested">
      <formula>LEFT(E42,LEN("Untested"))="Untested"</formula>
    </cfRule>
    <cfRule type="notContainsBlanks" dxfId="16" priority="24" stopIfTrue="1">
      <formula>LEN(TRIM(E42))&gt;0</formula>
    </cfRule>
  </conditionalFormatting>
  <conditionalFormatting sqref="E43">
    <cfRule type="beginsWith" dxfId="15" priority="9" stopIfTrue="1" operator="beginsWith" text="Not Applicable">
      <formula>LEFT(E43,LEN("Not Applicable"))="Not Applicable"</formula>
    </cfRule>
    <cfRule type="beginsWith" dxfId="14" priority="10" stopIfTrue="1" operator="beginsWith" text="Waived">
      <formula>LEFT(E43,LEN("Waived"))="Waived"</formula>
    </cfRule>
    <cfRule type="beginsWith" dxfId="13" priority="11" stopIfTrue="1" operator="beginsWith" text="Pre-Passed">
      <formula>LEFT(E43,LEN("Pre-Passed"))="Pre-Passed"</formula>
    </cfRule>
    <cfRule type="beginsWith" dxfId="12" priority="12" stopIfTrue="1" operator="beginsWith" text="Completed">
      <formula>LEFT(E43,LEN("Completed"))="Completed"</formula>
    </cfRule>
    <cfRule type="beginsWith" dxfId="11" priority="13" stopIfTrue="1" operator="beginsWith" text="Partial">
      <formula>LEFT(E43,LEN("Partial"))="Partial"</formula>
    </cfRule>
    <cfRule type="beginsWith" dxfId="10" priority="14" stopIfTrue="1" operator="beginsWith" text="Missing">
      <formula>LEFT(E43,LEN("Missing"))="Missing"</formula>
    </cfRule>
    <cfRule type="beginsWith" dxfId="9" priority="15" stopIfTrue="1" operator="beginsWith" text="Untested">
      <formula>LEFT(E43,LEN("Untested"))="Untested"</formula>
    </cfRule>
    <cfRule type="notContainsBlanks" dxfId="8" priority="16" stopIfTrue="1">
      <formula>LEN(TRIM(E43))&gt;0</formula>
    </cfRule>
  </conditionalFormatting>
  <conditionalFormatting sqref="E44">
    <cfRule type="beginsWith" dxfId="7" priority="1" stopIfTrue="1" operator="beginsWith" text="Not Applicable">
      <formula>LEFT(E44,LEN("Not Applicable"))="Not Applicable"</formula>
    </cfRule>
    <cfRule type="beginsWith" dxfId="6" priority="2" stopIfTrue="1" operator="beginsWith" text="Waived">
      <formula>LEFT(E44,LEN("Waived"))="Waived"</formula>
    </cfRule>
    <cfRule type="beginsWith" dxfId="5" priority="3" stopIfTrue="1" operator="beginsWith" text="Pre-Passed">
      <formula>LEFT(E44,LEN("Pre-Passed"))="Pre-Passed"</formula>
    </cfRule>
    <cfRule type="beginsWith" dxfId="4" priority="4" stopIfTrue="1" operator="beginsWith" text="Completed">
      <formula>LEFT(E44,LEN("Completed"))="Completed"</formula>
    </cfRule>
    <cfRule type="beginsWith" dxfId="3" priority="5" stopIfTrue="1" operator="beginsWith" text="Partial">
      <formula>LEFT(E44,LEN("Partial"))="Partial"</formula>
    </cfRule>
    <cfRule type="beginsWith" dxfId="2" priority="6" stopIfTrue="1" operator="beginsWith" text="Missing">
      <formula>LEFT(E44,LEN("Missing"))="Missing"</formula>
    </cfRule>
    <cfRule type="beginsWith" dxfId="1" priority="7" stopIfTrue="1" operator="beginsWith" text="Untested">
      <formula>LEFT(E44,LEN("Untested"))="Untested"</formula>
    </cfRule>
    <cfRule type="notContainsBlanks" dxfId="0" priority="8" stopIfTrue="1">
      <formula>LEN(TRIM(E44))&gt;0</formula>
    </cfRule>
  </conditionalFormatting>
  <dataValidations count="1">
    <dataValidation type="list" showInputMessage="1" showErrorMessage="1" sqref="D100:E102 D109:E116 D104:E107 D78:E98 D64:E76 D55:E62 D35:E40 D23:E33 D11:E21 D42: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F13" sqref="F13"/>
    </sheetView>
  </sheetViews>
  <sheetFormatPr defaultColWidth="10.69921875" defaultRowHeight="13.95" customHeight="1" x14ac:dyDescent="0.3"/>
  <cols>
    <col min="1" max="1" width="29" style="36" customWidth="1"/>
    <col min="2" max="2" width="5" style="36" customWidth="1"/>
    <col min="3" max="8" width="9.69921875" style="36" customWidth="1"/>
    <col min="9" max="9" width="3.69921875" style="36" customWidth="1"/>
    <col min="10" max="10" width="26.19921875" style="36" customWidth="1"/>
    <col min="11" max="11" width="3.69921875" style="36" customWidth="1"/>
    <col min="12" max="12" width="26.19921875" style="36" customWidth="1"/>
    <col min="13" max="16384" width="10.69921875" style="36"/>
  </cols>
  <sheetData>
    <row r="1" spans="1:12" ht="18" customHeight="1" thickBot="1" x14ac:dyDescent="0.35">
      <c r="A1" s="195" t="s">
        <v>698</v>
      </c>
      <c r="B1" s="75"/>
      <c r="C1" s="185" t="s">
        <v>682</v>
      </c>
      <c r="D1" s="186"/>
      <c r="E1" s="185" t="s">
        <v>683</v>
      </c>
      <c r="F1" s="186"/>
      <c r="G1" s="185" t="s">
        <v>684</v>
      </c>
      <c r="H1" s="186"/>
    </row>
    <row r="2" spans="1:12" ht="18" customHeight="1" x14ac:dyDescent="0.3">
      <c r="A2" s="196"/>
      <c r="B2" s="75"/>
      <c r="C2" s="187" t="s">
        <v>681</v>
      </c>
      <c r="D2" s="188"/>
      <c r="E2" s="187" t="s">
        <v>681</v>
      </c>
      <c r="F2" s="188"/>
      <c r="G2" s="187" t="s">
        <v>681</v>
      </c>
      <c r="H2" s="188"/>
      <c r="J2" s="198" t="s">
        <v>700</v>
      </c>
      <c r="K2" s="199"/>
      <c r="L2" s="200"/>
    </row>
    <row r="3" spans="1:12" ht="22.95" customHeight="1" thickBot="1" x14ac:dyDescent="0.35">
      <c r="A3" s="197"/>
      <c r="B3" s="76"/>
      <c r="C3" s="189">
        <f>MAX(0,MIN(1,IF((A6+C6) &lt;= 0.95, ROUND(A6+C6,2), FLOOR((0.95+(A6+C6-0.95)/5),0.01))))</f>
        <v>0.93</v>
      </c>
      <c r="D3" s="190"/>
      <c r="E3" s="189">
        <f>MAX(0,MIN(1,IF((A6+E6) &lt;= 0.95, ROUND(A6+E6,2), FLOOR((0.95+(A6+E6-0.95)/5),0.01))))</f>
        <v>0.93</v>
      </c>
      <c r="F3" s="190"/>
      <c r="G3" s="189">
        <f>MAX(0,MIN(1,IF((A6+G6) &lt;= 0.95, ROUND(A6+G6,2), FLOOR((0.95+(A6+G6-0.95)/5),0.01))))</f>
        <v>0.93</v>
      </c>
      <c r="H3" s="190"/>
      <c r="J3" s="201"/>
      <c r="K3" s="202"/>
      <c r="L3" s="203"/>
    </row>
    <row r="4" spans="1:12" ht="13.95" customHeight="1" thickBot="1" x14ac:dyDescent="0.35">
      <c r="A4" s="3"/>
      <c r="B4" s="11"/>
      <c r="C4" s="27"/>
      <c r="D4" s="27"/>
      <c r="E4" s="27"/>
      <c r="F4" s="27"/>
      <c r="G4" s="27"/>
      <c r="H4" s="27"/>
    </row>
    <row r="5" spans="1:12" ht="13.95" customHeight="1" thickBot="1" x14ac:dyDescent="0.35">
      <c r="A5" s="77" t="s">
        <v>685</v>
      </c>
      <c r="B5" s="11"/>
      <c r="C5" s="122" t="s">
        <v>686</v>
      </c>
      <c r="D5" s="124"/>
      <c r="E5" s="122" t="s">
        <v>687</v>
      </c>
      <c r="F5" s="124"/>
      <c r="G5" s="122" t="s">
        <v>688</v>
      </c>
      <c r="H5" s="124"/>
      <c r="J5" s="131" t="s">
        <v>714</v>
      </c>
      <c r="K5" s="31"/>
      <c r="L5" s="102" t="s">
        <v>715</v>
      </c>
    </row>
    <row r="6" spans="1:12" ht="13.95" customHeight="1" thickBot="1" x14ac:dyDescent="0.35">
      <c r="A6" s="78">
        <f>'Game Data'!$I$22+Submission!$E$16</f>
        <v>0.75</v>
      </c>
      <c r="B6" s="11"/>
      <c r="C6" s="192">
        <f>D15+D24+D33+D42+D51+D60</f>
        <v>0.18250000000000002</v>
      </c>
      <c r="D6" s="193"/>
      <c r="E6" s="192">
        <f>F15+F24+F33+F42+F51+F60</f>
        <v>0.18250000000000002</v>
      </c>
      <c r="F6" s="193"/>
      <c r="G6" s="192">
        <f>H15+H24+H33+H42+H51+H60</f>
        <v>0.18250000000000002</v>
      </c>
      <c r="H6" s="193"/>
      <c r="J6" s="132"/>
      <c r="K6" s="31"/>
      <c r="L6" s="104" t="s">
        <v>707</v>
      </c>
    </row>
    <row r="7" spans="1:12" ht="13.95" customHeight="1" thickBot="1" x14ac:dyDescent="0.35">
      <c r="A7" s="3"/>
      <c r="B7" s="11"/>
      <c r="C7" s="194" t="s">
        <v>689</v>
      </c>
      <c r="D7" s="194"/>
      <c r="E7" s="194" t="s">
        <v>690</v>
      </c>
      <c r="F7" s="194"/>
      <c r="G7" s="194" t="s">
        <v>691</v>
      </c>
      <c r="H7" s="194"/>
      <c r="J7" s="132"/>
      <c r="K7" s="105"/>
      <c r="L7" s="104" t="s">
        <v>708</v>
      </c>
    </row>
    <row r="8" spans="1:12" ht="13.95" customHeight="1" thickBot="1" x14ac:dyDescent="0.35">
      <c r="A8" s="1" t="s">
        <v>692</v>
      </c>
      <c r="B8" s="24" t="s">
        <v>7</v>
      </c>
      <c r="C8" s="1" t="s">
        <v>693</v>
      </c>
      <c r="D8" s="25" t="s">
        <v>32</v>
      </c>
      <c r="E8" s="24" t="s">
        <v>693</v>
      </c>
      <c r="F8" s="25" t="s">
        <v>32</v>
      </c>
      <c r="G8" s="24" t="s">
        <v>693</v>
      </c>
      <c r="H8" s="87" t="s">
        <v>32</v>
      </c>
      <c r="J8" s="132"/>
      <c r="K8" s="105"/>
      <c r="L8" s="104" t="s">
        <v>709</v>
      </c>
    </row>
    <row r="9" spans="1:12" ht="13.95" customHeight="1" x14ac:dyDescent="0.3">
      <c r="A9" s="56" t="str">
        <f>"Missing Required TCRs (out of "&amp;COUNTIF(TCRs!$A$10:'TCRs'!$A$250,"Required")&amp;")"</f>
        <v>Missing Required TCRs (out of 19)</v>
      </c>
      <c r="B9" s="57">
        <f>TCRs!$D$2</f>
        <v>0</v>
      </c>
      <c r="C9" s="81">
        <v>-0.1</v>
      </c>
      <c r="D9" s="96">
        <f t="shared" ref="D9:D14" si="0">B9*C9</f>
        <v>0</v>
      </c>
      <c r="E9" s="83">
        <v>-0.05</v>
      </c>
      <c r="F9" s="96">
        <f t="shared" ref="F9:F14" si="1">B9*E9</f>
        <v>0</v>
      </c>
      <c r="G9" s="83">
        <v>-0.02</v>
      </c>
      <c r="H9" s="96">
        <f t="shared" ref="H9:H14" si="2">B9*G9</f>
        <v>0</v>
      </c>
      <c r="J9" s="132"/>
      <c r="K9" s="105"/>
      <c r="L9" s="104" t="s">
        <v>710</v>
      </c>
    </row>
    <row r="10" spans="1:12" ht="13.95" customHeight="1" x14ac:dyDescent="0.3">
      <c r="A10" s="9" t="str">
        <f>"Missing Basic TCRs (out of "&amp;COUNTIF(TCRs!$A$10:'TCRs'!$A$250,"Basic")&amp;")"</f>
        <v>Missing Basic TCRs (out of 28)</v>
      </c>
      <c r="B10" s="11">
        <f>TCRs!$D$3</f>
        <v>0</v>
      </c>
      <c r="C10" s="82">
        <v>-0.02</v>
      </c>
      <c r="D10" s="97">
        <f t="shared" si="0"/>
        <v>0</v>
      </c>
      <c r="E10" s="84">
        <v>-0.01</v>
      </c>
      <c r="F10" s="97">
        <f t="shared" si="1"/>
        <v>0</v>
      </c>
      <c r="G10" s="100">
        <v>-5.0000000000000001E-3</v>
      </c>
      <c r="H10" s="97">
        <f t="shared" si="2"/>
        <v>0</v>
      </c>
      <c r="J10" s="132"/>
      <c r="K10" s="105"/>
      <c r="L10" s="104" t="s">
        <v>711</v>
      </c>
    </row>
    <row r="11" spans="1:12" ht="13.95" customHeight="1" x14ac:dyDescent="0.3">
      <c r="A11" s="9" t="str">
        <f>"Missing Intermediate TCRs (out of "&amp;COUNTIF(TCRs!$A$10:'TCRs'!$A$250,"Intermediate")&amp;")"</f>
        <v>Missing Intermediate TCRs (out of 19)</v>
      </c>
      <c r="B11" s="11">
        <f>TCRs!$D$4</f>
        <v>0</v>
      </c>
      <c r="C11" s="82">
        <v>-0.01</v>
      </c>
      <c r="D11" s="97">
        <f t="shared" si="0"/>
        <v>0</v>
      </c>
      <c r="E11" s="100">
        <v>-5.0000000000000001E-3</v>
      </c>
      <c r="F11" s="97">
        <f t="shared" si="1"/>
        <v>0</v>
      </c>
      <c r="G11" s="80">
        <v>-2.5000000000000001E-3</v>
      </c>
      <c r="H11" s="97">
        <f t="shared" si="2"/>
        <v>0</v>
      </c>
      <c r="J11" s="132"/>
      <c r="K11" s="105"/>
      <c r="L11" s="104" t="s">
        <v>712</v>
      </c>
    </row>
    <row r="12" spans="1:12" ht="13.95" customHeight="1" thickBot="1" x14ac:dyDescent="0.35">
      <c r="A12" s="9" t="str">
        <f>"Completed Advanced TCRs (out of "&amp;COUNTIF(TCRs!$A$10:'TCRs'!$A$250,"Advanced")&amp;")"</f>
        <v>Completed Advanced TCRs (out of 20)</v>
      </c>
      <c r="B12" s="11">
        <f>TCRs!$D$7</f>
        <v>9</v>
      </c>
      <c r="C12" s="101">
        <v>5.0000000000000001E-3</v>
      </c>
      <c r="D12" s="97">
        <f t="shared" si="0"/>
        <v>4.4999999999999998E-2</v>
      </c>
      <c r="E12" s="101">
        <v>5.0000000000000001E-3</v>
      </c>
      <c r="F12" s="97">
        <f t="shared" si="1"/>
        <v>4.4999999999999998E-2</v>
      </c>
      <c r="G12" s="101">
        <v>5.0000000000000001E-3</v>
      </c>
      <c r="H12" s="97">
        <f t="shared" si="2"/>
        <v>4.4999999999999998E-2</v>
      </c>
      <c r="J12" s="133"/>
      <c r="K12" s="105"/>
      <c r="L12" s="103" t="s">
        <v>713</v>
      </c>
    </row>
    <row r="13" spans="1:12" ht="13.95" customHeight="1" x14ac:dyDescent="0.3">
      <c r="A13" s="9" t="str">
        <f>"Completed Professional TCRs (out of "&amp;COUNTIF(TCRs!$A$10:'TCRs'!$A$250,"Professional")&amp;")"</f>
        <v>Completed Professional TCRs (out of 9)</v>
      </c>
      <c r="B13" s="11">
        <f>TCRs!$D$8</f>
        <v>0</v>
      </c>
      <c r="C13" s="121">
        <v>7.4999999999999997E-3</v>
      </c>
      <c r="D13" s="97">
        <f t="shared" si="0"/>
        <v>0</v>
      </c>
      <c r="E13" s="121">
        <v>7.4999999999999997E-3</v>
      </c>
      <c r="F13" s="97">
        <f t="shared" si="1"/>
        <v>0</v>
      </c>
      <c r="G13" s="121">
        <v>7.4999999999999997E-3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4.4999999999999998E-2</v>
      </c>
      <c r="E15" s="79" t="s">
        <v>16</v>
      </c>
      <c r="F15" s="99">
        <f>SUM(F9:F14)</f>
        <v>4.4999999999999998E-2</v>
      </c>
      <c r="G15" s="79" t="s">
        <v>16</v>
      </c>
      <c r="H15" s="99">
        <f>SUM(H9:H14)</f>
        <v>4.4999999999999998E-2</v>
      </c>
    </row>
    <row r="16" spans="1:12" ht="13.95" customHeight="1" thickBot="1" x14ac:dyDescent="0.35">
      <c r="A16" s="3"/>
      <c r="B16" s="11"/>
      <c r="C16" s="191" t="s">
        <v>689</v>
      </c>
      <c r="D16" s="191"/>
      <c r="E16" s="191" t="s">
        <v>690</v>
      </c>
      <c r="F16" s="191"/>
      <c r="G16" s="191" t="s">
        <v>691</v>
      </c>
      <c r="H16" s="191"/>
    </row>
    <row r="17" spans="1:8" ht="13.95" customHeight="1" thickBot="1" x14ac:dyDescent="0.35">
      <c r="A17" s="1" t="s">
        <v>694</v>
      </c>
      <c r="B17" s="24" t="s">
        <v>7</v>
      </c>
      <c r="C17" s="111" t="s">
        <v>693</v>
      </c>
      <c r="D17" s="25" t="s">
        <v>32</v>
      </c>
      <c r="E17" s="24" t="s">
        <v>693</v>
      </c>
      <c r="F17" s="25" t="s">
        <v>32</v>
      </c>
      <c r="G17" s="24" t="s">
        <v>693</v>
      </c>
      <c r="H17" s="25" t="s">
        <v>32</v>
      </c>
    </row>
    <row r="18" spans="1:8" ht="13.95" customHeight="1" x14ac:dyDescent="0.3">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 t="shared" ref="H18:H23" si="5">B18*G18</f>
        <v>0</v>
      </c>
    </row>
    <row r="19" spans="1:8" ht="13.95" customHeight="1" x14ac:dyDescent="0.3">
      <c r="A19" s="9" t="str">
        <f>"Missing Basic DCRs (out of "&amp;COUNTIF(DCRs!$A$10:'DCRs'!$A$241,"Basic")&amp;")"</f>
        <v>Missing Basic DCRs (out of 7)</v>
      </c>
      <c r="B19" s="11">
        <f>DCRs!$D$3</f>
        <v>0</v>
      </c>
      <c r="C19" s="113">
        <v>-0.01</v>
      </c>
      <c r="D19" s="97">
        <f t="shared" si="3"/>
        <v>0</v>
      </c>
      <c r="E19" s="82">
        <v>-0.02</v>
      </c>
      <c r="F19" s="97">
        <f t="shared" si="4"/>
        <v>0</v>
      </c>
      <c r="G19" s="84">
        <v>-0.01</v>
      </c>
      <c r="H19" s="97">
        <f t="shared" si="5"/>
        <v>0</v>
      </c>
    </row>
    <row r="20" spans="1:8" ht="13.95" customHeight="1" x14ac:dyDescent="0.3">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3.95" customHeight="1" x14ac:dyDescent="0.3">
      <c r="A21" s="9" t="str">
        <f>"Completed Advanced DCRs (out of "&amp;COUNTIF(DCRs!$A$10:'DCRs'!$A$241,"Advanced")&amp;")"</f>
        <v>Completed Advanced DCRs (out of 15)</v>
      </c>
      <c r="B21" s="11">
        <f>DCRs!$D$7</f>
        <v>7</v>
      </c>
      <c r="C21" s="101">
        <v>5.0000000000000001E-3</v>
      </c>
      <c r="D21" s="97">
        <f t="shared" si="3"/>
        <v>3.5000000000000003E-2</v>
      </c>
      <c r="E21" s="100">
        <v>5.0000000000000001E-3</v>
      </c>
      <c r="F21" s="97">
        <f t="shared" si="4"/>
        <v>3.5000000000000003E-2</v>
      </c>
      <c r="G21" s="100">
        <v>5.0000000000000001E-3</v>
      </c>
      <c r="H21" s="97">
        <f t="shared" si="5"/>
        <v>3.5000000000000003E-2</v>
      </c>
    </row>
    <row r="22" spans="1:8" ht="13.95" customHeight="1" x14ac:dyDescent="0.3">
      <c r="A22" s="9" t="str">
        <f>"Completed Professional DCRs (out of "&amp;COUNTIF(DCRs!$A$10:'DCRs'!$A$241,"Professional")&amp;")"</f>
        <v>Completed Professional DCRs (out of 16)</v>
      </c>
      <c r="B22" s="11">
        <f>DCRs!$D$8</f>
        <v>0</v>
      </c>
      <c r="C22" s="121">
        <v>7.4999999999999997E-3</v>
      </c>
      <c r="D22" s="97">
        <f t="shared" si="3"/>
        <v>0</v>
      </c>
      <c r="E22" s="121">
        <v>7.4999999999999997E-3</v>
      </c>
      <c r="F22" s="97">
        <f t="shared" si="4"/>
        <v>0</v>
      </c>
      <c r="G22" s="121">
        <v>7.4999999999999997E-3</v>
      </c>
      <c r="H22" s="97">
        <f t="shared" si="5"/>
        <v>0</v>
      </c>
    </row>
    <row r="23" spans="1:8" ht="13.95" customHeight="1" thickBot="1" x14ac:dyDescent="0.35">
      <c r="A23" s="10" t="str">
        <f>"Completed Innovative DCRs (out of "&amp;COUNTIF(DCRs!$A$10:'DCRs'!$A$241,"Innovative")&amp;")"</f>
        <v>Completed Innovative DCRs (out of 28)</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3.5000000000000003E-2</v>
      </c>
      <c r="E24" s="79" t="s">
        <v>16</v>
      </c>
      <c r="F24" s="99">
        <f>SUM(F18:F23)</f>
        <v>3.5000000000000003E-2</v>
      </c>
      <c r="G24" s="79" t="s">
        <v>16</v>
      </c>
      <c r="H24" s="99">
        <f>SUM(H18:H23)</f>
        <v>3.5000000000000003E-2</v>
      </c>
    </row>
    <row r="25" spans="1:8" ht="13.95" customHeight="1" thickBot="1" x14ac:dyDescent="0.35">
      <c r="A25" s="3"/>
      <c r="B25" s="11"/>
      <c r="C25" s="191" t="s">
        <v>689</v>
      </c>
      <c r="D25" s="191"/>
      <c r="E25" s="191" t="s">
        <v>690</v>
      </c>
      <c r="F25" s="191"/>
      <c r="G25" s="191" t="s">
        <v>691</v>
      </c>
      <c r="H25" s="191"/>
    </row>
    <row r="26" spans="1:8" ht="13.95" customHeight="1" thickBot="1" x14ac:dyDescent="0.35">
      <c r="A26" s="1" t="s">
        <v>869</v>
      </c>
      <c r="B26" s="24" t="s">
        <v>7</v>
      </c>
      <c r="C26" s="111" t="s">
        <v>693</v>
      </c>
      <c r="D26" s="25" t="s">
        <v>32</v>
      </c>
      <c r="E26" s="24" t="s">
        <v>693</v>
      </c>
      <c r="F26" s="25" t="s">
        <v>32</v>
      </c>
      <c r="G26" s="24" t="s">
        <v>693</v>
      </c>
      <c r="H26" s="25" t="s">
        <v>32</v>
      </c>
    </row>
    <row r="27" spans="1:8" ht="13.95" customHeight="1" x14ac:dyDescent="0.3">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 t="shared" ref="H27:H32" si="8">B27*G27</f>
        <v>0</v>
      </c>
    </row>
    <row r="28" spans="1:8" ht="13.95" customHeight="1" x14ac:dyDescent="0.3">
      <c r="A28" s="9" t="str">
        <f>"Missing Basic ICRs (out of "&amp;COUNTIF(ICRs!$A$10:'ICRs'!$A$241,"Basic")&amp;")"</f>
        <v>Missing Basic ICRs (out of 6)</v>
      </c>
      <c r="B28" s="11">
        <f>ICRs!$D$3</f>
        <v>0</v>
      </c>
      <c r="C28" s="113">
        <v>-0.01</v>
      </c>
      <c r="D28" s="97">
        <f t="shared" si="6"/>
        <v>0</v>
      </c>
      <c r="E28" s="82">
        <v>-0.02</v>
      </c>
      <c r="F28" s="97">
        <f t="shared" si="7"/>
        <v>0</v>
      </c>
      <c r="G28" s="84">
        <v>-0.01</v>
      </c>
      <c r="H28" s="97">
        <f t="shared" si="8"/>
        <v>0</v>
      </c>
    </row>
    <row r="29" spans="1:8" ht="13.95" customHeight="1" x14ac:dyDescent="0.3">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3.95" customHeight="1" x14ac:dyDescent="0.3">
      <c r="A30" s="9" t="str">
        <f>"Completed Advanced ICRs (out of "&amp;COUNTIF(ICRs!$A$10:'ICRs'!$A$241,"Advanced")&amp;")"</f>
        <v>Completed Advanced ICRs (out of 8)</v>
      </c>
      <c r="B30" s="11">
        <f>ICRs!$D$7</f>
        <v>2</v>
      </c>
      <c r="C30" s="101">
        <v>5.0000000000000001E-3</v>
      </c>
      <c r="D30" s="97">
        <f t="shared" si="6"/>
        <v>0.01</v>
      </c>
      <c r="E30" s="100">
        <v>5.0000000000000001E-3</v>
      </c>
      <c r="F30" s="97">
        <f t="shared" si="7"/>
        <v>0.01</v>
      </c>
      <c r="G30" s="100">
        <v>5.0000000000000001E-3</v>
      </c>
      <c r="H30" s="97">
        <f t="shared" si="8"/>
        <v>0.01</v>
      </c>
    </row>
    <row r="31" spans="1:8" ht="13.95" customHeight="1" x14ac:dyDescent="0.3">
      <c r="A31" s="9" t="str">
        <f>"Completed Professional ICRs (out of "&amp;COUNTIF(ICRs!$A$10:'ICRs'!$A$241,"Professional")&amp;")"</f>
        <v>Completed Professional ICRs (out of 10)</v>
      </c>
      <c r="B31" s="11">
        <f>ICRs!$D$8</f>
        <v>0</v>
      </c>
      <c r="C31" s="121">
        <v>7.4999999999999997E-3</v>
      </c>
      <c r="D31" s="97">
        <f t="shared" si="6"/>
        <v>0</v>
      </c>
      <c r="E31" s="121">
        <v>7.4999999999999997E-3</v>
      </c>
      <c r="F31" s="97">
        <f t="shared" si="7"/>
        <v>0</v>
      </c>
      <c r="G31" s="121">
        <v>7.4999999999999997E-3</v>
      </c>
      <c r="H31" s="97">
        <f t="shared" si="8"/>
        <v>0</v>
      </c>
    </row>
    <row r="32" spans="1:8" ht="13.95" customHeight="1" thickBot="1" x14ac:dyDescent="0.35">
      <c r="A32" s="10" t="str">
        <f>"Completed Innovative ICRs (out of "&amp;COUNTIF(ICRs!$A$10:'ICRs'!$A$241,"Innovative")&amp;")"</f>
        <v>Completed Innovative ICRs (out of 7)</v>
      </c>
      <c r="B32" s="58">
        <f>ICRs!$D$9</f>
        <v>1</v>
      </c>
      <c r="C32" s="86">
        <v>0.01</v>
      </c>
      <c r="D32" s="98">
        <f t="shared" si="6"/>
        <v>0.01</v>
      </c>
      <c r="E32" s="85">
        <v>0.01</v>
      </c>
      <c r="F32" s="98">
        <f t="shared" si="7"/>
        <v>0.01</v>
      </c>
      <c r="G32" s="85">
        <v>0.01</v>
      </c>
      <c r="H32" s="98">
        <f t="shared" si="8"/>
        <v>0.01</v>
      </c>
    </row>
    <row r="33" spans="1:8" ht="13.95" customHeight="1" x14ac:dyDescent="0.3">
      <c r="A33" s="3"/>
      <c r="B33" s="11"/>
      <c r="C33" s="79" t="s">
        <v>16</v>
      </c>
      <c r="D33" s="99">
        <f>SUM(D27:D32)</f>
        <v>0.02</v>
      </c>
      <c r="E33" s="79" t="s">
        <v>16</v>
      </c>
      <c r="F33" s="99">
        <f>SUM(F27:F32)</f>
        <v>0.02</v>
      </c>
      <c r="G33" s="79" t="s">
        <v>16</v>
      </c>
      <c r="H33" s="99">
        <f>SUM(H27:H32)</f>
        <v>0.02</v>
      </c>
    </row>
    <row r="34" spans="1:8" ht="13.95" customHeight="1" thickBot="1" x14ac:dyDescent="0.35">
      <c r="A34" s="3"/>
      <c r="B34" s="11"/>
      <c r="C34" s="191" t="s">
        <v>689</v>
      </c>
      <c r="D34" s="191"/>
      <c r="E34" s="191" t="s">
        <v>690</v>
      </c>
      <c r="F34" s="191"/>
      <c r="G34" s="191" t="s">
        <v>691</v>
      </c>
      <c r="H34" s="191"/>
    </row>
    <row r="35" spans="1:8" ht="13.95" customHeight="1" thickBot="1" x14ac:dyDescent="0.35">
      <c r="A35" s="1" t="s">
        <v>695</v>
      </c>
      <c r="B35" s="24" t="s">
        <v>7</v>
      </c>
      <c r="C35" s="1" t="s">
        <v>693</v>
      </c>
      <c r="D35" s="25" t="s">
        <v>32</v>
      </c>
      <c r="E35" s="24" t="s">
        <v>693</v>
      </c>
      <c r="F35" s="25" t="s">
        <v>32</v>
      </c>
      <c r="G35" s="24" t="s">
        <v>693</v>
      </c>
      <c r="H35" s="25" t="s">
        <v>32</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21">
        <v>7.4999999999999997E-3</v>
      </c>
      <c r="D40" s="97">
        <f t="shared" si="9"/>
        <v>0</v>
      </c>
      <c r="E40" s="121">
        <v>7.4999999999999997E-3</v>
      </c>
      <c r="F40" s="97">
        <f t="shared" si="10"/>
        <v>0</v>
      </c>
      <c r="G40" s="121">
        <v>7.4999999999999997E-3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91" t="s">
        <v>689</v>
      </c>
      <c r="D43" s="191"/>
      <c r="E43" s="191" t="s">
        <v>690</v>
      </c>
      <c r="F43" s="191"/>
      <c r="G43" s="191" t="s">
        <v>691</v>
      </c>
      <c r="H43" s="191"/>
    </row>
    <row r="44" spans="1:8" ht="13.95" customHeight="1" thickBot="1" x14ac:dyDescent="0.35">
      <c r="A44" s="1" t="s">
        <v>696</v>
      </c>
      <c r="B44" s="24" t="s">
        <v>7</v>
      </c>
      <c r="C44" s="1" t="s">
        <v>693</v>
      </c>
      <c r="D44" s="25" t="s">
        <v>32</v>
      </c>
      <c r="E44" s="24" t="s">
        <v>693</v>
      </c>
      <c r="F44" s="25" t="s">
        <v>32</v>
      </c>
      <c r="G44" s="24" t="s">
        <v>693</v>
      </c>
      <c r="H44" s="25" t="s">
        <v>32</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VCRs!$D$3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VCRs!$D$7</f>
        <v>8</v>
      </c>
      <c r="C48" s="101">
        <v>5.0000000000000001E-3</v>
      </c>
      <c r="D48" s="97">
        <f t="shared" si="12"/>
        <v>0.04</v>
      </c>
      <c r="E48" s="100">
        <v>5.0000000000000001E-3</v>
      </c>
      <c r="F48" s="97">
        <f t="shared" si="13"/>
        <v>0.04</v>
      </c>
      <c r="G48" s="100">
        <v>5.0000000000000001E-3</v>
      </c>
      <c r="H48" s="97">
        <f t="shared" si="14"/>
        <v>0.04</v>
      </c>
    </row>
    <row r="49" spans="1:8" ht="13.95" customHeight="1" x14ac:dyDescent="0.3">
      <c r="A49" s="9" t="str">
        <f>"Completed Professional VCRs (out of "&amp;COUNTIF(VCRs!$A$10:'VCRs'!$A$227,"Professional")&amp;")"</f>
        <v>Completed Professional VCRs (out of 11)</v>
      </c>
      <c r="B49" s="11">
        <f>VCRs!$D$8</f>
        <v>1</v>
      </c>
      <c r="C49" s="121">
        <v>7.4999999999999997E-3</v>
      </c>
      <c r="D49" s="97">
        <f t="shared" si="12"/>
        <v>7.4999999999999997E-3</v>
      </c>
      <c r="E49" s="121">
        <v>7.4999999999999997E-3</v>
      </c>
      <c r="F49" s="97">
        <f t="shared" si="13"/>
        <v>7.4999999999999997E-3</v>
      </c>
      <c r="G49" s="121">
        <v>7.4999999999999997E-3</v>
      </c>
      <c r="H49" s="97">
        <f t="shared" si="14"/>
        <v>7.4999999999999997E-3</v>
      </c>
    </row>
    <row r="50" spans="1:8" ht="13.95" customHeight="1" thickBot="1" x14ac:dyDescent="0.35">
      <c r="A50" s="10" t="str">
        <f>"Completed Innovative VCRs (out of "&amp;COUNTIF(VCRs!$A$10:'VCRs'!$A$227,"Innovative")&amp;")"</f>
        <v>Completed Innovative VCRs (out of 7)</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4.7500000000000001E-2</v>
      </c>
      <c r="E51" s="79" t="s">
        <v>16</v>
      </c>
      <c r="F51" s="99">
        <f>SUM(F45:F50)</f>
        <v>4.7500000000000001E-2</v>
      </c>
      <c r="G51" s="79" t="s">
        <v>16</v>
      </c>
      <c r="H51" s="99">
        <f>SUM(H45:H50)</f>
        <v>4.7500000000000001E-2</v>
      </c>
    </row>
    <row r="52" spans="1:8" ht="13.95" customHeight="1" thickBot="1" x14ac:dyDescent="0.35">
      <c r="A52" s="3"/>
      <c r="B52" s="11"/>
      <c r="C52" s="191" t="s">
        <v>689</v>
      </c>
      <c r="D52" s="191"/>
      <c r="E52" s="191" t="s">
        <v>690</v>
      </c>
      <c r="F52" s="191"/>
      <c r="G52" s="191" t="s">
        <v>691</v>
      </c>
      <c r="H52" s="191"/>
    </row>
    <row r="53" spans="1:8" ht="13.95" customHeight="1" thickBot="1" x14ac:dyDescent="0.35">
      <c r="A53" s="1" t="s">
        <v>697</v>
      </c>
      <c r="B53" s="24" t="s">
        <v>7</v>
      </c>
      <c r="C53" s="1" t="s">
        <v>693</v>
      </c>
      <c r="D53" s="25" t="s">
        <v>32</v>
      </c>
      <c r="E53" s="24" t="s">
        <v>693</v>
      </c>
      <c r="F53" s="25" t="s">
        <v>32</v>
      </c>
      <c r="G53" s="24" t="s">
        <v>693</v>
      </c>
      <c r="H53" s="25" t="s">
        <v>32</v>
      </c>
    </row>
    <row r="54" spans="1:8" ht="13.95" customHeight="1" x14ac:dyDescent="0.3">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ACRs!$D$3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ACRs!$D$7</f>
        <v>4</v>
      </c>
      <c r="C57" s="101">
        <v>5.0000000000000001E-3</v>
      </c>
      <c r="D57" s="97">
        <f t="shared" si="15"/>
        <v>0.02</v>
      </c>
      <c r="E57" s="100">
        <v>5.0000000000000001E-3</v>
      </c>
      <c r="F57" s="97">
        <f t="shared" si="16"/>
        <v>0.02</v>
      </c>
      <c r="G57" s="100">
        <v>5.0000000000000001E-3</v>
      </c>
      <c r="H57" s="97">
        <f t="shared" si="17"/>
        <v>0.02</v>
      </c>
    </row>
    <row r="58" spans="1:8" ht="13.95" customHeight="1" x14ac:dyDescent="0.3">
      <c r="A58" s="9" t="str">
        <f>"Completed Professional ACRs (out of "&amp;COUNTIF(ACRs!$A$10:'ACRs'!$A$240,"Professional")&amp;")"</f>
        <v>Completed Professional ACRs (out of 6)</v>
      </c>
      <c r="B58" s="11">
        <f>ACRs!$D$8</f>
        <v>2</v>
      </c>
      <c r="C58" s="121">
        <v>7.4999999999999997E-3</v>
      </c>
      <c r="D58" s="97">
        <f t="shared" si="15"/>
        <v>1.4999999999999999E-2</v>
      </c>
      <c r="E58" s="121">
        <v>7.4999999999999997E-3</v>
      </c>
      <c r="F58" s="97">
        <f t="shared" si="16"/>
        <v>1.4999999999999999E-2</v>
      </c>
      <c r="G58" s="121">
        <v>7.4999999999999997E-3</v>
      </c>
      <c r="H58" s="97">
        <f t="shared" si="17"/>
        <v>1.4999999999999999E-2</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3.5000000000000003E-2</v>
      </c>
      <c r="E60" s="79" t="s">
        <v>16</v>
      </c>
      <c r="F60" s="99">
        <f>SUM(F54:F59)</f>
        <v>3.5000000000000003E-2</v>
      </c>
      <c r="G60" s="79" t="s">
        <v>16</v>
      </c>
      <c r="H60" s="99">
        <f>SUM(H54:H59)</f>
        <v>3.5000000000000003E-2</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2014-12-12T04:07:16Z</dcterms:modified>
</cp:coreProperties>
</file>