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Connor\Source\Repos\Game200-project\Rubric\"/>
    </mc:Choice>
  </mc:AlternateContent>
  <bookViews>
    <workbookView xWindow="0" yWindow="0" windowWidth="23040" windowHeight="10200" tabRatio="500" firstSheet="1" activeTab="2"/>
  </bookViews>
  <sheets>
    <sheet name="Game Data" sheetId="1" r:id="rId1"/>
    <sheet name="Submission" sheetId="3" r:id="rId2"/>
    <sheet name="TCRs" sheetId="4" r:id="rId3"/>
    <sheet name="DCRs" sheetId="5" r:id="rId4"/>
    <sheet name="ICRs" sheetId="10" r:id="rId5"/>
    <sheet name="NCRs" sheetId="6" r:id="rId6"/>
    <sheet name="VCRs" sheetId="7" r:id="rId7"/>
    <sheet name="ACRs" sheetId="8" r:id="rId8"/>
    <sheet name="Student Grade" sheetId="2" r:id="rId9"/>
    <sheet name="Instructor Grade" sheetId="9" r:id="rId10"/>
  </sheets>
  <calcPr calcId="152511" concurrentCalc="0"/>
</workbook>
</file>

<file path=xl/calcChain.xml><?xml version="1.0" encoding="utf-8"?>
<calcChain xmlns="http://schemas.openxmlformats.org/spreadsheetml/2006/main">
  <c r="D9" i="8" l="1"/>
  <c r="B59" i="2"/>
  <c r="D8" i="8"/>
  <c r="B58" i="2"/>
  <c r="D7" i="8"/>
  <c r="B57" i="2"/>
  <c r="D4" i="8"/>
  <c r="B56" i="2"/>
  <c r="D3" i="8"/>
  <c r="B55" i="2"/>
  <c r="D2" i="8"/>
  <c r="B54" i="2"/>
  <c r="D2" i="5"/>
  <c r="B18" i="2"/>
  <c r="D18" i="2"/>
  <c r="D3" i="5"/>
  <c r="B19" i="2"/>
  <c r="D19" i="2"/>
  <c r="D4" i="5"/>
  <c r="B20" i="2"/>
  <c r="D20" i="2"/>
  <c r="D7" i="5"/>
  <c r="B21" i="2"/>
  <c r="D21" i="2"/>
  <c r="D8" i="5"/>
  <c r="B22" i="2"/>
  <c r="D22" i="2"/>
  <c r="D9" i="5"/>
  <c r="B23" i="2"/>
  <c r="D23" i="2"/>
  <c r="D24" i="2"/>
  <c r="E2" i="5"/>
  <c r="B18" i="9"/>
  <c r="D18" i="9"/>
  <c r="E3" i="5"/>
  <c r="B19" i="9"/>
  <c r="D19" i="9"/>
  <c r="E4" i="5"/>
  <c r="B20" i="9"/>
  <c r="D20" i="9"/>
  <c r="E7" i="5"/>
  <c r="B21" i="9"/>
  <c r="D21" i="9"/>
  <c r="E8" i="5"/>
  <c r="B22" i="9"/>
  <c r="D22" i="9"/>
  <c r="E9" i="5"/>
  <c r="B23" i="9"/>
  <c r="D23" i="9"/>
  <c r="D24" i="9"/>
  <c r="E2" i="4"/>
  <c r="B9" i="9"/>
  <c r="F9" i="9"/>
  <c r="E3" i="4"/>
  <c r="B10" i="9"/>
  <c r="F10" i="9"/>
  <c r="E4" i="4"/>
  <c r="B11" i="9"/>
  <c r="F11" i="9"/>
  <c r="E7" i="4"/>
  <c r="B12" i="9"/>
  <c r="F12" i="9"/>
  <c r="E8" i="4"/>
  <c r="B13" i="9"/>
  <c r="F13" i="9"/>
  <c r="E9" i="4"/>
  <c r="B14" i="9"/>
  <c r="F14" i="9"/>
  <c r="F15" i="9"/>
  <c r="D2" i="4"/>
  <c r="B9" i="2"/>
  <c r="F9" i="2"/>
  <c r="D3" i="4"/>
  <c r="B10" i="2"/>
  <c r="F10" i="2"/>
  <c r="D4" i="4"/>
  <c r="B11" i="2"/>
  <c r="F11" i="2"/>
  <c r="D7" i="4"/>
  <c r="B12" i="2"/>
  <c r="F12" i="2"/>
  <c r="D8" i="4"/>
  <c r="B13" i="2"/>
  <c r="F13" i="2"/>
  <c r="D9" i="4"/>
  <c r="B14" i="2"/>
  <c r="F14" i="2"/>
  <c r="F15" i="2"/>
  <c r="D2" i="10"/>
  <c r="B27" i="2"/>
  <c r="H27" i="2"/>
  <c r="D3" i="10"/>
  <c r="B28" i="2"/>
  <c r="H28" i="2"/>
  <c r="D4" i="10"/>
  <c r="B29" i="2"/>
  <c r="H29" i="2"/>
  <c r="D7" i="10"/>
  <c r="B30" i="2"/>
  <c r="H30" i="2"/>
  <c r="D8" i="10"/>
  <c r="B31" i="2"/>
  <c r="H31" i="2"/>
  <c r="D9" i="10"/>
  <c r="B32" i="2"/>
  <c r="H32" i="2"/>
  <c r="H33" i="2"/>
  <c r="E2" i="10"/>
  <c r="B27" i="9"/>
  <c r="D27" i="9"/>
  <c r="E3" i="10"/>
  <c r="B28" i="9"/>
  <c r="D28" i="9"/>
  <c r="E4" i="10"/>
  <c r="B29" i="9"/>
  <c r="D29" i="9"/>
  <c r="E7" i="10"/>
  <c r="B30" i="9"/>
  <c r="D30" i="9"/>
  <c r="E8" i="10"/>
  <c r="B31" i="9"/>
  <c r="D31" i="9"/>
  <c r="E9" i="10"/>
  <c r="B32" i="9"/>
  <c r="D32" i="9"/>
  <c r="D33" i="9"/>
  <c r="D2" i="6"/>
  <c r="B36" i="2"/>
  <c r="F36" i="2"/>
  <c r="D3" i="6"/>
  <c r="B37" i="2"/>
  <c r="F37" i="2"/>
  <c r="D4" i="6"/>
  <c r="B38" i="2"/>
  <c r="F38" i="2"/>
  <c r="D7" i="6"/>
  <c r="B39" i="2"/>
  <c r="F39" i="2"/>
  <c r="D8" i="6"/>
  <c r="B40" i="2"/>
  <c r="F40" i="2"/>
  <c r="D9" i="6"/>
  <c r="B41" i="2"/>
  <c r="F41" i="2"/>
  <c r="F42" i="2"/>
  <c r="E2" i="6"/>
  <c r="B36" i="9"/>
  <c r="H36" i="9"/>
  <c r="E3" i="6"/>
  <c r="B37" i="9"/>
  <c r="H37" i="9"/>
  <c r="E4" i="6"/>
  <c r="B38" i="9"/>
  <c r="H38" i="9"/>
  <c r="E7" i="6"/>
  <c r="B39" i="9"/>
  <c r="H39" i="9"/>
  <c r="E8" i="6"/>
  <c r="B40" i="9"/>
  <c r="H40" i="9"/>
  <c r="E9" i="6"/>
  <c r="B41" i="9"/>
  <c r="H41" i="9"/>
  <c r="H42" i="9"/>
  <c r="D2" i="7"/>
  <c r="B45" i="2"/>
  <c r="F45" i="2"/>
  <c r="D3" i="7"/>
  <c r="B46" i="2"/>
  <c r="F46" i="2"/>
  <c r="D4" i="7"/>
  <c r="B47" i="2"/>
  <c r="F47" i="2"/>
  <c r="D7" i="7"/>
  <c r="B48" i="2"/>
  <c r="F48" i="2"/>
  <c r="D8" i="7"/>
  <c r="B49" i="2"/>
  <c r="F49" i="2"/>
  <c r="D9" i="7"/>
  <c r="B50" i="2"/>
  <c r="F50" i="2"/>
  <c r="F51" i="2"/>
  <c r="E2" i="7"/>
  <c r="B45" i="9"/>
  <c r="F45" i="9"/>
  <c r="E3" i="7"/>
  <c r="B46" i="9"/>
  <c r="F46" i="9"/>
  <c r="E4" i="7"/>
  <c r="B47" i="9"/>
  <c r="F47" i="9"/>
  <c r="E7" i="7"/>
  <c r="B48" i="9"/>
  <c r="F48" i="9"/>
  <c r="E8" i="7"/>
  <c r="B49" i="9"/>
  <c r="F49" i="9"/>
  <c r="E9" i="7"/>
  <c r="B50" i="9"/>
  <c r="F50" i="9"/>
  <c r="F51" i="9"/>
  <c r="E2" i="8"/>
  <c r="F54" i="2"/>
  <c r="E3" i="8"/>
  <c r="F55" i="2"/>
  <c r="E4" i="8"/>
  <c r="F56" i="2"/>
  <c r="E7" i="8"/>
  <c r="F57" i="2"/>
  <c r="E8" i="8"/>
  <c r="F58" i="2"/>
  <c r="E9" i="8"/>
  <c r="F59" i="2"/>
  <c r="F60" i="2"/>
  <c r="B54" i="9"/>
  <c r="F54" i="9"/>
  <c r="B55" i="9"/>
  <c r="F55" i="9"/>
  <c r="B56" i="9"/>
  <c r="F56" i="9"/>
  <c r="B57" i="9"/>
  <c r="F57" i="9"/>
  <c r="B58" i="9"/>
  <c r="F58" i="9"/>
  <c r="B59" i="9"/>
  <c r="F59" i="9"/>
  <c r="F60" i="9"/>
  <c r="J6" i="9"/>
  <c r="H54" i="2"/>
  <c r="H55" i="2"/>
  <c r="H56" i="2"/>
  <c r="H57" i="2"/>
  <c r="H58" i="2"/>
  <c r="H59" i="2"/>
  <c r="H60" i="2"/>
  <c r="D54" i="2"/>
  <c r="D55" i="2"/>
  <c r="D56" i="2"/>
  <c r="D57" i="2"/>
  <c r="D58" i="2"/>
  <c r="D59" i="2"/>
  <c r="D60" i="2"/>
  <c r="A59" i="2"/>
  <c r="A58" i="2"/>
  <c r="A57" i="2"/>
  <c r="A56" i="2"/>
  <c r="A55" i="2"/>
  <c r="A54" i="2"/>
  <c r="H45" i="2"/>
  <c r="H46" i="2"/>
  <c r="H47" i="2"/>
  <c r="H48" i="2"/>
  <c r="H49" i="2"/>
  <c r="H50" i="2"/>
  <c r="H51" i="2"/>
  <c r="D45" i="2"/>
  <c r="D46" i="2"/>
  <c r="D47" i="2"/>
  <c r="D48" i="2"/>
  <c r="D49" i="2"/>
  <c r="D50" i="2"/>
  <c r="D51" i="2"/>
  <c r="A50" i="2"/>
  <c r="A49" i="2"/>
  <c r="A48" i="2"/>
  <c r="A47" i="2"/>
  <c r="A46" i="2"/>
  <c r="A45" i="2"/>
  <c r="H36" i="2"/>
  <c r="H37" i="2"/>
  <c r="H38" i="2"/>
  <c r="H39" i="2"/>
  <c r="H40" i="2"/>
  <c r="H41" i="2"/>
  <c r="H42" i="2"/>
  <c r="D36" i="2"/>
  <c r="D37" i="2"/>
  <c r="D38" i="2"/>
  <c r="D39" i="2"/>
  <c r="D40" i="2"/>
  <c r="D41" i="2"/>
  <c r="D42" i="2"/>
  <c r="A41" i="2"/>
  <c r="A40" i="2"/>
  <c r="A39" i="2"/>
  <c r="A38" i="2"/>
  <c r="A37" i="2"/>
  <c r="A36" i="2"/>
  <c r="F27" i="2"/>
  <c r="F28" i="2"/>
  <c r="F29" i="2"/>
  <c r="F30" i="2"/>
  <c r="F31" i="2"/>
  <c r="F32" i="2"/>
  <c r="F33" i="2"/>
  <c r="D27" i="2"/>
  <c r="D28" i="2"/>
  <c r="D29" i="2"/>
  <c r="D30" i="2"/>
  <c r="D31" i="2"/>
  <c r="D32" i="2"/>
  <c r="D33" i="2"/>
  <c r="A32" i="2"/>
  <c r="A31" i="2"/>
  <c r="A30" i="2"/>
  <c r="A29" i="2"/>
  <c r="A28" i="2"/>
  <c r="A27" i="2"/>
  <c r="H18" i="2"/>
  <c r="H19" i="2"/>
  <c r="H20" i="2"/>
  <c r="H21" i="2"/>
  <c r="H22" i="2"/>
  <c r="H23" i="2"/>
  <c r="H24" i="2"/>
  <c r="F18" i="2"/>
  <c r="F19" i="2"/>
  <c r="F20" i="2"/>
  <c r="F21" i="2"/>
  <c r="F22" i="2"/>
  <c r="F23" i="2"/>
  <c r="F24" i="2"/>
  <c r="A23" i="2"/>
  <c r="A22" i="2"/>
  <c r="A21" i="2"/>
  <c r="A20" i="2"/>
  <c r="A19" i="2"/>
  <c r="A18" i="2"/>
  <c r="H9" i="2"/>
  <c r="H10" i="2"/>
  <c r="H11" i="2"/>
  <c r="H12" i="2"/>
  <c r="H13" i="2"/>
  <c r="H14" i="2"/>
  <c r="H15" i="2"/>
  <c r="D9" i="2"/>
  <c r="D10" i="2"/>
  <c r="D11" i="2"/>
  <c r="D12" i="2"/>
  <c r="D13" i="2"/>
  <c r="D14" i="2"/>
  <c r="D15" i="2"/>
  <c r="A14" i="2"/>
  <c r="A13" i="2"/>
  <c r="A12" i="2"/>
  <c r="A11" i="2"/>
  <c r="A10" i="2"/>
  <c r="A9" i="2"/>
  <c r="G6" i="2"/>
  <c r="E6" i="2"/>
  <c r="C6" i="2"/>
  <c r="I11" i="1"/>
  <c r="I19" i="1"/>
  <c r="I18" i="1"/>
  <c r="I20" i="1"/>
  <c r="H12" i="1"/>
  <c r="I12" i="1"/>
  <c r="H13" i="1"/>
  <c r="I13" i="1"/>
  <c r="I15" i="1"/>
  <c r="I22" i="1"/>
  <c r="E8" i="3"/>
  <c r="E9" i="3"/>
  <c r="E10" i="3"/>
  <c r="E11" i="3"/>
  <c r="E12" i="3"/>
  <c r="E13" i="3"/>
  <c r="E14" i="3"/>
  <c r="E15" i="3"/>
  <c r="E16" i="3"/>
  <c r="A6" i="2"/>
  <c r="H18" i="9"/>
  <c r="H19" i="9"/>
  <c r="H20" i="9"/>
  <c r="H21" i="9"/>
  <c r="H22" i="9"/>
  <c r="H23" i="9"/>
  <c r="H24" i="9"/>
  <c r="H9" i="9"/>
  <c r="H10" i="9"/>
  <c r="H11" i="9"/>
  <c r="H12" i="9"/>
  <c r="H13" i="9"/>
  <c r="H14" i="9"/>
  <c r="H15" i="9"/>
  <c r="H27" i="9"/>
  <c r="H28" i="9"/>
  <c r="H29" i="9"/>
  <c r="H30" i="9"/>
  <c r="H31" i="9"/>
  <c r="H32" i="9"/>
  <c r="H33" i="9"/>
  <c r="H45" i="9"/>
  <c r="H46" i="9"/>
  <c r="H47" i="9"/>
  <c r="H48" i="9"/>
  <c r="H49" i="9"/>
  <c r="H50" i="9"/>
  <c r="H51" i="9"/>
  <c r="H54" i="9"/>
  <c r="H55" i="9"/>
  <c r="H56" i="9"/>
  <c r="H57" i="9"/>
  <c r="H58" i="9"/>
  <c r="H59" i="9"/>
  <c r="H60" i="9"/>
  <c r="G6" i="9"/>
  <c r="F18" i="9"/>
  <c r="F19" i="9"/>
  <c r="F20" i="9"/>
  <c r="F21" i="9"/>
  <c r="F22" i="9"/>
  <c r="F23" i="9"/>
  <c r="F24" i="9"/>
  <c r="F27" i="9"/>
  <c r="F28" i="9"/>
  <c r="F29" i="9"/>
  <c r="F30" i="9"/>
  <c r="F31" i="9"/>
  <c r="F32" i="9"/>
  <c r="F33" i="9"/>
  <c r="F36" i="9"/>
  <c r="F37" i="9"/>
  <c r="F38" i="9"/>
  <c r="F39" i="9"/>
  <c r="F40" i="9"/>
  <c r="F41" i="9"/>
  <c r="F42" i="9"/>
  <c r="E6" i="9"/>
  <c r="D9" i="9"/>
  <c r="D10" i="9"/>
  <c r="D11" i="9"/>
  <c r="D12" i="9"/>
  <c r="D13" i="9"/>
  <c r="D14" i="9"/>
  <c r="D15" i="9"/>
  <c r="D36" i="9"/>
  <c r="D37" i="9"/>
  <c r="D38" i="9"/>
  <c r="D39" i="9"/>
  <c r="D40" i="9"/>
  <c r="D41" i="9"/>
  <c r="D42" i="9"/>
  <c r="D45" i="9"/>
  <c r="D46" i="9"/>
  <c r="D47" i="9"/>
  <c r="D48" i="9"/>
  <c r="D49" i="9"/>
  <c r="D50" i="9"/>
  <c r="D51" i="9"/>
  <c r="D54" i="9"/>
  <c r="D55" i="9"/>
  <c r="D56" i="9"/>
  <c r="D57" i="9"/>
  <c r="D58" i="9"/>
  <c r="D59" i="9"/>
  <c r="D60" i="9"/>
  <c r="C6" i="9"/>
  <c r="A32" i="9"/>
  <c r="A31" i="9"/>
  <c r="A30" i="9"/>
  <c r="A29" i="9"/>
  <c r="A28" i="9"/>
  <c r="A27" i="9"/>
  <c r="F9" i="10"/>
  <c r="F8" i="10"/>
  <c r="F7" i="10"/>
  <c r="F6" i="10"/>
  <c r="E6" i="10"/>
  <c r="D6" i="10"/>
  <c r="F5" i="10"/>
  <c r="E5" i="10"/>
  <c r="D5" i="10"/>
  <c r="F4" i="10"/>
  <c r="F3" i="10"/>
  <c r="F2" i="10"/>
  <c r="E1" i="10"/>
  <c r="D1" i="10"/>
  <c r="L6" i="9"/>
  <c r="A6" i="9"/>
  <c r="G3" i="9"/>
  <c r="E3" i="9"/>
  <c r="C3" i="9"/>
  <c r="G3" i="2"/>
  <c r="E3" i="2"/>
  <c r="C3" i="2"/>
  <c r="A59" i="9"/>
  <c r="A58" i="9"/>
  <c r="A57" i="9"/>
  <c r="A56" i="9"/>
  <c r="A55" i="9"/>
  <c r="A54" i="9"/>
  <c r="A50" i="9"/>
  <c r="A49" i="9"/>
  <c r="A48" i="9"/>
  <c r="A47" i="9"/>
  <c r="A46" i="9"/>
  <c r="A45" i="9"/>
  <c r="A41" i="9"/>
  <c r="A40" i="9"/>
  <c r="A39" i="9"/>
  <c r="A38" i="9"/>
  <c r="A37" i="9"/>
  <c r="A36" i="9"/>
  <c r="A23" i="9"/>
  <c r="A22" i="9"/>
  <c r="A21" i="9"/>
  <c r="A20" i="9"/>
  <c r="A19" i="9"/>
  <c r="A18" i="9"/>
  <c r="A14" i="9"/>
  <c r="A13" i="9"/>
  <c r="A12" i="9"/>
  <c r="A11" i="9"/>
  <c r="A10" i="9"/>
  <c r="A9" i="9"/>
  <c r="F9" i="8"/>
  <c r="F8" i="8"/>
  <c r="F7" i="8"/>
  <c r="F6" i="8"/>
  <c r="E6" i="8"/>
  <c r="D6" i="8"/>
  <c r="F5" i="8"/>
  <c r="E5" i="8"/>
  <c r="D5" i="8"/>
  <c r="F4" i="8"/>
  <c r="F3" i="8"/>
  <c r="F2" i="8"/>
  <c r="E1" i="8"/>
  <c r="D1" i="8"/>
  <c r="F9" i="7"/>
  <c r="F8" i="7"/>
  <c r="F7" i="7"/>
  <c r="F6" i="7"/>
  <c r="E6" i="7"/>
  <c r="D6" i="7"/>
  <c r="F5" i="7"/>
  <c r="E5" i="7"/>
  <c r="D5" i="7"/>
  <c r="F4" i="7"/>
  <c r="F3" i="7"/>
  <c r="F2" i="7"/>
  <c r="E1" i="7"/>
  <c r="D1" i="7"/>
  <c r="F9" i="6"/>
  <c r="F8" i="6"/>
  <c r="F7" i="6"/>
  <c r="F6" i="6"/>
  <c r="E6" i="6"/>
  <c r="D6" i="6"/>
  <c r="F5" i="6"/>
  <c r="E5" i="6"/>
  <c r="D5" i="6"/>
  <c r="F4" i="6"/>
  <c r="F3" i="6"/>
  <c r="F2" i="6"/>
  <c r="E1" i="6"/>
  <c r="D1" i="6"/>
  <c r="F9" i="5"/>
  <c r="F8" i="5"/>
  <c r="F7" i="5"/>
  <c r="F6" i="5"/>
  <c r="E6" i="5"/>
  <c r="D6" i="5"/>
  <c r="F5" i="5"/>
  <c r="E5" i="5"/>
  <c r="D5" i="5"/>
  <c r="F4" i="5"/>
  <c r="F3" i="5"/>
  <c r="F2" i="5"/>
  <c r="E1" i="5"/>
  <c r="D1" i="5"/>
  <c r="F9" i="4"/>
  <c r="F8" i="4"/>
  <c r="F7" i="4"/>
  <c r="F6" i="4"/>
  <c r="F5" i="4"/>
  <c r="F4" i="4"/>
  <c r="F3" i="4"/>
  <c r="F2" i="4"/>
  <c r="E1" i="4"/>
  <c r="D1" i="4"/>
  <c r="E6" i="4"/>
  <c r="E5" i="4"/>
  <c r="D6" i="4"/>
  <c r="D5" i="4"/>
  <c r="H14" i="1"/>
</calcChain>
</file>

<file path=xl/sharedStrings.xml><?xml version="1.0" encoding="utf-8"?>
<sst xmlns="http://schemas.openxmlformats.org/spreadsheetml/2006/main" count="2302" uniqueCount="886">
  <si>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</si>
  <si>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</si>
  <si>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</si>
  <si>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</si>
  <si>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</si>
  <si>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</si>
  <si>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</si>
  <si>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</si>
  <si>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</si>
  <si>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</si>
  <si>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</si>
  <si>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</si>
  <si>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</si>
  <si>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</si>
  <si>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</si>
  <si>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</si>
  <si>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</si>
  <si>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</si>
  <si>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</si>
  <si>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</si>
  <si>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Entirely Custom</t>
  </si>
  <si>
    <t>2D vs. 3D</t>
  </si>
  <si>
    <t>2D Graphics and 2D Gameplay</t>
  </si>
  <si>
    <t>Notes about cheat codes, controls, bugs, known crashes, etc. should be put in the comments field for the appropriate CR.</t>
  </si>
  <si>
    <t>Base</t>
  </si>
  <si>
    <t>Grade</t>
  </si>
  <si>
    <t>The base grade is modified by the CRs and submission penalties to get the total grade.</t>
  </si>
  <si>
    <t>WAIVERS</t>
  </si>
  <si>
    <t>If you believe your game should get a waiver from any of the requirements in this rubric, you must talk to the instructors first. If the waiver is granted, you must include the reason for the waiver being granted (and who granted it) in the comments section for that requirement when you submit this document with your game. You must get a waiver BEFORE you submit your game, not after.</t>
  </si>
  <si>
    <t>You must list at least one core type of engagement for the game. Most games will have two to three core engagement types—list in order of importance.</t>
  </si>
  <si>
    <t>Producer Email</t>
  </si>
  <si>
    <t>INSTRUCTIONS FOR SUBMISSION OF PROJECTS</t>
  </si>
  <si>
    <t>Submission Requirements</t>
  </si>
  <si>
    <t>Penalty</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</si>
  <si>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</si>
  <si>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</si>
  <si>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</si>
  <si>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</si>
  <si>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</si>
  <si>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</si>
  <si>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</si>
  <si>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Number of Fields Missing on the Game Data Tab</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</si>
  <si>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</si>
  <si>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</si>
  <si>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</si>
  <si>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</si>
  <si>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</si>
  <si>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</si>
  <si>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</si>
  <si>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</si>
  <si>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Total Submission Penalties: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</si>
  <si>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</si>
  <si>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</si>
  <si>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</si>
  <si>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 </t>
    </r>
    <r>
      <rPr>
        <b/>
        <sz val="10"/>
        <color rgb="FF000000"/>
        <rFont val="Calibri"/>
        <scheme val="minor"/>
      </rPr>
      <t xml:space="preserve">THIS IS DIFFERENT FROM PREVIOUS SEMESTERS. </t>
    </r>
    <r>
      <rPr>
        <sz val="10"/>
        <color rgb="FF000000"/>
        <rFont val="Calibri"/>
        <scheme val="minor"/>
      </rPr>
      <t>Your submission must be in a folder named "GAM200_gamename" (or "GAM300_gamename", "GAM400_gamename", etc.). Do not put the section letter in the folder name and do not zip up or compress the folder (only the source folder is zipped).</t>
    </r>
  </si>
  <si>
    <r>
      <t>gamename</t>
    </r>
    <r>
      <rPr>
        <sz val="10"/>
        <color rgb="FF000000"/>
        <rFont val="Calibri"/>
        <scheme val="minor"/>
      </rPr>
      <t>_rubric.xlsx</t>
    </r>
  </si>
  <si>
    <r>
      <t>gamename</t>
    </r>
    <r>
      <rPr>
        <sz val="10"/>
        <color rgb="FF000000"/>
        <rFont val="Calibri"/>
        <scheme val="minor"/>
      </rPr>
      <t>_source.zip</t>
    </r>
  </si>
  <si>
    <r>
      <t>gamename</t>
    </r>
    <r>
      <rPr>
        <sz val="10"/>
        <color rgb="FF000000"/>
        <rFont val="Calibri"/>
        <scheme val="minor"/>
      </rPr>
      <t>_setup.exe</t>
    </r>
  </si>
  <si>
    <r>
      <t>gamename</t>
    </r>
    <r>
      <rPr>
        <sz val="10"/>
        <color rgb="FF000000"/>
        <rFont val="Calibri"/>
        <scheme val="minor"/>
      </rPr>
      <t>_editor_setup.exe</t>
    </r>
  </si>
  <si>
    <r>
      <t>gamename</t>
    </r>
    <r>
      <rPr>
        <sz val="10"/>
        <color rgb="FF000000"/>
        <rFont val="Calibri"/>
        <scheme val="minor"/>
      </rPr>
      <t>_TDD.docx</t>
    </r>
  </si>
  <si>
    <r>
      <t>gamename</t>
    </r>
    <r>
      <rPr>
        <sz val="10"/>
        <color rgb="FF000000"/>
        <rFont val="Calibri"/>
        <scheme val="minor"/>
      </rPr>
      <t>_GDD.docx</t>
    </r>
  </si>
  <si>
    <r>
      <t xml:space="preserve">Your TDD can be in Microsoft Word, OpenOffice, or PDF format (and therefore could be </t>
    </r>
    <r>
      <rPr>
        <b/>
        <sz val="10"/>
        <color rgb="FF000000"/>
        <rFont val="Calibri"/>
        <scheme val="minor"/>
      </rPr>
      <t>gamename</t>
    </r>
    <r>
      <rPr>
        <sz val="10"/>
        <color rgb="FF000000"/>
        <rFont val="Calibri"/>
        <scheme val="minor"/>
      </rPr>
      <t xml:space="preserve">_TDD.ods or </t>
    </r>
    <r>
      <rPr>
        <b/>
        <sz val="10"/>
        <color rgb="FF000000"/>
        <rFont val="Calibri"/>
        <scheme val="minor"/>
      </rPr>
      <t>gamename</t>
    </r>
    <r>
      <rPr>
        <sz val="10"/>
        <color rgb="FF000000"/>
        <rFont val="Calibri"/>
        <scheme val="minor"/>
      </rPr>
      <t>_TDD.pdf).</t>
    </r>
  </si>
  <si>
    <t>Do not leave any of the student fields set to "untested"--take your best guess if you are not sure.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</si>
  <si>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</si>
  <si>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A zipped file that contains all code, art, sound, and other assets (for both the game and any tools).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.pdb files, .obj files, .pch files, or other build artifacts in this zipped file. The easy way to do this is to use the SVN export command to get a clean folder of your entire source tree without any extraneous files.</t>
    </r>
  </si>
  <si>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</si>
  <si>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A single file install for the game's editor. This is only required if you have a custom-built stand-alone editor (or a specific editor build of your game). If your editor is just a mode you can turn on in your normal game executable, then you do not have to include this file at all.</t>
  </si>
  <si>
    <r>
      <t xml:space="preserve">Your Game Pitch/GDD can be in Microsoft Word, OpenOffice, or PDF format (and therefore could be </t>
    </r>
    <r>
      <rPr>
        <b/>
        <sz val="10"/>
        <color rgb="FF000000"/>
        <rFont val="Calibri"/>
        <scheme val="minor"/>
      </rPr>
      <t>gamename</t>
    </r>
    <r>
      <rPr>
        <sz val="10"/>
        <color rgb="FF000000"/>
        <rFont val="Calibri"/>
        <scheme val="minor"/>
      </rPr>
      <t xml:space="preserve">_GDD.ods or </t>
    </r>
    <r>
      <rPr>
        <b/>
        <sz val="10"/>
        <color rgb="FF000000"/>
        <rFont val="Calibri"/>
        <scheme val="minor"/>
      </rPr>
      <t>gamename</t>
    </r>
    <r>
      <rPr>
        <sz val="10"/>
        <color rgb="FF000000"/>
        <rFont val="Calibri"/>
        <scheme val="minor"/>
      </rPr>
      <t>_GDD.pdf).</t>
    </r>
  </si>
  <si>
    <t>Make sure you have all of the required files listed below (note that GDDs and TDDs are only a -2% each if they are not submitted).</t>
  </si>
  <si>
    <r>
      <t xml:space="preserve">This file must be named properly and have the game data tab filled out, along with the “student” columns on all the CR tabs (do not leave any of the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</si>
  <si>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STATUS LIST</t>
  </si>
  <si>
    <t>STATUS DESCRIPTION</t>
  </si>
  <si>
    <t>TECHNICAL REQUIREMENTS</t>
  </si>
  <si>
    <t>TCR</t>
  </si>
  <si>
    <t>Untested</t>
  </si>
  <si>
    <t>Has not been tested/checked</t>
  </si>
  <si>
    <t>Missing</t>
  </si>
  <si>
    <t>Requirement not met</t>
  </si>
  <si>
    <t>Partial</t>
  </si>
  <si>
    <t>Completed at least half-way</t>
  </si>
  <si>
    <t>Completed</t>
  </si>
  <si>
    <t>Fully completed</t>
  </si>
  <si>
    <t>Pre-Passed</t>
  </si>
  <si>
    <t>Marked as completed by instructor*</t>
  </si>
  <si>
    <t>Waived</t>
  </si>
  <si>
    <t>Requirement waived by instructor*</t>
  </si>
  <si>
    <t>Not Applicable</t>
  </si>
  <si>
    <t>Does not apply to this project</t>
  </si>
  <si>
    <t>*Comments must list instructor's name</t>
  </si>
  <si>
    <t>Details</t>
  </si>
  <si>
    <t>Student</t>
  </si>
  <si>
    <t>Instructor</t>
  </si>
  <si>
    <t>Comment</t>
  </si>
  <si>
    <t>Required</t>
  </si>
  <si>
    <t>No Build Artifacts</t>
  </si>
  <si>
    <t>The source folder cannot have any build artifacts or SVN/HG control files in it. Make sure you do not put any .pdb files, .obj files, .pch files, or other build artifacts in this folder. The easy way to do this is to use the SVN export command to get a clean folder of your entire source tree without any extraneous files.</t>
  </si>
  <si>
    <t>Basic</t>
  </si>
  <si>
    <t>Commented Source Code</t>
  </si>
  <si>
    <t>Advanced</t>
  </si>
  <si>
    <t>Lab Machines</t>
  </si>
  <si>
    <t>Digipen EULA</t>
  </si>
  <si>
    <t>No Unregistered Installer</t>
  </si>
  <si>
    <t>The installer used must be a registered version that does not have an "Unregistered Version" pop-up.</t>
  </si>
  <si>
    <t>No Reboot During Installation</t>
  </si>
  <si>
    <t>The computer must not be rebooted or request a reboot during or after the installation process.</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</si>
  <si>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</si>
  <si>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</si>
  <si>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</si>
  <si>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</si>
  <si>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</si>
  <si>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</si>
  <si>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</si>
  <si>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</si>
  <si>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</si>
  <si>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</si>
  <si>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</si>
  <si>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All menus actually work, even if they have other problems. Note that just having keyboard shortcuts, even if they look like buttons, does not meet this TCR. In addition, windows dialog boxes can never count as menus/confirmations—the use of windows dialog boxes for anything other than error reporting will automatically fail this TCR.</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</si>
  <si>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</si>
  <si>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</si>
  <si>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</si>
  <si>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</si>
  <si>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</si>
  <si>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</si>
  <si>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</si>
  <si>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</si>
  <si>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Game must confirm any destructive action such as quitting the game (always), returning to the main menu (if this is destructive), overwriting save files, etc. It must also not become minimized when this happens. The default choice must be no/cancel/etc. if there is a default choice.</t>
  </si>
  <si>
    <t>Menu Stability</t>
  </si>
  <si>
    <t>All menus are responsive and do not behave strangely.</t>
  </si>
  <si>
    <t>Correct Menu Returns</t>
  </si>
  <si>
    <t>When returning from any menu or sub-menu, the game must come back to the place the menu or sub-menu was accessed from. For example, if you access the How to Play screen from the Pause Menu, you must return to the Pause Menu when done, not the Main Menu (if you have one).</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</si>
  <si>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</si>
  <si>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</si>
  <si>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</si>
  <si>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</si>
  <si>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</si>
  <si>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</si>
  <si>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TCR Testing</t>
  </si>
  <si>
    <t>It must be possible to easily test all the TCRs (in particular the pause menu) even if there are not enough players or not enough controllers to play the game normally.</t>
  </si>
  <si>
    <t>Keyboard/Mouse Support</t>
  </si>
  <si>
    <t>Game must support keyboard or mouse-based gameplay, even if it is primarily designed to be played with a controller or special peripheral. All menus must work with keyboard or mouse input as well, and this must not be disabled, even if a peripheral is active. Note that the game does not have to fun or even very playable with the mouse and keyboard if it is meant to be played with a gamepad or special peripheral—we just need to be able to do some basic technical checks of the menus, level loading, etc.</t>
  </si>
  <si>
    <t>Gamepad/Peripheral Screen</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</si>
  <si>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TCR will be failed.</t>
  </si>
  <si>
    <t>Gamepad Menu Navigation</t>
  </si>
  <si>
    <t>If the game supports and is intended to be played using a gamepad you must be able to navigate all menus with the gamepad. The dpad and both analog sticks must work for navigation to pass this TCR.</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</si>
  <si>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</si>
  <si>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</si>
  <si>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</si>
  <si>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</si>
  <si>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</si>
  <si>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 xml:space="preserve">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 </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</si>
  <si>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</si>
  <si>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</si>
  <si>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</si>
  <si>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</si>
  <si>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</si>
  <si>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</si>
  <si>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</si>
  <si>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</si>
  <si>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The game crashed once at most and only soft-locks infrequently.</t>
  </si>
  <si>
    <t>No Soft Locks</t>
  </si>
  <si>
    <t>The game must not reach a "soft lock" state in which it must be shutdown, quit, or restarted to continue gameplay.</t>
  </si>
  <si>
    <t>High Stability</t>
  </si>
  <si>
    <t xml:space="preserve">Game must never crash or destabilize the operating system. </t>
  </si>
  <si>
    <t>RESOLUTION</t>
  </si>
  <si>
    <t>Proper Launching</t>
  </si>
  <si>
    <t>Game either launches in fullscreen mode or has a launcher that allows you to choose the resolution (and windowed/fullscreen).</t>
  </si>
  <si>
    <t>No Console Window</t>
  </si>
  <si>
    <t>Game must not show a windowed version or console window before launching in fullscreen, and not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</si>
  <si>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Fullscreen Support</t>
  </si>
  <si>
    <t>Game is playable in fullscreen mode.</t>
  </si>
  <si>
    <t>Lab Machine Resolution Support</t>
  </si>
  <si>
    <t>Game must support the recommended resolution of the lab machine (or machines) listed in comments of the Lab Machines TCR.</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</si>
  <si>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</si>
  <si>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</si>
  <si>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</si>
  <si>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</si>
  <si>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Mouse and keyboard Input must not become confused when ALT-TAB is used to go to a different program, and must also work properly (along with any controllers) when you return to the game.</t>
  </si>
  <si>
    <t>Proper Minimization</t>
  </si>
  <si>
    <t>Audio and gameplay must be paused whenever the game is minimized for any reason. When un-minimized, the game can either be unpaused (if the pause menu was not active) or be restored with the pause menu activated (even if it wasn't before). In addition, the mouse must be released (if it was captured) when the game is minimized for any reason (including CTRL-ALT-DEL).</t>
  </si>
  <si>
    <t>Fullscreen Switching</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</si>
  <si>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TCR.</t>
  </si>
  <si>
    <t>Desktop Resolution Reset</t>
  </si>
  <si>
    <t>If the game ever sets the full-screen resolution of the game to something other than the desktop resolution, it must restore the desktop resolution back to what it was when exiting, minimizing, going to windowed mode, ALT-TABing, etc. This TCR is not required if the resolution was selected by the player through a launcher window.</t>
  </si>
  <si>
    <t>Proper Clipping</t>
  </si>
  <si>
    <t>Game must not have edge-of-the-screen clipping problems with the UI or other game elements in any supported resolution. Note that we will not test below a 1024x768 resolution.</t>
  </si>
  <si>
    <t>ALT-TAB Audio</t>
  </si>
  <si>
    <t>Audio must be turned off when ALT-TAB is used to go to a different program, and must be restored when you return to the game.</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</si>
  <si>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</si>
  <si>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</si>
  <si>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</si>
  <si>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</si>
  <si>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</si>
  <si>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</si>
  <si>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</si>
  <si>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</si>
  <si>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</si>
  <si>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</si>
  <si>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</si>
  <si>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</si>
  <si>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</si>
  <si>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</si>
  <si>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Game must not display any debug text or other debug info (including separate debug command windows or anything similar) by default. It’s okay to have something on the options screen that turns on debugging features.</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</si>
  <si>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</si>
  <si>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</si>
  <si>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</si>
  <si>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</si>
  <si>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</si>
  <si>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</si>
  <si>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</si>
  <si>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</si>
  <si>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</si>
  <si>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The game name on the uninstaller itself must be the correct name of the game.</t>
  </si>
  <si>
    <t>INSTALLED FILES</t>
  </si>
  <si>
    <t>No Development or SVN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</si>
  <si>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(.pdb, .obj, etc.).</t>
  </si>
  <si>
    <t>No Debug Builds/DLL's</t>
  </si>
  <si>
    <t>Game must not be built in debug mode or use the debug version of any DLLs.</t>
  </si>
  <si>
    <t>50 Megabyte Limit</t>
  </si>
  <si>
    <t>Innovative</t>
  </si>
  <si>
    <t>NETWORKING</t>
  </si>
  <si>
    <t>Functional Networking</t>
  </si>
  <si>
    <t>Game can at least be played once without disconnecting, de-syncing, etc., if it has networking.</t>
  </si>
  <si>
    <t>Disconnection</t>
  </si>
  <si>
    <t>Game must handle loss of connection with a clean visible error message and then return to the game search menu, if it has networking.</t>
  </si>
  <si>
    <t>LAN Play</t>
  </si>
  <si>
    <t>Game is playable on the LAN, if it has networking.</t>
  </si>
  <si>
    <t>Game Search</t>
  </si>
  <si>
    <t>Game must provide search screen for local area network games and not require the user to enter an IP address to find games on the local area network, if it has networking.</t>
  </si>
  <si>
    <t>Network Bandwidth</t>
  </si>
  <si>
    <t>Game must keep network bandwidth at 128 Kbps or less, if it has networking.</t>
  </si>
  <si>
    <t>Automatic Detection</t>
  </si>
  <si>
    <t>Game must automatically detect other games to join on the LAN, if it has networking. If this TCR is passed, the Game Search TCR is not needed.</t>
  </si>
  <si>
    <t>Internet Play</t>
  </si>
  <si>
    <t>Game is playable over the internet, not just on a LAN, if it has networking. If your game has this capability, you must describe (in detail) the testing you have done to confirm this in the comments.</t>
  </si>
  <si>
    <t>Matchmaking</t>
  </si>
  <si>
    <t>Game has a matchmaking service for internet play, if it has networking.</t>
  </si>
  <si>
    <t>DCR</t>
  </si>
  <si>
    <t>CONTROLS</t>
  </si>
  <si>
    <t>Working Controls</t>
  </si>
  <si>
    <t>Explained Controls</t>
  </si>
  <si>
    <t>Stable Controls</t>
  </si>
  <si>
    <t>Simple Controls</t>
  </si>
  <si>
    <t>Learnable Controls</t>
  </si>
  <si>
    <t>Tuned Controls</t>
  </si>
  <si>
    <t>Taught Controls</t>
  </si>
  <si>
    <t>Elegant Controls</t>
  </si>
  <si>
    <t>Well-Taught Controls</t>
  </si>
  <si>
    <t>Clever Controls</t>
  </si>
  <si>
    <t>Novel Controls</t>
  </si>
  <si>
    <t>GOALS</t>
  </si>
  <si>
    <t>Decipherable Goals</t>
  </si>
  <si>
    <t>Explained Goals</t>
  </si>
  <si>
    <t>Fairly Clear Goals</t>
  </si>
  <si>
    <t>Taught Goals</t>
  </si>
  <si>
    <t>Well-Taught Goals</t>
  </si>
  <si>
    <t>Clever Goals</t>
  </si>
  <si>
    <t>Novel Goals</t>
  </si>
  <si>
    <t>PROGRESS</t>
  </si>
  <si>
    <t>Limited Progress</t>
  </si>
  <si>
    <t>Comprehensive Progress</t>
  </si>
  <si>
    <t>Clever Progress</t>
  </si>
  <si>
    <t>Engaging Progress</t>
  </si>
  <si>
    <t>MICRO DYNAMICS</t>
  </si>
  <si>
    <t>Copied Gameplay</t>
  </si>
  <si>
    <t>Prototyped Gameplay</t>
  </si>
  <si>
    <t>Technically Playable</t>
  </si>
  <si>
    <t>Simple Variations</t>
  </si>
  <si>
    <t>Appropriate Intensity</t>
  </si>
  <si>
    <t>Appropriate Tempo</t>
  </si>
  <si>
    <t>Appropriate Rhythm</t>
  </si>
  <si>
    <t>No Dissonance</t>
  </si>
  <si>
    <t>Some Anticipation</t>
  </si>
  <si>
    <t>Interesting Variations</t>
  </si>
  <si>
    <t>Varied Intensity</t>
  </si>
  <si>
    <t>Decent Melody</t>
  </si>
  <si>
    <t>Strong Harmonies</t>
  </si>
  <si>
    <t>Good Anticipation</t>
  </si>
  <si>
    <t>Failed Attempted Innovation</t>
  </si>
  <si>
    <t>Great Intensity Curve</t>
  </si>
  <si>
    <t>Good Melody</t>
  </si>
  <si>
    <t>Elegant Harmonies</t>
  </si>
  <si>
    <t>Great Anticipation</t>
  </si>
  <si>
    <t>Great Melody</t>
  </si>
  <si>
    <t>Uncommon Gameplay</t>
  </si>
  <si>
    <t>Interesting Attempted Innovation</t>
  </si>
  <si>
    <t>Minor Innovation</t>
  </si>
  <si>
    <t>Major Innovation</t>
  </si>
  <si>
    <t>Novel Innovation</t>
  </si>
  <si>
    <t>EPISODE STRUCTURE</t>
  </si>
  <si>
    <t>No Broken Episodes</t>
  </si>
  <si>
    <t>Multiple Segments</t>
  </si>
  <si>
    <t>No Problematic Episodes</t>
  </si>
  <si>
    <t>Decent Segments</t>
  </si>
  <si>
    <t>Decent Interludes</t>
  </si>
  <si>
    <t>Good Intro Segments</t>
  </si>
  <si>
    <t>Good Outro Segments</t>
  </si>
  <si>
    <t>Good Interludes</t>
  </si>
  <si>
    <t>Great Intro Segments</t>
  </si>
  <si>
    <t>Great Outro Segments</t>
  </si>
  <si>
    <t>Great Interludes</t>
  </si>
  <si>
    <t>Clever Episode Sequencing</t>
  </si>
  <si>
    <t>ENGAGEMENT CURVES</t>
  </si>
  <si>
    <t>Weak Engagement</t>
  </si>
  <si>
    <t>Decent Engagement</t>
  </si>
  <si>
    <t>Flat Engagement Peaks</t>
  </si>
  <si>
    <t>Intermittent Engagement</t>
  </si>
  <si>
    <t>Noticeable Engagement Peaks</t>
  </si>
  <si>
    <t>Good Engagement</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</si>
  <si>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</si>
  <si>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</si>
  <si>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</si>
  <si>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</si>
  <si>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</si>
  <si>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</si>
  <si>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</si>
  <si>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</si>
  <si>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</si>
  <si>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</si>
  <si>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</si>
  <si>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</si>
  <si>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at least explained on the How to Play screen and are not incorrect.</t>
  </si>
  <si>
    <t>Controls (or interactive HUD) are responsive and do not behave strangely.</t>
  </si>
  <si>
    <t>Controls (or interactive HUD) are not overly difficult or complicated for a normal player.</t>
  </si>
  <si>
    <t>Controls (or interactive HUD) are explained well enough (or are simple enough) that they can be learned without too much effort.</t>
  </si>
  <si>
    <t>Controls (or interactive HUD) are well-tuned and always respond perfectly.</t>
  </si>
  <si>
    <t>Controls (or interactive HUD) are taught decently, not just explained, in the game itself, either in a separate tutorial episode (not ideal), or integrated into the regular episodes (ideally). Also counts if the controls are so intuitive they do not need to be taught, but make sure you check with an instructor about this.</t>
  </si>
  <si>
    <t>Controls (or interactive HUD) are elegant and transparent to the player, or just elegantly simple.</t>
  </si>
  <si>
    <t>Controls (or interactive HUD) are taught well in the game itself, and the teaching is integrated into the regular episodes in an elegant way (preferably with a dynamic teaching system that tracks what the player is doing).</t>
  </si>
  <si>
    <t>Controls (or interactive HUD) are particularly clever or cool, including just being simple in a clever way (a one-button, for example).</t>
  </si>
  <si>
    <t>Controls are non-standard or innovative, such as a Kinect, a touch interface, etc.</t>
  </si>
  <si>
    <t>Explicit goals are explained well enough (or are obvious enough) that they can be learned without too much effort.</t>
  </si>
  <si>
    <t>Explicit goals are taught decently, not just explained, in the game itself, either in a separate tutorial episode (not ideal), or integrated into the regular episodes (ideally). Also counts if the goals are so intuitive they do not need to be taught, but make sure you check with an instructor about this.</t>
  </si>
  <si>
    <t>Explicit goals are taught well in the game itself, and the teaching is integrated into the regular episodes in an elegant way (preferably with a dynamic teaching system that tracks what the player is doing). Also counts if the goals are always naturally clear to the player.</t>
  </si>
  <si>
    <t>The player's progress is shown in a limited way, but is either not very clear or is not present at important moments in the game (such as when fighting a boss).</t>
  </si>
  <si>
    <t>The overall progress of the player from episode to episode to episode is clear.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with your game. This does not apply to single-episode games, unless that episode is part of a larger match or something similar.</t>
  </si>
  <si>
    <t>The player's progress is elegantly and clearly shown in all appropriate areas of the game.</t>
  </si>
  <si>
    <t>The player's progress is shown in particularly clever ways.</t>
  </si>
  <si>
    <t>The player's progress is shown in an extremely cool or engaging way.</t>
  </si>
  <si>
    <t>The gameplay dynamics are copied from another game, but the content/theme/etc. are different enough not to violate any copyright laws.</t>
  </si>
  <si>
    <t>Game has at least a real prototype of core gameplay and is not just a tech demo.</t>
  </si>
  <si>
    <t>Overall, the intensity of the gameplay is too high, making the game too difficult (in easy mode), but can still be played by a skilled player.</t>
  </si>
  <si>
    <t>The gameplay dynamics are simple variations on known games, but at least are not completely unoriginal.</t>
  </si>
  <si>
    <t>Overall, the intensity of gameplay is not too high or too low for the style of game being made, so that the difficulty (in easy mode) hurts the experience of the average player.</t>
  </si>
  <si>
    <t>Overall, the tempo of gameplay is not way too fast or way too slow.</t>
  </si>
  <si>
    <t>Overall, the rhythm of gameplay is not jarring or random.</t>
  </si>
  <si>
    <t>Overall, gameplay elements work in harmony and do not cause “dissonance”.</t>
  </si>
  <si>
    <t>The gameplay dynamics are interesting variations on known games, even if they are not original.</t>
  </si>
  <si>
    <t>Overall, intensity of gameplay is varied in an interesting way, with multiple peaks.</t>
  </si>
  <si>
    <t>Overall, gameplay has an interesting variety of actions that often result in a decent “melody”, making it interesting to play more than once.</t>
  </si>
  <si>
    <t>Overall, gameplay elements work so well in harmony with each other that they significantly enhance the experience of the game.</t>
  </si>
  <si>
    <t>There are lots of moments (at least a dozen) where the principal of anticipation is used to good effect in the gameplay. These moments should be obvious to the player.</t>
  </si>
  <si>
    <t>Style of gameplay is an attempt to be innovative, even if the attempt does not succeed at all.</t>
  </si>
  <si>
    <t>Overall, intensity of gameplay is consistently varied in an interesting way, with multiple perfectly-timed, rising peaks.</t>
  </si>
  <si>
    <t>Overall, gameplay almost always results in a good “melody”, making it interesting to play multiple times.</t>
  </si>
  <si>
    <t>Overall, gameplay elements work together elegantly and seamlessly, creating an experience that is much great than the sum of their parts.</t>
  </si>
  <si>
    <t>There are lots of moments (at least a dozen) where the principal of anticipation is used to great effect in the gameplay. These moments should be very obvious to the player.</t>
  </si>
  <si>
    <t>Overall, gameplay almost always results in a great “melody”, making it deeply immersive.</t>
  </si>
  <si>
    <t>Style of gameplay is unusual or rarely seen at DigiPen, even if it has been done before. Count “Interesting Variations” above as completed as well.</t>
  </si>
  <si>
    <t>Results of an attempt at innovation are interesting, even if not completely successful. Count “Failed Attempted Innovation” above as completed as well.</t>
  </si>
  <si>
    <t>Gameplay has a minor innovation that actually works. Count all “innovative” CRs above this one as completed as well.</t>
  </si>
  <si>
    <t>Gameplay has a major innovation that actually works. Count all “innovative” CRs above this one as completed as well.</t>
  </si>
  <si>
    <t>Gameplay is completely novel and actually works. Count all “innovative” CRs above this one as completed as well.</t>
  </si>
  <si>
    <t>No episodes are broken or incomplete.</t>
  </si>
  <si>
    <t>At least one episode has three or more segments of gameplay.</t>
  </si>
  <si>
    <t>No episodes are so problematic that they almost feel broken or incomplete, even if they technically aren't.</t>
  </si>
  <si>
    <t>No interludes between episodes are are so strange, jarring, or boring that they hurt the experience of the game. For single-episode games, this includes the interludes between replays, if applicable.</t>
  </si>
  <si>
    <t>All episodes have a good intro segment that teaches the player anything new they need for this episode, or just sets the tone for the episode (if nothing needs to be taught).</t>
  </si>
  <si>
    <t>All episodes have a good outro segment that wraps up the episode nicely, even if it is very short.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</si>
  <si>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</si>
  <si>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</si>
  <si>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</si>
  <si>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at least modestly on at least one type of engagement at some point.</t>
  </si>
  <si>
    <t>The game delivers fairly well on at least one type of engagement at some point.</t>
  </si>
  <si>
    <t>No episode goes for significant stretches without at least modestly delivering on one of the game's core types of engagement. You need to improve or cut any episode for which this is not true.</t>
  </si>
  <si>
    <t>Every episode's finale is a noticeable peak of one of the game's core types of engagement. You need to improve or cut any episode for which this is not true.</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</si>
  <si>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</si>
  <si>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</si>
  <si>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</si>
  <si>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</si>
  <si>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Overall, the game's core types of engagement are blended together in a very effective way.</t>
  </si>
  <si>
    <t>The game delivers its core types of engagement so well and consistently that it is mesmerizing and very difficult to stop playing.</t>
  </si>
  <si>
    <t>NCR</t>
  </si>
  <si>
    <t>DESIGN REQUIREMENTS</t>
  </si>
  <si>
    <t>NARRATIVE REQUIREMENTS</t>
  </si>
  <si>
    <t>All games at least have to have decent editing and a decent theme (even if it is just abstract), but the setting, characters, dialog, and story are optional (just put “Not Applicable” if your game does not have these).</t>
  </si>
  <si>
    <t>EDITING</t>
  </si>
  <si>
    <t>Some Editing</t>
  </si>
  <si>
    <t>Text has a dozen typos or fewer, and only one or two really obvious ones.</t>
  </si>
  <si>
    <t>Basic Editing</t>
  </si>
  <si>
    <t>Text has only one or two typos, and no really obvious ones.</t>
  </si>
  <si>
    <t>Good Editing w/Lots of Text</t>
  </si>
  <si>
    <t>Text has no typos and has decent grammar and structure, and has a lot of text to edit (at least a hundred words or more). This is “not applicable” if you don't have much text.</t>
  </si>
  <si>
    <t>Perfect Editing w/Lots of Text</t>
  </si>
  <si>
    <t>Text has no typos and has excellent grammar and structure, and has a lot of text to edit (at least a hundred words or more). This is “not applicable” if you don't have much text.</t>
  </si>
  <si>
    <t>Localized Editing</t>
  </si>
  <si>
    <t>Text is localized into one or more other languages.</t>
  </si>
  <si>
    <t>THEME</t>
  </si>
  <si>
    <t>Acceptable Theme</t>
  </si>
  <si>
    <t>Theme/conceit is acceptable for a DigiPen game.</t>
  </si>
  <si>
    <t>Decent Theme</t>
  </si>
  <si>
    <t>Theme does not actively work against the experience of the game.</t>
  </si>
  <si>
    <t>Good Theme</t>
  </si>
  <si>
    <t>Theme is very strong and greatly enhances the game.</t>
  </si>
  <si>
    <t>Great Theme</t>
  </si>
  <si>
    <t>Theme is amazing and/or memorable.</t>
  </si>
  <si>
    <t>Unique Theme</t>
  </si>
  <si>
    <t>Theme is unique and unlike any other game.</t>
  </si>
  <si>
    <t>SETTING</t>
  </si>
  <si>
    <t>Acceptable Setting</t>
  </si>
  <si>
    <t>If the game has a setting, it is acceptable for a DigiPen game.</t>
  </si>
  <si>
    <t>Decent Setting</t>
  </si>
  <si>
    <t>If the game has a setting, it does not actively work against the experience of the game.</t>
  </si>
  <si>
    <t>Good Setting</t>
  </si>
  <si>
    <t>Setting is evocative, interesting, and greatly enhances the game.</t>
  </si>
  <si>
    <t>Great Setting</t>
  </si>
  <si>
    <t>Setting fits the game perfectly and is highly memorable.</t>
  </si>
  <si>
    <t>Explorable Setting</t>
  </si>
  <si>
    <t>Setting is interesting to explore and has bits of interesting background to discover.</t>
  </si>
  <si>
    <t>Deep Setting</t>
  </si>
  <si>
    <t>Setting is deep, rich, and very interesting.</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</si>
  <si>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</si>
  <si>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</si>
  <si>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</si>
  <si>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</si>
  <si>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</si>
  <si>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</si>
  <si>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</si>
  <si>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</si>
  <si>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</si>
  <si>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</si>
  <si>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</si>
  <si>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</si>
  <si>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</si>
  <si>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</si>
  <si>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</si>
  <si>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DIALOG</t>
  </si>
  <si>
    <t>Acceptable Dialog</t>
  </si>
  <si>
    <t>If the game has dialog, it is acceptable for a DigiPen game.</t>
  </si>
  <si>
    <t>Decent Dialog</t>
  </si>
  <si>
    <t>If the game has dialog, it does not actively work against the experience of the game.</t>
  </si>
  <si>
    <t>Good Dialog</t>
  </si>
  <si>
    <t>Dialog is interesting or entertaining, and greatly enhances the game.</t>
  </si>
  <si>
    <t>Great Dialog</t>
  </si>
  <si>
    <t>Dialog fits the game perfectly and is highly memorable.</t>
  </si>
  <si>
    <t>Varied Dialog</t>
  </si>
  <si>
    <t>Dialog has a good amount of variety that works well for the game.</t>
  </si>
  <si>
    <t>Extensive Dialog</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</si>
  <si>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</si>
  <si>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</si>
  <si>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</si>
  <si>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</si>
  <si>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</si>
  <si>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</si>
  <si>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</si>
  <si>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</si>
  <si>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Good Intro</t>
  </si>
  <si>
    <t>Story has a good, interesting intro.</t>
  </si>
  <si>
    <t>Good Ending</t>
  </si>
  <si>
    <t>Story has a good, interesting ending.</t>
  </si>
  <si>
    <t>Great Story</t>
  </si>
  <si>
    <t>Story is great and is integrated into the game seamlessly.</t>
  </si>
  <si>
    <t>Great Intro</t>
  </si>
  <si>
    <t>Story has a great, memorable intro.</t>
  </si>
  <si>
    <t>Great Ending</t>
  </si>
  <si>
    <t>Story has a great, memorable ending.</t>
  </si>
  <si>
    <t>Emotional Response</t>
  </si>
  <si>
    <t>Story evokes a strong, positive emotional response.</t>
  </si>
  <si>
    <t>Mirthful Response</t>
  </si>
  <si>
    <t>Story makes one of the instructors laugh out loud.</t>
  </si>
  <si>
    <t>Tearful Response</t>
  </si>
  <si>
    <t>Story makes one of the instructors cry.</t>
  </si>
  <si>
    <t>VCR</t>
  </si>
  <si>
    <t>VISUAL REQUIREMENTS</t>
  </si>
  <si>
    <t>Note that you do not have to have elaborate art in your game to fulfill the required, basic, and intermediate visual requirements. A clean, abstract look that relies heavily on special effects for visual interest can work very well for many games.</t>
  </si>
  <si>
    <t>VISUAL QUALITY</t>
  </si>
  <si>
    <t>Acceptable Art</t>
  </si>
  <si>
    <t>All art is acceptable for a DigiPen game.</t>
  </si>
  <si>
    <t>Placeholder Art</t>
  </si>
  <si>
    <t>Lots of placeholder art, but it isn't too sloppy and does not have lots of problems with scale, glitches, artifacts, etc.</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</si>
  <si>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</si>
  <si>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</si>
  <si>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</si>
  <si>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</si>
  <si>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</si>
  <si>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</si>
  <si>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</si>
  <si>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</si>
  <si>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</si>
  <si>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</si>
  <si>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</si>
  <si>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Art is not inconsistent with the theme of the game.</t>
  </si>
  <si>
    <t>Visual Consistency</t>
  </si>
  <si>
    <t>Visual elements are consistent with each other and do not clash.</t>
  </si>
  <si>
    <t>Well-Matched Art</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</si>
  <si>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</si>
  <si>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</si>
  <si>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</si>
  <si>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</si>
  <si>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</si>
  <si>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</si>
  <si>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</si>
  <si>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</si>
  <si>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</si>
  <si>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</si>
  <si>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</si>
  <si>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</si>
  <si>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</si>
  <si>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</si>
  <si>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</si>
  <si>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</si>
  <si>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</si>
  <si>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ANIMATIONS &amp; SFX</t>
  </si>
  <si>
    <t>Simple Animations &amp; SFX</t>
  </si>
  <si>
    <t>Game has at least six or more animations and/or SFX, even if they are simple or limited. Menu and HUD animations/SFX do not count.</t>
  </si>
  <si>
    <t>Decent Quality Animations &amp; SFX</t>
  </si>
  <si>
    <t>Animations and/or SFX are of decent quality, without any major glitches or oddities.</t>
  </si>
  <si>
    <t>Decent Quantity Animations &amp; SFX</t>
  </si>
  <si>
    <t>Game has at least a dozen or more animations and/or SFX. Menu and HUD animations/SFX do not count.</t>
  </si>
  <si>
    <t>Critical Animations &amp; SFX</t>
  </si>
  <si>
    <t>Game has any animations and/or SFX that are critical for actual gameplay, not just for looking good (drop shadows for a 3D platformer, for example).</t>
  </si>
  <si>
    <t>High Quality Animations &amp; SFX</t>
  </si>
  <si>
    <t>Animations and/or SFX are of high quality with no glitches.</t>
  </si>
  <si>
    <t>Varied Animations &amp; SFX</t>
  </si>
  <si>
    <t>Animations and/or SFX have a good amount of interesting variety, with at least dozens of individual animations/SFX. Menu and HUD animations do not count.</t>
  </si>
  <si>
    <t>Interesting Transitions</t>
  </si>
  <si>
    <t>Game uses animation, SFX, and/or camera movement to create interesting transitions between levels, during respawns, etc.</t>
  </si>
  <si>
    <t>Professional Animations &amp; SFX</t>
  </si>
  <si>
    <t>Animations and/or SFX are of professional quality with no glitches.</t>
  </si>
  <si>
    <t>Sophisticated Transitions</t>
  </si>
  <si>
    <t>Game uses animation, SFX, and/or camera movement to create slick and sophisticated transitions between levels, during respawns, etc.</t>
  </si>
  <si>
    <t>Epic Animations &amp; SFX</t>
  </si>
  <si>
    <t>One or more animations and/or SFX are epic and extremely memorable.</t>
  </si>
  <si>
    <t>Emotional Animations &amp; SFX</t>
  </si>
  <si>
    <t>One or more animations and/or SFX provoke a strong, positive emotional response.</t>
  </si>
  <si>
    <t>CAMERA</t>
  </si>
  <si>
    <t>Working Camera</t>
  </si>
  <si>
    <t>Camera at least works to some degree and is not fundamentally broken or confusing.</t>
  </si>
  <si>
    <t>Decent Camera</t>
  </si>
  <si>
    <t>Camera works decently, even if the interpolation needs work or occlusion has some problems.</t>
  </si>
  <si>
    <t>Smooth Camera</t>
  </si>
  <si>
    <t>2D or 3D camera always rotates and zooms in/out smoothly (first-person cameras can only get this for zooming in/out smoothly).</t>
  </si>
  <si>
    <t>Tuned 2D Camera</t>
  </si>
  <si>
    <t>2D camera is well-tuned and dynamically moves based on the player's position, velocity, and/or facing.</t>
  </si>
  <si>
    <t>Tuned 3D Camera</t>
  </si>
  <si>
    <t>Cinematic Camera</t>
  </si>
  <si>
    <t>2D or 3D camera is used in a compelling cinematic manner at one or more points in the game.</t>
  </si>
  <si>
    <t>Multiple Cameras</t>
  </si>
  <si>
    <t>Multiple 2D or 3D cameras and/or camera filters are used in an interesting way, beyond just a simple split-screen.</t>
  </si>
  <si>
    <t>Epic Cinematic Moment</t>
  </si>
  <si>
    <t>Using the camera and the spatial layout of the world, the game has one or more epic cinematic moments.</t>
  </si>
  <si>
    <t>VISUAL FEEDBACK</t>
  </si>
  <si>
    <t>Critical Visual Feedback</t>
  </si>
  <si>
    <t>Game at least has some visual feedback for the most critical actions or events (moving, doing damage, and taking damage, at the very least). Requires at least three pieces of visual feedback.</t>
  </si>
  <si>
    <t>Actions and Events Visual Feedback</t>
  </si>
  <si>
    <t>All major game events and actions have appropriate visual feedback (at least one piece of visual feedback for every action the player can take and for every event that the player must react to). This CR is not complete if the player cannot tell that an important event or action happened due to lack of visual feedback. This does not include victory or defeat, which are handled separately.</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</si>
  <si>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</si>
  <si>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</si>
  <si>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</si>
  <si>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</si>
  <si>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</si>
  <si>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</si>
  <si>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</si>
  <si>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</si>
  <si>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</si>
  <si>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</si>
  <si>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</si>
  <si>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</si>
  <si>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</si>
  <si>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</si>
  <si>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</si>
  <si>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</si>
  <si>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</si>
  <si>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</si>
  <si>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</si>
  <si>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</si>
  <si>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</si>
  <si>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</si>
  <si>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</si>
  <si>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</si>
  <si>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</si>
  <si>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</si>
  <si>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</si>
  <si>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</si>
  <si>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</si>
  <si>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</si>
  <si>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</si>
  <si>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</si>
  <si>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</si>
  <si>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</si>
  <si>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</si>
  <si>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</si>
  <si>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</si>
  <si>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</si>
  <si>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</si>
  <si>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</si>
  <si>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</si>
  <si>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</si>
  <si>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</si>
  <si>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</si>
  <si>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Mouse cursor is animated with custom art that fits the game well. This CR can be completed with just a mouse cursor for the menus if there is no mouse cursor during gameplay.</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</si>
  <si>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</si>
  <si>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</si>
  <si>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</si>
  <si>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</si>
  <si>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</si>
  <si>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</si>
  <si>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</si>
  <si>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</si>
  <si>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ACR</t>
  </si>
  <si>
    <t>AUDIO REQUIREMENTS</t>
  </si>
  <si>
    <t>You cannot use audio from sources external to DigPen; you must use the DigiPen audio libraries, create it yourself, or find a sound design student on the DigiPen Central sound design forums.</t>
  </si>
  <si>
    <t>MUSIC</t>
  </si>
  <si>
    <t>Acceptable Music</t>
  </si>
  <si>
    <t>All music is acceptable for a DigiPen game.</t>
  </si>
  <si>
    <t>Placeholder Music</t>
  </si>
  <si>
    <t>The game has music, but it is just placeholder in quality or appropriateness for the game.</t>
  </si>
  <si>
    <t>Appropriate Music</t>
  </si>
  <si>
    <t>Music is appropriate for the theme/style of the game.</t>
  </si>
  <si>
    <t>Decent Quality Music</t>
  </si>
  <si>
    <t>Music is of decent quality, both as music and as recorded.</t>
  </si>
  <si>
    <t>Well-Matched Music</t>
  </si>
  <si>
    <t>Music matches the game really well.</t>
  </si>
  <si>
    <t>High Quality Music</t>
  </si>
  <si>
    <t>Music is of high quality, both as music and as recorded.</t>
  </si>
  <si>
    <t>Dynamic Music</t>
  </si>
  <si>
    <t>Music changes dynamically based on the situation in the game (not just because the player entered a new region or level).</t>
  </si>
  <si>
    <t>Custom Music</t>
  </si>
  <si>
    <t>Music is custom made by students at DigiPen.</t>
  </si>
  <si>
    <t>Professional Music</t>
  </si>
  <si>
    <t>Music is custom made and professional quality, both as music and as recorded.</t>
  </si>
  <si>
    <t>Innovative Music</t>
  </si>
  <si>
    <t>Music is custom made and innovative—of a style or used in a way that has not been done before.</t>
  </si>
  <si>
    <t>Emotional Music</t>
  </si>
  <si>
    <t>Music is emotionally resonant, not just high quality.</t>
  </si>
  <si>
    <t>SOUND EFFECTS</t>
  </si>
  <si>
    <t>Acceptable Sound Effects</t>
  </si>
  <si>
    <t>All sound effects are acceptable for a DigiPen game.</t>
  </si>
  <si>
    <t>Placeholder Sound Effects</t>
  </si>
  <si>
    <t>The game has some sound effects, but they are just placeholder in quality or appropriateness for the game.</t>
  </si>
  <si>
    <t>Appropriate Sound Effects</t>
  </si>
  <si>
    <t>Sound effects are appropriate for the theme/style of the game.</t>
  </si>
  <si>
    <t>Decent Quality Sound Effects</t>
  </si>
  <si>
    <t>Sound effects are of decent quality.</t>
  </si>
  <si>
    <t>Decent Recorded Dialog</t>
  </si>
  <si>
    <t>Menu Sound Effects</t>
  </si>
  <si>
    <t>All menus play an appropriate sound when a given element of the menu is selected (and/or has the mouse over it).</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</si>
  <si>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</si>
  <si>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</si>
  <si>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</si>
  <si>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</si>
  <si>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</si>
  <si>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</si>
  <si>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Good Recorded Dialog</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</si>
  <si>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</si>
  <si>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</si>
  <si>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</si>
  <si>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</si>
  <si>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Great Recorded Dialog</t>
  </si>
  <si>
    <t>Innovative Sound Effects</t>
  </si>
  <si>
    <t>Sound effects are mostly custom made/modified and innovative—of a style or used in a way that has not been done before. (Must have dozens of sound effects to get this.)</t>
  </si>
  <si>
    <t>Emotional Dialog</t>
  </si>
  <si>
    <t>AUDIO FEEDBACK</t>
  </si>
  <si>
    <t>Critical Audio Feedback</t>
  </si>
  <si>
    <t>Game at least has some audio feedback for the most critical actions or events (moving, doing damage, and taking damage, at the very least). Requires at least three pieces of audio feedback.</t>
  </si>
  <si>
    <t>Basic Audio Feedback</t>
  </si>
  <si>
    <t>All major game events and actions have appropriate audio feedback (at least one piece of audio feedback for every action the player can take and for every event that the player must react to). This does not include victory or defeat, which are handled separately.</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</si>
  <si>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</si>
  <si>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</si>
  <si>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</si>
  <si>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</si>
  <si>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Background Audio Feedback</t>
  </si>
  <si>
    <t>Game has lots of bits of audio feedback for minor events and actions, or just in the background, that really make the game feel alive. You'll need dozens of pieces of background feedback to get this.</t>
  </si>
  <si>
    <t>Extensive Audio Feedback</t>
  </si>
  <si>
    <t>Overall audio feedback for major game events and actions is extensive and polished.</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</si>
  <si>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</si>
  <si>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</si>
  <si>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</si>
  <si>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</si>
  <si>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</si>
  <si>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</si>
  <si>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AUDIO COHESION</t>
  </si>
  <si>
    <t>Default Volume</t>
  </si>
  <si>
    <t>Music and sound effects are audible at the default volume. Anything that is not audible will not be counted for any of the other requirements.</t>
  </si>
  <si>
    <t>Volume Mix</t>
  </si>
  <si>
    <t>Volume mix between music and sound effects is decent. Remember that sound effects are more important than music in almost all games, so err on the side of making the sound effects louder than the music.</t>
  </si>
  <si>
    <t>Audio Consistency</t>
  </si>
  <si>
    <t>Music and sound effects are consistent with each other and do not clash.</t>
  </si>
  <si>
    <t>Music and sound effects blend together perfectly to significantly enhance the experience of the game.</t>
  </si>
  <si>
    <t>GRADE</t>
  </si>
  <si>
    <t>CODER</t>
  </si>
  <si>
    <t>DESIGNER</t>
  </si>
  <si>
    <t>ARTIST</t>
  </si>
  <si>
    <t>BASE GRADE</t>
  </si>
  <si>
    <t>CODER MODS</t>
  </si>
  <si>
    <t>DESIGNER MODS</t>
  </si>
  <si>
    <t>ARTIST MODS</t>
  </si>
  <si>
    <t>Coder</t>
  </si>
  <si>
    <t>Designer</t>
  </si>
  <si>
    <t>Artist</t>
  </si>
  <si>
    <t>Technical Requirements</t>
  </si>
  <si>
    <t>Weight</t>
  </si>
  <si>
    <t>Design Requirements</t>
  </si>
  <si>
    <t>Narrative Requirements</t>
  </si>
  <si>
    <t>Visual Requirements</t>
  </si>
  <si>
    <t>Audio Requirements</t>
  </si>
  <si>
    <t>STUDENT GRADE</t>
  </si>
  <si>
    <t>INSTRUCTOR GRADE</t>
  </si>
  <si>
    <t>BSCS/MSCS/BSESD are always coders. BAGD are always designers. BFA/MFA are always artists. BSGD are coders at the sophomore level or lower, but designers at the junior level or higher.</t>
  </si>
  <si>
    <t>Student-Instructor Mods Difference</t>
  </si>
  <si>
    <t>Student Grading Accuracy Bonus</t>
  </si>
  <si>
    <t>Based on -1%/-2%/-10% weighting. Accurately predicting your CR modifiers gives you a small bonus.</t>
  </si>
  <si>
    <t>+1% for within 5% or less</t>
  </si>
  <si>
    <t>+2% for within 2% or less</t>
  </si>
  <si>
    <t>+3% for within 1% or less</t>
  </si>
  <si>
    <t>95% to 99% results in a 95%</t>
  </si>
  <si>
    <t>100% to 104% results in a 96%</t>
  </si>
  <si>
    <t>105% to 109% results in a 97%</t>
  </si>
  <si>
    <t>110% to 114% results in a 98%</t>
  </si>
  <si>
    <t>115% to 119% results in a 98%</t>
  </si>
  <si>
    <t>120% to 124% results in a 99%</t>
  </si>
  <si>
    <t>125% or more results in a 100%</t>
  </si>
  <si>
    <r>
      <rPr>
        <b/>
        <sz val="12"/>
        <color rgb="FF000000"/>
        <rFont val="Calibri"/>
        <scheme val="minor"/>
      </rPr>
      <t xml:space="preserve">Grade Clamping                    </t>
    </r>
    <r>
      <rPr>
        <sz val="10"/>
        <color rgb="FF000000"/>
        <rFont val="Calibri"/>
        <scheme val="minor"/>
      </rPr>
      <t>Once a nominal total grade goes above a 95%, it gets harder to increase the actual final grade, as shown to the right. This calculation is done automatically in final coder/designer/artist grades above.</t>
    </r>
  </si>
  <si>
    <t>0% to 94% is calculated normally</t>
  </si>
  <si>
    <t>Technical Design Document</t>
  </si>
  <si>
    <t>TECHNICAL FILES</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</si>
  <si>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</si>
  <si>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</si>
  <si>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TDD is fairly detailed and all instructions for tools/pipeline are very clear and easy to follow.</t>
  </si>
  <si>
    <t>TDD is very detailed, very well formatted, and all instructions for tools/pipeline are professionally presented.</t>
  </si>
  <si>
    <t>Professional TDD</t>
  </si>
  <si>
    <t>Detailed TDD</t>
  </si>
  <si>
    <t>Exceptional TDD</t>
  </si>
  <si>
    <t>TDD is so extensive and so well presented that it exceeds what would be done on a normal professional project.</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</si>
  <si>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</si>
  <si>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r>
      <t xml:space="preserve">The file size of the game’s installer is 50 megabytes or less, although the total size of all installed files can be larger. If it is larger than this, you must talk to the instructors to get an exception to the TCR,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</si>
  <si>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of this TCR and can have a “secret” way to be activated if you don't want your normal players to stumble upon them. If you do have a secret activation method, it must be listed in the game notes section and it must be very simple (requiring no skill or arcane knowledge). Note that even a very simple and easy game will still need cheat codes (an “I win” code, an “I lose” code, a “goto the end” code, etc.).</t>
  </si>
  <si>
    <t>Autoplay</t>
  </si>
  <si>
    <t>Game has a mode that automatically plays itself (even if it cheats massively to do so), either as an attract mode or just to test the game itself.</t>
  </si>
  <si>
    <t>Game must have a pause menu that is activated by pressing the ESC key (and if your game also supports a controller, the start button). The game must pause while the menu is active, except in a multi-player networked game. Note that a Main Menu is not required in any way. You can go directly in to your game after displaying logos and such. Only the Pause Menu is actually required.</t>
  </si>
  <si>
    <t>GAME INSTALLER and                                                        EDITOR INSTALLER</t>
  </si>
  <si>
    <t>EDITOR FUNCTIONALITY</t>
  </si>
  <si>
    <t>Editor Works</t>
  </si>
  <si>
    <t>The game/editor installs and runs on the machines in Edison/Tesla, using a real installer (Inno, InstallShield, etc.--not just a zip file or anything similar). The game/editor only has to run on a single lab machine to pass this TCR, but you need to test your game/editor on different machines and list specific machines in the comments of this TCR that you know it runs on. If you do not list any, it will be assumed to work on any machine (and the machines do have subtle differences).</t>
  </si>
  <si>
    <t>The game/editor must display the current version of the DigiPen EULA (found on DigiPenCentral at distance.digipen.edu), with a confirmation button, at the beginning of the installation process.</t>
  </si>
  <si>
    <t>The game/editor must have a default install location of “[Program Files]\DigiPen\[GameName]”, but must allow the user to change the location if they wish.</t>
  </si>
  <si>
    <t>The game/editor must by default add a shortcut to the desktop (with the same name as the game), but must allow the user to not create this shortcut if they wish. This shortcut must also function properly, of course—make sure you set the starting directory and test it.</t>
  </si>
  <si>
    <t>The game/editor must by default add a shortcut to the start menu in “Programs\DigiPen\[GameName]”. This can either be automatic or the user can be given the option not to add this shortcut. This shortcut must also function properly, of course—make sure you test it.</t>
  </si>
  <si>
    <t>On the final installation screen, the user must be given the option to automatically launch the game/editor. While an option to display a readme file is allowed for this screen, it is not required.</t>
  </si>
  <si>
    <t>Desktop shortcuts, start menu shortcuts, the taskbar/app, and the installer .exe itself have a custom icon appropriate for the game/editor.</t>
  </si>
  <si>
    <t>The editor at least runs and does not crash so often that it is unusable.</t>
  </si>
  <si>
    <t>Editor Runs</t>
  </si>
  <si>
    <t>At least a single level can be loaded and saved by the editor.</t>
  </si>
  <si>
    <t>At least some kind of basic editing of a single level can be done in the editor.</t>
  </si>
  <si>
    <t>Stable Editor</t>
  </si>
  <si>
    <t>Editor Saves and Loads</t>
  </si>
  <si>
    <t>Multiple Level Files</t>
  </si>
  <si>
    <t>Multiple level files can be loaded and saved by the editor.</t>
  </si>
  <si>
    <t>Environment Editing</t>
  </si>
  <si>
    <t>Game Object Editing</t>
  </si>
  <si>
    <t xml:space="preserve">Basic </t>
  </si>
  <si>
    <t>Usable Editor</t>
  </si>
  <si>
    <t>The editor (based on the instructions in the TDD) is fairly straightforward and not too hard to use.</t>
  </si>
  <si>
    <t>Very Stable Editor</t>
  </si>
  <si>
    <t>The editor never crashes or behaves in a way that screws up what was being edited.</t>
  </si>
  <si>
    <t>The editor rarely crashes or behaves in a way that screws up what was being edited.</t>
  </si>
  <si>
    <t>The editor (based on the instructions in the TDD) is very straightforward and easy to use.</t>
  </si>
  <si>
    <t>Scale and Rotate</t>
  </si>
  <si>
    <t>Background, terrain, skybox, and other environmental game objects can be created, selected, moved, and deleted with the mouse and/or a menu.</t>
  </si>
  <si>
    <t>Players, enemies, power-ups, traps, collectables, etc. can be created, selected, moved, and deleted with the mouse and/or a menu.</t>
  </si>
  <si>
    <t>Objects can be scaled and rotated in the editor with the mouse and/or a menu.</t>
  </si>
  <si>
    <t>Very Usable Editor</t>
  </si>
  <si>
    <t>The properties of game objects can be edited (at least transform data).</t>
  </si>
  <si>
    <t>Basic Property Editor</t>
  </si>
  <si>
    <t>Extensive Property Editor</t>
  </si>
  <si>
    <t>All relevant properties (hit points, animation file, mass, etc.) of game objects can be edited.</t>
  </si>
  <si>
    <t>Archetype Editor</t>
  </si>
  <si>
    <t>Edits to game objects can be uploaded to archetype files (or archetypes can be directly edited in the editor).</t>
  </si>
  <si>
    <t>Basic Trigger/Event Editor</t>
  </si>
  <si>
    <t>Triggers and/or events can be created and deleted in the editor.</t>
  </si>
  <si>
    <t>Advanced Trigger/Event Editor</t>
  </si>
  <si>
    <t>Triggers and/or events can be linked to other game objects using the mouse or a menu and the editor can visually show those links.</t>
  </si>
  <si>
    <t>Slick Editor</t>
  </si>
  <si>
    <t>Shippable Editor</t>
  </si>
  <si>
    <t>The editor looks slick and professional, and works smoothly.</t>
  </si>
  <si>
    <t>The editor looks so good and works so smoothly, it could be shipped with the game.</t>
  </si>
  <si>
    <t>Names and data for art assets are at least not hard-coded.</t>
  </si>
  <si>
    <t>Art Pipeline Exists</t>
  </si>
  <si>
    <t>Art Pipeline Work for Devs</t>
  </si>
  <si>
    <t>Based on the instructions in the TDD, the art pipeline can at least be used fairly easily by a dev.</t>
  </si>
  <si>
    <t>Art Pipeline Work for Non-Devs</t>
  </si>
  <si>
    <t>Based on the instructions in the TDD, the art pipeline can be used fairly easily by a non-dev.</t>
  </si>
  <si>
    <t>Slick Art Pipeline</t>
  </si>
  <si>
    <t>Based on the instructions in the TDD, the art pipeline can be used very easily by anyone.</t>
  </si>
  <si>
    <t>Automated Art Pipeline</t>
  </si>
  <si>
    <t>Art pipeline is highly automated, allowing artists to get art in the game with minimal effort.</t>
  </si>
  <si>
    <t>Resource Library</t>
  </si>
  <si>
    <t>Editor has an editable library view/window that shows all available resources/assets/etc.</t>
  </si>
  <si>
    <t>Slick Resource Library</t>
  </si>
  <si>
    <t>Editor has an editable library view/window that has advanced features (previews, tags, folders, etc.).</t>
  </si>
  <si>
    <t>Object List</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</si>
  <si>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</si>
  <si>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</si>
  <si>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</si>
  <si>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</si>
  <si>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</si>
  <si>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</si>
  <si>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Game Pitch Document</t>
  </si>
  <si>
    <t>Game Design Document</t>
  </si>
  <si>
    <t>Professional GDD</t>
  </si>
  <si>
    <t>Exceptional GDD</t>
  </si>
  <si>
    <t>DESIGN DOCUMENTS</t>
  </si>
  <si>
    <t>RECORDED DIALOG</t>
  </si>
  <si>
    <t>All recorded dialog is acceptable for a DigiPen game.</t>
  </si>
  <si>
    <t>Placeholder Dialog</t>
  </si>
  <si>
    <t>Recorded dialog is just placeholder in quality.</t>
  </si>
  <si>
    <r>
      <rPr>
        <b/>
        <sz val="10"/>
        <color rgb="FFFFFFFF"/>
        <rFont val="Calibri"/>
        <scheme val="minor"/>
      </rPr>
      <t>Details</t>
    </r>
    <r>
      <rPr>
        <i/>
        <sz val="10"/>
        <color rgb="FFFFFFFF"/>
        <rFont val="Calibri"/>
        <scheme val="minor"/>
      </rPr>
      <t xml:space="preserve"> (a well-crafted audioscape of sound effects can take the place of music in some cases)</t>
    </r>
  </si>
  <si>
    <r>
      <t>Details</t>
    </r>
    <r>
      <rPr>
        <sz val="10"/>
        <color rgb="FFFFFFFF"/>
        <rFont val="Calibri"/>
        <scheme val="minor"/>
      </rPr>
      <t xml:space="preserve"> </t>
    </r>
    <r>
      <rPr>
        <i/>
        <sz val="10"/>
        <color rgb="FFFFFFFF"/>
        <rFont val="Calibri"/>
        <scheme val="minor"/>
      </rPr>
      <t>(this entire section is Not Applicable if your game has no recorded dialog)</t>
    </r>
  </si>
  <si>
    <t>The quality of any recorded dialog/voice-acting is not so poor that it detracts from the experience of the game.</t>
  </si>
  <si>
    <t>The quality and quantity of the recorded dialog/voice-acting enhances the experience of the game. (Must have dozens of dialog bits to get this.)</t>
  </si>
  <si>
    <t>The quality and quantity of the recorded dialog/voice-acting enhances the experience of the game and becomes an integral part of the experience. (Must have dozens of dialog bits to get this.)</t>
  </si>
  <si>
    <t>The recorded dialog has one or more moments that evoke real emotion in the player.</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</si>
  <si>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</si>
  <si>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</si>
  <si>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</si>
  <si>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(in a narrative sense, not in an art or gameplay sense)</t>
    </r>
  </si>
  <si>
    <r>
      <t>Details</t>
    </r>
    <r>
      <rPr>
        <i/>
        <sz val="10"/>
        <color rgb="FFFFFFFF"/>
        <rFont val="Calibri"/>
        <scheme val="minor"/>
      </rPr>
      <t xml:space="preserve"> (just as written, not as recorded or acted)</t>
    </r>
  </si>
  <si>
    <r>
      <t>Details</t>
    </r>
    <r>
      <rPr>
        <i/>
        <sz val="10"/>
        <color rgb="FFFFFFFF"/>
        <rFont val="Calibri"/>
        <scheme val="minor"/>
      </rPr>
      <t xml:space="preserve"> (this means a narrative setting, not art or audio)</t>
    </r>
  </si>
  <si>
    <t>ICR</t>
  </si>
  <si>
    <t>INTERFACE REQUIREMENTS</t>
  </si>
  <si>
    <t>3rd person camera is well-tuned, handles occlusion very well, and never gets into a problematic state.</t>
  </si>
  <si>
    <t>The interface for your game must work well and be taught well. This includes effective audio and visual feedback for the player. Note that the visual quality of the game's interface is handled separately under VCRs.</t>
  </si>
  <si>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</si>
  <si>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</si>
  <si>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</si>
  <si>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</si>
  <si>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</si>
  <si>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</si>
  <si>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</si>
  <si>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</si>
  <si>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</si>
  <si>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sequence of episodes in the game is particularly clever or interesting. Requires at least three episodes, and usually more.</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</si>
  <si>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</si>
  <si>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</si>
  <si>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</si>
  <si>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</si>
  <si>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</si>
  <si>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</si>
  <si>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</si>
  <si>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</si>
  <si>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All episodes have a decent number of gameplay segments, with none being just a single segment or two. (This is in addition to any intro or outro segments.)</t>
  </si>
  <si>
    <t>Decent Game Beginning</t>
  </si>
  <si>
    <t>The very first segment and/or episode provides a decent start to the game, not just a sudden start with no time for the player to get their bearings or to be taught what to do.</t>
  </si>
  <si>
    <t>There are at least a few moments (minimum of three) where the principal of anticipation is used to decent effect in the gameplay. If they are not obvious, point them out in the comments field.</t>
  </si>
  <si>
    <t>Episode to Episode Progress</t>
  </si>
  <si>
    <t>Segment to Segment Progress</t>
  </si>
  <si>
    <t>The overall progress of the player inside each episode, from segment to segment, is clear.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 with your game.</t>
  </si>
  <si>
    <t>Moment to Moment Progress</t>
  </si>
  <si>
    <t>The player's progress inside each segment of gameplay, from moment to moment, is clear.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</si>
  <si>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player's explicit and/or implicit goals are at least possible to figure out eventually.</t>
  </si>
  <si>
    <t>The player's explicit and/or implicit goals are usually clear.</t>
  </si>
  <si>
    <t>The player's explicit and/or implicit goals are conveyed in a particularly clever or interesting way.</t>
  </si>
  <si>
    <t>The player's explicit and/or implicit goals are of a nature not usually seen at DigiPen.</t>
  </si>
  <si>
    <r>
      <t xml:space="preserve">For more details about the terminology used in this section (segment, episode, engagement, etc.), make sure you read all of the MGD articles at the </t>
    </r>
    <r>
      <rPr>
        <sz val="14"/>
        <color rgb="FF0000FF"/>
        <rFont val="Calibri"/>
        <scheme val="minor"/>
      </rPr>
      <t>www.zenrhino.org/mgd</t>
    </r>
    <r>
      <rPr>
        <sz val="14"/>
        <color rgb="FF000000"/>
        <rFont val="Calibri"/>
        <scheme val="minor"/>
      </rPr>
      <t xml:space="preserve"> website. In particular, “level” does not always equal “episode”--make sure you know what constitutes and actual episode for your game.</t>
    </r>
  </si>
  <si>
    <r>
      <t>Details</t>
    </r>
    <r>
      <rPr>
        <sz val="10"/>
        <color rgb="FFFFFFFF"/>
        <rFont val="Calibri"/>
        <scheme val="minor"/>
      </rPr>
      <t xml:space="preserve"> </t>
    </r>
    <r>
      <rPr>
        <i/>
        <sz val="10"/>
        <color rgb="FFFFFFFF"/>
        <rFont val="Calibri"/>
        <scheme val="minor"/>
      </rPr>
      <t>(see GameCentral for an explanation of the the game pitch document and the GDD)</t>
    </r>
  </si>
  <si>
    <t>Instead of a game pitch document, you submit a fairly detailed GDD.</t>
  </si>
  <si>
    <t>You submitted a game pitch document making the case for why your game should be greenlit.</t>
  </si>
  <si>
    <t>Instead of a game pitch document, you submit a very detailed, very well-formatted GDD.</t>
  </si>
  <si>
    <t>GDD is so extensive and so well presented that it exceeds what would be done on a normal professional project.</t>
  </si>
  <si>
    <r>
      <t>Details</t>
    </r>
    <r>
      <rPr>
        <i/>
        <sz val="10"/>
        <color rgb="FFFFFFFF"/>
        <rFont val="Calibri"/>
        <scheme val="minor"/>
      </rPr>
      <t xml:space="preserve"> (see GameCentral for an explanation of the TDD)</t>
    </r>
  </si>
  <si>
    <t>You must submit a TDD which describes how your engine works, how to build it, what your coding standards are, etc. This document must also have a section that details how to get new art/audio/content into the game, including how your level editor or any other tools work. This must be written in enough detail so that the instructors can actually use your tools and import art/audio/content. Just having the instructions for your tools and art/audio/content pipeline is enough to get a partial for this requirement.</t>
  </si>
  <si>
    <r>
      <t>Details</t>
    </r>
    <r>
      <rPr>
        <i/>
        <sz val="10"/>
        <color rgb="FFFFFFFF"/>
        <rFont val="Calibri"/>
        <scheme val="minor"/>
      </rPr>
      <t xml:space="preserve"> (a stand-alone editor must have an installer and everything in this section applies to it as well; if one of the two installers fails a requirement, it will be marked as "Partial")</t>
    </r>
  </si>
  <si>
    <r>
      <t>Details</t>
    </r>
    <r>
      <rPr>
        <i/>
        <sz val="10"/>
        <color rgb="FFFFFFFF"/>
        <rFont val="Calibri"/>
        <scheme val="minor"/>
      </rPr>
      <t xml:space="preserve"> (if dynamic content generation is used instead of an editor, talk to your instructor)</t>
    </r>
  </si>
  <si>
    <t>Game logs extensive playtest/debug data. If you think you meet this TCR, you must describe in detail what you are doing in the comments for this TCR.</t>
  </si>
  <si>
    <t>The game must maintain a framerate at which the game is at least reasonably playable on the normal lab machines.</t>
  </si>
  <si>
    <t>The game must maintain a framerate of at least 30 FPS on the normal lab machines.</t>
  </si>
  <si>
    <t>Game must smoothly handle ALT-TAB. Note that merely switching back to windowed mode when using ALT-TAB is not acceptable. This TCR is also failed if the machine is not responsive for more than three seconds after hitting ALT-TAB or if game displays in the background at any point without the user specifically selecting the game to be displayed.</t>
  </si>
  <si>
    <t>Game has a screen that describes the basic controls and instructions for the game, even it does so poorly. This screen must be accessible from the pause menu and must be labeled "How to Play" (do not change the wording of this option). In game tutorials, instructions, etc. are good things but do not fulfill this TCR.</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</si>
  <si>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</si>
  <si>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</si>
  <si>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Interface Requirements</t>
  </si>
  <si>
    <t>Editor displays a dynamic list of all objects placed in a level.</t>
  </si>
  <si>
    <t>Make sure you read all of the details for each requirement. There are a lot of small details that must be met in order to pass these requirements. Note that if you are using a pre-built engine, all of the editor functionality section is "Not Applicable" and you do not submit an editor at all.</t>
  </si>
  <si>
    <t>The game can be played entirely on a touch screen tablet running Windows x64. This has been primarily tested on a Microsoft Surface Pro 2.</t>
  </si>
  <si>
    <r>
      <t xml:space="preserve">Open Debug Console (Shift+PauseBrk), type in (without quotes) "enable_cheat_codes" and press enter. God mode: "cheat.god :on" or "cheat.god :off". Get an awesome weapon: "cheat.givewep level: 9000.01". Kill all nearby enemies: "cheat.diediedie radius: 10". Skip a level: "cheat.gemmeoutahere". Note that the debug console </t>
    </r>
    <r>
      <rPr>
        <i/>
        <sz val="10"/>
        <color rgb="FF000000"/>
        <rFont val="Calibri"/>
        <family val="2"/>
        <scheme val="minor"/>
      </rPr>
      <t xml:space="preserve">is </t>
    </r>
    <r>
      <rPr>
        <sz val="10"/>
        <color rgb="FF000000"/>
        <rFont val="Calibri"/>
        <family val="2"/>
        <scheme val="minor"/>
      </rPr>
      <t>the mruby scripting environment, just using Kernel#eval</t>
    </r>
  </si>
  <si>
    <t>Tested on DIT2426US (the lab machine in our teamspace)</t>
  </si>
  <si>
    <t>The quit game option on the pause menu must be labeled "Quit Game". It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TCR, not this one.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</si>
</sst>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28" x14ac:knownFonts="1">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sz val="12"/>
      <color rgb="FF000000"/>
      <name val="Calibri"/>
      <scheme val="minor"/>
    </font>
    <font>
      <b/>
      <i/>
      <sz val="10"/>
      <color theme="1"/>
      <name val="Calibri"/>
      <scheme val="minor"/>
    </font>
    <font>
      <b/>
      <i/>
      <sz val="10"/>
      <color rgb="FF000000"/>
      <name val="Calibri"/>
      <scheme val="minor"/>
    </font>
    <font>
      <b/>
      <i/>
      <sz val="10"/>
      <color rgb="FFFF0000"/>
      <name val="Calibri"/>
      <scheme val="minor"/>
    </font>
    <font>
      <sz val="10"/>
      <color rgb="FFFFFFFF"/>
      <name val="Calibri"/>
      <scheme val="minor"/>
    </font>
    <font>
      <i/>
      <sz val="10"/>
      <color rgb="FFFFFFFF"/>
      <name val="Calibri"/>
      <scheme val="minor"/>
    </font>
    <font>
      <b/>
      <sz val="24"/>
      <color rgb="FFFFFFFF"/>
      <name val="Calibri"/>
      <scheme val="minor"/>
    </font>
    <font>
      <sz val="13.5"/>
      <color rgb="FF000000"/>
      <name val="Calibri"/>
      <scheme val="minor"/>
    </font>
    <font>
      <b/>
      <sz val="13.5"/>
      <color rgb="FFFFFFFF"/>
      <name val="Calibri"/>
      <scheme val="minor"/>
    </font>
    <font>
      <sz val="24"/>
      <color rgb="FF000000"/>
      <name val="Calibri"/>
      <scheme val="minor"/>
    </font>
    <font>
      <b/>
      <sz val="18"/>
      <color rgb="FF000000"/>
      <name val="Calibri"/>
      <scheme val="minor"/>
    </font>
    <font>
      <sz val="14"/>
      <color rgb="FF000000"/>
      <name val="Calibri"/>
      <scheme val="minor"/>
    </font>
    <font>
      <sz val="14"/>
      <color rgb="FF0000FF"/>
      <name val="Calibri"/>
      <scheme val="minor"/>
    </font>
    <font>
      <i/>
      <sz val="10"/>
      <color rgb="FF000000"/>
      <name val="Calibri"/>
      <family val="2"/>
      <scheme val="minor"/>
    </font>
    <font>
      <sz val="10"/>
      <color rgb="FF000000"/>
      <name val="Calibri"/>
      <family val="2"/>
      <scheme val="minor"/>
    </font>
    <font>
      <b/>
      <sz val="10"/>
      <color rgb="FFFFFFFF"/>
      <name val="Calibri"/>
      <family val="2"/>
      <scheme val="minor"/>
    </font>
  </fonts>
  <fills count="12">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s>
  <borders count="3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s>
  <cellStyleXfs count="19">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01">
    <xf numFmtId="0" fontId="0" fillId="0" borderId="0" xfId="0"/>
    <xf numFmtId="0" fontId="3" fillId="2" borderId="2" xfId="0" applyFont="1" applyFill="1" applyBorder="1" applyAlignment="1">
      <alignment horizontal="center" vertical="top" wrapText="1"/>
    </xf>
    <xf numFmtId="0" fontId="3" fillId="2" borderId="2" xfId="0" applyFont="1" applyFill="1" applyBorder="1" applyAlignment="1">
      <alignment horizontal="center" vertical="center" wrapText="1"/>
    </xf>
    <xf numFmtId="0" fontId="5" fillId="3" borderId="0" xfId="0" applyFont="1" applyFill="1" applyAlignment="1">
      <alignment horizontal="left" vertical="top" wrapText="1"/>
    </xf>
    <xf numFmtId="0" fontId="4" fillId="3" borderId="0" xfId="0" applyFont="1" applyFill="1" applyAlignment="1">
      <alignment horizontal="center" vertical="center" wrapText="1"/>
    </xf>
    <xf numFmtId="0" fontId="4" fillId="3" borderId="3" xfId="0" applyFont="1" applyFill="1" applyBorder="1" applyAlignment="1">
      <alignment horizontal="center" vertical="center" wrapText="1"/>
    </xf>
    <xf numFmtId="0" fontId="5" fillId="3" borderId="0" xfId="0" applyFont="1" applyFill="1" applyAlignment="1">
      <alignment horizontal="left" vertical="center" wrapText="1"/>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0" xfId="0" applyFont="1" applyFill="1" applyAlignment="1">
      <alignment horizontal="center" vertical="top" wrapText="1"/>
    </xf>
    <xf numFmtId="0" fontId="5" fillId="3" borderId="0" xfId="0" applyFont="1" applyFill="1" applyAlignment="1">
      <alignment horizontal="center" vertical="center" wrapText="1"/>
    </xf>
    <xf numFmtId="0" fontId="5" fillId="3" borderId="14"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4" fillId="3" borderId="0" xfId="0" applyFont="1" applyFill="1" applyAlignment="1">
      <alignment horizontal="right" vertical="center" wrapText="1"/>
    </xf>
    <xf numFmtId="0" fontId="4" fillId="3" borderId="0" xfId="0" applyFont="1" applyFill="1" applyAlignment="1">
      <alignment horizontal="left" vertical="center" wrapText="1"/>
    </xf>
    <xf numFmtId="0" fontId="5" fillId="3" borderId="6"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3" borderId="12"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0" fontId="0" fillId="4" borderId="0" xfId="0" applyFill="1"/>
    <xf numFmtId="0" fontId="5" fillId="4" borderId="0" xfId="0" applyFont="1" applyFill="1" applyAlignment="1">
      <alignment horizontal="center" vertical="top" wrapText="1"/>
    </xf>
    <xf numFmtId="0" fontId="2" fillId="4" borderId="0" xfId="0" applyFont="1" applyFill="1" applyAlignment="1">
      <alignment horizontal="center" vertical="center" wrapText="1"/>
    </xf>
    <xf numFmtId="0" fontId="1" fillId="4" borderId="0" xfId="0" applyFont="1" applyFill="1" applyAlignment="1">
      <alignment horizontal="center" vertical="center" wrapText="1"/>
    </xf>
    <xf numFmtId="0" fontId="6" fillId="3" borderId="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Border="1" applyAlignment="1">
      <alignment vertical="center" wrapText="1"/>
    </xf>
    <xf numFmtId="0" fontId="9" fillId="2" borderId="11"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5" fillId="4" borderId="0" xfId="0" applyFont="1" applyFill="1" applyAlignment="1">
      <alignment horizontal="left" vertical="center" wrapText="1"/>
    </xf>
    <xf numFmtId="0" fontId="0" fillId="4" borderId="0" xfId="0" applyFill="1" applyAlignment="1">
      <alignment vertical="center"/>
    </xf>
    <xf numFmtId="0" fontId="4" fillId="3" borderId="3" xfId="0" applyFont="1" applyFill="1" applyBorder="1" applyAlignment="1">
      <alignment horizontal="left" vertical="center" wrapText="1"/>
    </xf>
    <xf numFmtId="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0" borderId="0" xfId="0" applyFont="1" applyAlignment="1">
      <alignment horizontal="center" vertical="center" wrapText="1"/>
    </xf>
    <xf numFmtId="0" fontId="5" fillId="3" borderId="14" xfId="0" applyFont="1" applyFill="1" applyBorder="1" applyAlignment="1">
      <alignment horizontal="left" vertical="center" wrapText="1"/>
    </xf>
    <xf numFmtId="9" fontId="5" fillId="3" borderId="12"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0" borderId="0" xfId="0" applyFont="1" applyAlignment="1">
      <alignment horizontal="center" vertical="center" wrapText="1"/>
    </xf>
    <xf numFmtId="0" fontId="3" fillId="4" borderId="0" xfId="0" applyFont="1" applyFill="1" applyAlignment="1">
      <alignment horizontal="center"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9" fontId="5" fillId="3" borderId="13" xfId="0" applyNumberFormat="1" applyFont="1" applyFill="1" applyBorder="1" applyAlignment="1">
      <alignment horizontal="center" vertical="center" wrapText="1"/>
    </xf>
    <xf numFmtId="0" fontId="5" fillId="4" borderId="0" xfId="0" applyFont="1" applyFill="1" applyAlignment="1">
      <alignment horizontal="center" vertical="center" wrapText="1"/>
    </xf>
    <xf numFmtId="9" fontId="5" fillId="3" borderId="0" xfId="0" applyNumberFormat="1" applyFont="1" applyFill="1" applyAlignment="1">
      <alignment horizontal="center" vertical="center" wrapText="1"/>
    </xf>
    <xf numFmtId="0" fontId="5" fillId="0" borderId="0" xfId="0" applyFont="1" applyAlignment="1">
      <alignment horizontal="left" vertical="center" wrapText="1"/>
    </xf>
    <xf numFmtId="0" fontId="1" fillId="4" borderId="0" xfId="0" applyFont="1" applyFill="1" applyAlignment="1">
      <alignment horizontal="left" vertical="center" wrapText="1"/>
    </xf>
    <xf numFmtId="0" fontId="5" fillId="3" borderId="5" xfId="0" applyFont="1" applyFill="1" applyBorder="1" applyAlignment="1">
      <alignment horizontal="left" vertical="top" wrapText="1"/>
    </xf>
    <xf numFmtId="0" fontId="5" fillId="3" borderId="6" xfId="0" applyFont="1" applyFill="1" applyBorder="1" applyAlignment="1">
      <alignment horizontal="center" vertical="top" wrapText="1"/>
    </xf>
    <xf numFmtId="0" fontId="5" fillId="3" borderId="9" xfId="0" applyFont="1" applyFill="1" applyBorder="1" applyAlignment="1">
      <alignment horizontal="center" vertical="top" wrapText="1"/>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0" fillId="4" borderId="0" xfId="0" applyFill="1" applyAlignment="1">
      <alignment vertical="center" wrapText="1"/>
    </xf>
    <xf numFmtId="0" fontId="6" fillId="0" borderId="12" xfId="0" applyFont="1" applyBorder="1" applyAlignment="1">
      <alignment horizontal="left" vertical="center" wrapText="1"/>
    </xf>
    <xf numFmtId="9" fontId="5" fillId="3" borderId="9" xfId="0"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top" wrapText="1"/>
    </xf>
    <xf numFmtId="0" fontId="5" fillId="5"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17" fillId="2" borderId="1" xfId="0" applyFont="1" applyFill="1" applyBorder="1" applyAlignment="1">
      <alignment horizontal="left" vertical="top" wrapText="1"/>
    </xf>
    <xf numFmtId="0" fontId="5" fillId="0" borderId="1" xfId="0" applyFont="1" applyBorder="1" applyAlignment="1">
      <alignment horizontal="left" vertical="top" wrapText="1"/>
    </xf>
    <xf numFmtId="0" fontId="19" fillId="3" borderId="0" xfId="0" applyFont="1" applyFill="1" applyAlignment="1">
      <alignment horizontal="center" vertical="top" wrapText="1"/>
    </xf>
    <xf numFmtId="0" fontId="21" fillId="3" borderId="0" xfId="0" applyFont="1" applyFill="1" applyAlignment="1">
      <alignment horizontal="center" vertical="top" wrapText="1"/>
    </xf>
    <xf numFmtId="0" fontId="3" fillId="2" borderId="11" xfId="0" applyFont="1" applyFill="1" applyBorder="1" applyAlignment="1">
      <alignment horizontal="center" vertical="center" wrapText="1"/>
    </xf>
    <xf numFmtId="9" fontId="4" fillId="3" borderId="1" xfId="0" applyNumberFormat="1" applyFont="1" applyFill="1" applyBorder="1" applyAlignment="1">
      <alignment horizontal="center" vertical="center" wrapText="1"/>
    </xf>
    <xf numFmtId="0" fontId="4" fillId="4" borderId="0" xfId="0" applyFont="1" applyFill="1" applyAlignment="1">
      <alignment horizontal="right" vertical="top" wrapText="1"/>
    </xf>
    <xf numFmtId="10" fontId="5" fillId="4" borderId="0" xfId="0" applyNumberFormat="1" applyFont="1" applyFill="1" applyAlignment="1">
      <alignment horizontal="center" vertical="top" wrapText="1"/>
    </xf>
    <xf numFmtId="9" fontId="5" fillId="4" borderId="5" xfId="0" applyNumberFormat="1" applyFont="1" applyFill="1" applyBorder="1" applyAlignment="1">
      <alignment horizontal="center" vertical="top" wrapText="1"/>
    </xf>
    <xf numFmtId="9" fontId="5" fillId="4" borderId="14" xfId="0" applyNumberFormat="1" applyFont="1" applyFill="1" applyBorder="1" applyAlignment="1">
      <alignment horizontal="center" vertical="top" wrapText="1"/>
    </xf>
    <xf numFmtId="9" fontId="5" fillId="4" borderId="6" xfId="0" applyNumberFormat="1" applyFont="1" applyFill="1" applyBorder="1" applyAlignment="1">
      <alignment horizontal="center" vertical="top" wrapText="1"/>
    </xf>
    <xf numFmtId="9" fontId="5" fillId="4" borderId="0" xfId="0" applyNumberFormat="1" applyFont="1" applyFill="1" applyAlignment="1">
      <alignment horizontal="center" vertical="top" wrapText="1"/>
    </xf>
    <xf numFmtId="9" fontId="5" fillId="4" borderId="9" xfId="0" applyNumberFormat="1" applyFont="1" applyFill="1" applyBorder="1" applyAlignment="1">
      <alignment horizontal="center" vertical="top" wrapText="1"/>
    </xf>
    <xf numFmtId="9" fontId="5" fillId="4" borderId="8" xfId="0" applyNumberFormat="1" applyFont="1" applyFill="1" applyBorder="1" applyAlignment="1">
      <alignment horizontal="center" vertical="top" wrapText="1"/>
    </xf>
    <xf numFmtId="0" fontId="3" fillId="2" borderId="7" xfId="0" applyFont="1" applyFill="1" applyBorder="1" applyAlignment="1">
      <alignment horizontal="center" vertical="top" wrapText="1"/>
    </xf>
    <xf numFmtId="0" fontId="21" fillId="3" borderId="0" xfId="0" applyFont="1" applyFill="1" applyAlignment="1">
      <alignment horizontal="left" vertical="top" wrapText="1"/>
    </xf>
    <xf numFmtId="9" fontId="5" fillId="3" borderId="0" xfId="0" applyNumberFormat="1" applyFont="1" applyFill="1" applyBorder="1" applyAlignment="1">
      <alignment horizontal="center" vertical="top" wrapText="1"/>
    </xf>
    <xf numFmtId="9" fontId="5" fillId="3" borderId="16" xfId="0" applyNumberFormat="1" applyFont="1" applyFill="1" applyBorder="1" applyAlignment="1">
      <alignment horizontal="center" vertical="top" wrapText="1"/>
    </xf>
    <xf numFmtId="10" fontId="5" fillId="3" borderId="0" xfId="0" applyNumberFormat="1" applyFont="1" applyFill="1" applyBorder="1" applyAlignment="1">
      <alignment horizontal="center" vertical="top" wrapText="1"/>
    </xf>
    <xf numFmtId="10" fontId="5" fillId="3" borderId="16" xfId="0" applyNumberFormat="1" applyFont="1" applyFill="1" applyBorder="1" applyAlignment="1">
      <alignment horizontal="center" vertical="top" wrapText="1"/>
    </xf>
    <xf numFmtId="0" fontId="5" fillId="3" borderId="17" xfId="0" quotePrefix="1" applyFont="1" applyFill="1" applyBorder="1" applyAlignment="1">
      <alignment horizontal="center" vertical="center" wrapText="1"/>
    </xf>
    <xf numFmtId="0" fontId="5" fillId="3" borderId="18" xfId="0" quotePrefix="1" applyFont="1" applyFill="1" applyBorder="1" applyAlignment="1">
      <alignment horizontal="center" vertical="center" wrapText="1"/>
    </xf>
    <xf numFmtId="0" fontId="5" fillId="3" borderId="19" xfId="0" quotePrefix="1" applyFont="1" applyFill="1" applyBorder="1" applyAlignment="1">
      <alignment horizontal="center" vertical="center" wrapText="1"/>
    </xf>
    <xf numFmtId="164" fontId="5" fillId="4" borderId="7" xfId="0" applyNumberFormat="1" applyFont="1" applyFill="1" applyBorder="1" applyAlignment="1">
      <alignment horizontal="center" vertical="top" wrapText="1"/>
    </xf>
    <xf numFmtId="164" fontId="5" fillId="4" borderId="15" xfId="0" applyNumberFormat="1" applyFont="1" applyFill="1" applyBorder="1" applyAlignment="1">
      <alignment horizontal="center" vertical="top" wrapText="1"/>
    </xf>
    <xf numFmtId="164" fontId="5" fillId="4" borderId="10" xfId="0" applyNumberFormat="1" applyFont="1" applyFill="1" applyBorder="1" applyAlignment="1">
      <alignment horizontal="center" vertical="top" wrapText="1"/>
    </xf>
    <xf numFmtId="164" fontId="5" fillId="4" borderId="6" xfId="0" applyNumberFormat="1" applyFont="1" applyFill="1" applyBorder="1" applyAlignment="1">
      <alignment horizontal="center" vertical="top" wrapText="1"/>
    </xf>
    <xf numFmtId="165" fontId="5" fillId="4" borderId="0" xfId="0" applyNumberFormat="1" applyFont="1" applyFill="1" applyAlignment="1">
      <alignment horizontal="center" vertical="top" wrapText="1"/>
    </xf>
    <xf numFmtId="165" fontId="5" fillId="4" borderId="14" xfId="0" applyNumberFormat="1" applyFont="1" applyFill="1" applyBorder="1" applyAlignment="1">
      <alignment horizontal="center" vertical="top" wrapText="1"/>
    </xf>
    <xf numFmtId="9" fontId="5" fillId="3" borderId="17" xfId="0" quotePrefix="1" applyNumberFormat="1" applyFont="1" applyFill="1" applyBorder="1" applyAlignment="1">
      <alignment horizontal="left" vertical="center" wrapText="1"/>
    </xf>
    <xf numFmtId="0" fontId="5" fillId="3" borderId="19" xfId="0" quotePrefix="1" applyFont="1" applyFill="1" applyBorder="1" applyAlignment="1">
      <alignment horizontal="left" vertical="center" wrapText="1"/>
    </xf>
    <xf numFmtId="0" fontId="5" fillId="3" borderId="18" xfId="0" quotePrefix="1" applyFont="1" applyFill="1" applyBorder="1" applyAlignment="1">
      <alignment horizontal="left" vertical="center" wrapText="1"/>
    </xf>
    <xf numFmtId="0" fontId="0" fillId="4" borderId="0" xfId="0" applyFill="1" applyBorder="1" applyAlignment="1">
      <alignment vertical="center"/>
    </xf>
    <xf numFmtId="166" fontId="5" fillId="3" borderId="15" xfId="0" applyNumberFormat="1" applyFont="1" applyFill="1" applyBorder="1" applyAlignment="1">
      <alignment horizontal="center" vertical="center" wrapText="1"/>
    </xf>
    <xf numFmtId="166" fontId="5" fillId="3" borderId="23" xfId="0" applyNumberFormat="1" applyFont="1" applyFill="1" applyBorder="1" applyAlignment="1">
      <alignment horizontal="center" vertical="center" wrapText="1"/>
    </xf>
    <xf numFmtId="166" fontId="4" fillId="3" borderId="0" xfId="0" applyNumberFormat="1" applyFont="1" applyFill="1" applyAlignment="1">
      <alignment horizontal="center" vertical="center" wrapText="1"/>
    </xf>
    <xf numFmtId="0" fontId="4" fillId="11" borderId="1" xfId="0" applyFont="1" applyFill="1" applyBorder="1" applyAlignment="1">
      <alignment horizontal="left" vertical="top" wrapText="1"/>
    </xf>
    <xf numFmtId="0" fontId="3" fillId="2" borderId="1" xfId="0" applyFont="1" applyFill="1" applyBorder="1" applyAlignment="1">
      <alignment horizontal="left" wrapText="1"/>
    </xf>
    <xf numFmtId="0" fontId="3" fillId="2" borderId="5" xfId="0" applyFont="1" applyFill="1" applyBorder="1" applyAlignment="1">
      <alignment horizontal="center" vertical="top" wrapText="1"/>
    </xf>
    <xf numFmtId="9" fontId="5" fillId="4" borderId="24" xfId="0" applyNumberFormat="1" applyFont="1" applyFill="1" applyBorder="1" applyAlignment="1">
      <alignment horizontal="center" vertical="top" wrapText="1"/>
    </xf>
    <xf numFmtId="9" fontId="5" fillId="4" borderId="30" xfId="0" applyNumberFormat="1" applyFont="1" applyFill="1" applyBorder="1" applyAlignment="1">
      <alignment horizontal="center" vertical="top" wrapText="1"/>
    </xf>
    <xf numFmtId="165" fontId="5" fillId="4" borderId="30" xfId="0" applyNumberFormat="1" applyFont="1" applyFill="1" applyBorder="1" applyAlignment="1">
      <alignment horizontal="center" vertical="top" wrapText="1"/>
    </xf>
    <xf numFmtId="0" fontId="5" fillId="11" borderId="1" xfId="0" applyFont="1" applyFill="1" applyBorder="1" applyAlignment="1">
      <alignment horizontal="left" vertical="top" wrapText="1"/>
    </xf>
    <xf numFmtId="0" fontId="26" fillId="3" borderId="1" xfId="0" applyFont="1" applyFill="1" applyBorder="1" applyAlignment="1">
      <alignment horizontal="left" vertical="top" wrapText="1"/>
    </xf>
    <xf numFmtId="0" fontId="27" fillId="2" borderId="1" xfId="0" applyFont="1" applyFill="1" applyBorder="1" applyAlignment="1">
      <alignment horizontal="left" vertical="top"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10" xfId="0" applyFont="1" applyFill="1" applyBorder="1" applyAlignment="1">
      <alignment horizontal="center" vertical="center" wrapText="1"/>
    </xf>
    <xf numFmtId="9" fontId="10" fillId="0" borderId="11"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0" fontId="5" fillId="3" borderId="11"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2" fillId="0" borderId="9" xfId="0" applyFont="1" applyBorder="1" applyAlignment="1">
      <alignment horizontal="center" vertical="center" wrapText="1"/>
    </xf>
    <xf numFmtId="0" fontId="5" fillId="3" borderId="6"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4" fillId="3" borderId="2" xfId="0" applyFont="1" applyFill="1" applyBorder="1" applyAlignment="1">
      <alignment horizontal="right" vertical="center" wrapText="1"/>
    </xf>
    <xf numFmtId="0" fontId="4" fillId="3" borderId="4" xfId="0" applyFont="1" applyFill="1" applyBorder="1" applyAlignment="1">
      <alignment horizontal="right" vertical="center" wrapText="1"/>
    </xf>
    <xf numFmtId="0" fontId="4" fillId="3" borderId="2" xfId="0" applyFont="1" applyFill="1" applyBorder="1" applyAlignment="1">
      <alignment horizontal="left" vertical="center" wrapText="1"/>
    </xf>
    <xf numFmtId="0" fontId="4" fillId="3" borderId="4" xfId="0" applyFont="1" applyFill="1" applyBorder="1" applyAlignment="1">
      <alignment horizontal="left"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1" fillId="0" borderId="20" xfId="0" applyFont="1" applyBorder="1" applyAlignment="1">
      <alignment vertical="center" wrapText="1"/>
    </xf>
    <xf numFmtId="0" fontId="1" fillId="0" borderId="21" xfId="0" applyFont="1" applyBorder="1" applyAlignment="1">
      <alignment vertical="center" wrapText="1"/>
    </xf>
    <xf numFmtId="0" fontId="1" fillId="0" borderId="22" xfId="0" applyFont="1" applyBorder="1" applyAlignment="1">
      <alignment vertical="center" wrapText="1"/>
    </xf>
    <xf numFmtId="0" fontId="4" fillId="3" borderId="6" xfId="0" applyFont="1" applyFill="1" applyBorder="1" applyAlignment="1">
      <alignment horizontal="right" vertical="center" wrapText="1"/>
    </xf>
    <xf numFmtId="0" fontId="5" fillId="3" borderId="14"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0" fontId="23" fillId="3" borderId="11" xfId="0" applyFont="1" applyFill="1" applyBorder="1" applyAlignment="1">
      <alignment horizontal="left" vertical="top" wrapText="1"/>
    </xf>
    <xf numFmtId="0" fontId="23" fillId="3" borderId="12" xfId="0" applyFont="1" applyFill="1" applyBorder="1" applyAlignment="1">
      <alignment horizontal="left" vertical="top" wrapText="1"/>
    </xf>
    <xf numFmtId="0" fontId="23" fillId="3" borderId="13" xfId="0" applyFont="1" applyFill="1" applyBorder="1" applyAlignment="1">
      <alignment horizontal="left" vertical="top" wrapText="1"/>
    </xf>
    <xf numFmtId="0" fontId="6" fillId="3" borderId="2"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3" fillId="2" borderId="2" xfId="0" applyFont="1" applyFill="1" applyBorder="1" applyAlignment="1">
      <alignment horizontal="left" vertical="top" wrapText="1"/>
    </xf>
    <xf numFmtId="0" fontId="3" fillId="2" borderId="4" xfId="0" applyFont="1" applyFill="1" applyBorder="1" applyAlignment="1">
      <alignment horizontal="left" vertical="top" wrapText="1"/>
    </xf>
    <xf numFmtId="0" fontId="20" fillId="2" borderId="2"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20" fillId="2" borderId="5" xfId="0" applyFont="1" applyFill="1" applyBorder="1" applyAlignment="1">
      <alignment horizontal="center" vertical="center" wrapText="1"/>
    </xf>
    <xf numFmtId="0" fontId="20" fillId="2" borderId="7" xfId="0" applyFont="1" applyFill="1" applyBorder="1" applyAlignment="1">
      <alignment horizontal="center" vertical="center" wrapText="1"/>
    </xf>
    <xf numFmtId="9" fontId="22" fillId="0" borderId="8" xfId="0" applyNumberFormat="1" applyFont="1" applyBorder="1" applyAlignment="1">
      <alignment horizontal="center" vertical="top" wrapText="1"/>
    </xf>
    <xf numFmtId="9" fontId="22" fillId="0" borderId="10" xfId="0" applyNumberFormat="1" applyFont="1" applyBorder="1" applyAlignment="1">
      <alignment horizontal="center" vertical="top" wrapText="1"/>
    </xf>
    <xf numFmtId="0" fontId="4" fillId="4" borderId="9" xfId="0" applyFont="1" applyFill="1" applyBorder="1" applyAlignment="1">
      <alignment horizontal="center" vertical="center" wrapText="1"/>
    </xf>
    <xf numFmtId="10" fontId="4" fillId="3" borderId="2" xfId="0" applyNumberFormat="1" applyFont="1" applyFill="1" applyBorder="1" applyAlignment="1">
      <alignment horizontal="center" vertical="center" wrapText="1"/>
    </xf>
    <xf numFmtId="10" fontId="4" fillId="3" borderId="4" xfId="0" applyNumberFormat="1" applyFont="1" applyFill="1" applyBorder="1" applyAlignment="1">
      <alignment horizontal="center" vertical="center" wrapText="1"/>
    </xf>
    <xf numFmtId="0" fontId="4" fillId="4" borderId="3" xfId="0" applyFont="1" applyFill="1" applyBorder="1" applyAlignment="1">
      <alignment horizontal="center" vertical="center" wrapText="1"/>
    </xf>
    <xf numFmtId="0" fontId="18" fillId="2" borderId="11" xfId="0" applyFont="1" applyFill="1" applyBorder="1" applyAlignment="1">
      <alignment horizontal="center" vertical="center" wrapText="1"/>
    </xf>
    <xf numFmtId="0" fontId="18" fillId="2" borderId="12" xfId="0" applyFont="1" applyFill="1" applyBorder="1" applyAlignment="1">
      <alignment horizontal="center" vertical="center" wrapText="1"/>
    </xf>
    <xf numFmtId="0" fontId="18" fillId="2" borderId="13" xfId="0" applyFont="1" applyFill="1" applyBorder="1" applyAlignment="1">
      <alignment horizontal="center" vertical="center" wrapText="1"/>
    </xf>
    <xf numFmtId="0" fontId="5" fillId="3" borderId="24" xfId="0" applyFont="1" applyFill="1" applyBorder="1" applyAlignment="1">
      <alignment horizontal="left" vertical="center" wrapText="1"/>
    </xf>
    <xf numFmtId="0" fontId="5" fillId="3" borderId="25" xfId="0" applyFont="1" applyFill="1" applyBorder="1" applyAlignment="1">
      <alignment horizontal="left" vertical="center" wrapText="1"/>
    </xf>
    <xf numFmtId="0" fontId="5" fillId="3" borderId="26" xfId="0" applyFont="1" applyFill="1" applyBorder="1" applyAlignment="1">
      <alignment horizontal="left" vertical="center" wrapText="1"/>
    </xf>
    <xf numFmtId="0" fontId="5" fillId="3" borderId="27" xfId="0" applyFont="1" applyFill="1" applyBorder="1" applyAlignment="1">
      <alignment horizontal="left" vertical="center" wrapText="1"/>
    </xf>
    <xf numFmtId="0" fontId="5" fillId="3" borderId="28" xfId="0" applyFont="1" applyFill="1" applyBorder="1" applyAlignment="1">
      <alignment horizontal="left" vertical="center" wrapText="1"/>
    </xf>
    <xf numFmtId="0" fontId="5" fillId="3" borderId="29" xfId="0" applyFont="1" applyFill="1" applyBorder="1" applyAlignment="1">
      <alignment horizontal="left"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cellXfs>
  <cellStyles count="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Normal" xfId="0" builtinId="0"/>
  </cellStyles>
  <dxfs count="741">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zoomScale="150" zoomScaleNormal="150" zoomScalePageLayoutView="150" workbookViewId="0">
      <selection activeCell="G18" sqref="G18:H18"/>
    </sheetView>
  </sheetViews>
  <sheetFormatPr defaultColWidth="10.796875" defaultRowHeight="13.95" customHeight="1" x14ac:dyDescent="0.3"/>
  <cols>
    <col min="1" max="2" width="10.796875" style="36"/>
    <col min="3" max="3" width="26.296875" style="36" customWidth="1"/>
    <col min="4" max="4" width="9.69921875" style="36" customWidth="1"/>
    <col min="5" max="5" width="3.69921875" style="36" customWidth="1"/>
    <col min="6" max="6" width="25.19921875" style="36" customWidth="1"/>
    <col min="7" max="7" width="18" style="36" customWidth="1"/>
    <col min="8" max="9" width="7.19921875" style="36" customWidth="1"/>
    <col min="10" max="10" width="3.69921875" style="36" customWidth="1"/>
    <col min="11" max="11" width="31.19921875" style="36" customWidth="1"/>
    <col min="12" max="16384" width="10.796875" style="36"/>
  </cols>
  <sheetData>
    <row r="1" spans="1:12" ht="13.95" customHeight="1" thickBot="1" x14ac:dyDescent="0.35">
      <c r="A1" s="118" t="s">
        <v>0</v>
      </c>
      <c r="B1" s="119"/>
      <c r="C1" s="119"/>
      <c r="D1" s="120"/>
      <c r="E1" s="16"/>
      <c r="F1" s="118" t="s">
        <v>1</v>
      </c>
      <c r="G1" s="119"/>
      <c r="H1" s="119"/>
      <c r="I1" s="120"/>
      <c r="J1" s="6"/>
      <c r="K1" s="6"/>
      <c r="L1" s="35"/>
    </row>
    <row r="2" spans="1:12" ht="13.95" customHeight="1" x14ac:dyDescent="0.3">
      <c r="A2" s="121"/>
      <c r="B2" s="122"/>
      <c r="C2" s="122"/>
      <c r="D2" s="123"/>
      <c r="E2" s="16"/>
      <c r="F2" s="121"/>
      <c r="G2" s="122"/>
      <c r="H2" s="122"/>
      <c r="I2" s="123"/>
      <c r="J2" s="6"/>
      <c r="K2" s="6"/>
      <c r="L2" s="35"/>
    </row>
    <row r="3" spans="1:12" ht="13.95" customHeight="1" thickBot="1" x14ac:dyDescent="0.35">
      <c r="A3" s="124"/>
      <c r="B3" s="125"/>
      <c r="C3" s="125"/>
      <c r="D3" s="126"/>
      <c r="E3" s="16"/>
      <c r="F3" s="124"/>
      <c r="G3" s="125"/>
      <c r="H3" s="125"/>
      <c r="I3" s="126"/>
      <c r="J3" s="6"/>
      <c r="K3" s="6"/>
      <c r="L3" s="35"/>
    </row>
    <row r="4" spans="1:12" ht="13.95" customHeight="1" thickBot="1" x14ac:dyDescent="0.35">
      <c r="A4" s="16"/>
      <c r="B4" s="16"/>
      <c r="C4" s="16"/>
      <c r="D4" s="16"/>
      <c r="E4" s="16"/>
      <c r="F4" s="6"/>
      <c r="G4" s="6"/>
      <c r="H4" s="6"/>
      <c r="I4" s="6"/>
      <c r="J4" s="6"/>
      <c r="K4" s="6"/>
      <c r="L4" s="35"/>
    </row>
    <row r="5" spans="1:12" ht="13.95" customHeight="1" thickBot="1" x14ac:dyDescent="0.35">
      <c r="A5" s="118" t="s">
        <v>2</v>
      </c>
      <c r="B5" s="119"/>
      <c r="C5" s="119"/>
      <c r="D5" s="120"/>
      <c r="E5" s="16"/>
      <c r="F5" s="118" t="s">
        <v>3</v>
      </c>
      <c r="G5" s="119"/>
      <c r="H5" s="119"/>
      <c r="I5" s="120"/>
      <c r="J5" s="6"/>
      <c r="K5" s="30"/>
      <c r="L5" s="35"/>
    </row>
    <row r="6" spans="1:12" ht="13.95" customHeight="1" thickBot="1" x14ac:dyDescent="0.35">
      <c r="A6" s="130"/>
      <c r="B6" s="131"/>
      <c r="C6" s="131"/>
      <c r="D6" s="132"/>
      <c r="E6" s="16"/>
      <c r="F6" s="130"/>
      <c r="G6" s="131"/>
      <c r="H6" s="131"/>
      <c r="I6" s="132"/>
      <c r="J6" s="6"/>
      <c r="K6" s="127" t="s">
        <v>29</v>
      </c>
      <c r="L6" s="35"/>
    </row>
    <row r="7" spans="1:12" ht="13.95" customHeight="1" thickBot="1" x14ac:dyDescent="0.35">
      <c r="A7" s="5"/>
      <c r="B7" s="5"/>
      <c r="C7" s="5"/>
      <c r="D7" s="37"/>
      <c r="E7" s="16"/>
      <c r="F7" s="130"/>
      <c r="G7" s="131"/>
      <c r="H7" s="131"/>
      <c r="I7" s="132"/>
      <c r="J7" s="6"/>
      <c r="K7" s="128"/>
      <c r="L7" s="35"/>
    </row>
    <row r="8" spans="1:12" ht="13.95" customHeight="1" thickBot="1" x14ac:dyDescent="0.35">
      <c r="A8" s="118" t="s">
        <v>4</v>
      </c>
      <c r="B8" s="119"/>
      <c r="C8" s="119"/>
      <c r="D8" s="120"/>
      <c r="E8" s="16"/>
      <c r="F8" s="130"/>
      <c r="G8" s="131"/>
      <c r="H8" s="131"/>
      <c r="I8" s="132"/>
      <c r="J8" s="6"/>
      <c r="K8" s="128"/>
      <c r="L8" s="35"/>
    </row>
    <row r="9" spans="1:12" ht="13.95" customHeight="1" thickBot="1" x14ac:dyDescent="0.35">
      <c r="A9" s="130"/>
      <c r="B9" s="131"/>
      <c r="C9" s="131"/>
      <c r="D9" s="132"/>
      <c r="E9" s="16"/>
      <c r="F9" s="130"/>
      <c r="G9" s="131"/>
      <c r="H9" s="131"/>
      <c r="I9" s="132"/>
      <c r="J9" s="6"/>
      <c r="K9" s="129"/>
      <c r="L9" s="35"/>
    </row>
    <row r="10" spans="1:12" ht="13.95" customHeight="1" thickBot="1" x14ac:dyDescent="0.35">
      <c r="A10" s="4"/>
      <c r="B10" s="4"/>
      <c r="C10" s="4"/>
      <c r="D10" s="16"/>
      <c r="E10" s="16"/>
      <c r="F10" s="4"/>
      <c r="G10" s="4"/>
      <c r="H10" s="4"/>
      <c r="I10" s="4"/>
      <c r="J10" s="6"/>
      <c r="K10" s="6"/>
      <c r="L10" s="35"/>
    </row>
    <row r="11" spans="1:12" ht="13.95" customHeight="1" thickBot="1" x14ac:dyDescent="0.35">
      <c r="A11" s="118" t="s">
        <v>5</v>
      </c>
      <c r="B11" s="119"/>
      <c r="C11" s="119"/>
      <c r="D11" s="120"/>
      <c r="E11" s="16"/>
      <c r="F11" s="118" t="s">
        <v>6</v>
      </c>
      <c r="G11" s="120"/>
      <c r="H11" s="2" t="s">
        <v>7</v>
      </c>
      <c r="I11" s="38">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J11" s="6"/>
      <c r="K11" s="31"/>
      <c r="L11" s="35"/>
    </row>
    <row r="12" spans="1:12" ht="13.95" customHeight="1" thickBot="1" x14ac:dyDescent="0.35">
      <c r="A12" s="39" t="s">
        <v>9</v>
      </c>
      <c r="B12" s="39" t="s">
        <v>10</v>
      </c>
      <c r="C12" s="40" t="s">
        <v>11</v>
      </c>
      <c r="D12" s="40" t="s">
        <v>12</v>
      </c>
      <c r="E12" s="41"/>
      <c r="F12" s="42" t="s">
        <v>13</v>
      </c>
      <c r="G12" s="6"/>
      <c r="H12" s="13">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0</v>
      </c>
      <c r="I12" s="43">
        <f>-H12*0.02</f>
        <v>0</v>
      </c>
      <c r="J12" s="6"/>
      <c r="K12" s="127" t="s">
        <v>8</v>
      </c>
      <c r="L12" s="35"/>
    </row>
    <row r="13" spans="1:12" ht="13.95" customHeight="1" thickBot="1" x14ac:dyDescent="0.35">
      <c r="A13" s="44"/>
      <c r="B13" s="44"/>
      <c r="C13" s="45"/>
      <c r="D13" s="46"/>
      <c r="E13" s="6"/>
      <c r="F13" s="42" t="s">
        <v>14</v>
      </c>
      <c r="G13" s="6"/>
      <c r="H13" s="13">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I13" s="43">
        <f>-H13*0.01</f>
        <v>0</v>
      </c>
      <c r="J13" s="47"/>
      <c r="K13" s="128"/>
      <c r="L13" s="48"/>
    </row>
    <row r="14" spans="1:12" ht="13.95" customHeight="1" thickBot="1" x14ac:dyDescent="0.35">
      <c r="A14" s="44"/>
      <c r="B14" s="44"/>
      <c r="C14" s="45"/>
      <c r="D14" s="46"/>
      <c r="E14" s="6"/>
      <c r="F14" s="49" t="s">
        <v>15</v>
      </c>
      <c r="G14" s="50"/>
      <c r="H14" s="14">
        <f>COUNTA($A$13:$A$30)-H12-H13</f>
        <v>0</v>
      </c>
      <c r="I14" s="51">
        <v>0</v>
      </c>
      <c r="J14" s="12"/>
      <c r="K14" s="129"/>
      <c r="L14" s="52"/>
    </row>
    <row r="15" spans="1:12" ht="13.95" customHeight="1" thickBot="1" x14ac:dyDescent="0.35">
      <c r="A15" s="44"/>
      <c r="B15" s="44"/>
      <c r="C15" s="45"/>
      <c r="D15" s="46"/>
      <c r="E15" s="6"/>
      <c r="F15" s="6"/>
      <c r="G15" s="6"/>
      <c r="H15" s="15" t="s">
        <v>16</v>
      </c>
      <c r="I15" s="53">
        <f>SUM(I11:I14)</f>
        <v>0.1</v>
      </c>
      <c r="J15" s="12"/>
      <c r="K15" s="52"/>
      <c r="L15" s="52"/>
    </row>
    <row r="16" spans="1:12" ht="13.95" customHeight="1" thickBot="1" x14ac:dyDescent="0.35">
      <c r="A16" s="44"/>
      <c r="B16" s="44"/>
      <c r="C16" s="45"/>
      <c r="D16" s="46"/>
      <c r="E16" s="6"/>
      <c r="F16" s="6"/>
      <c r="G16" s="6"/>
      <c r="H16" s="6"/>
      <c r="I16" s="6"/>
      <c r="J16" s="12"/>
      <c r="K16" s="52"/>
      <c r="L16" s="52"/>
    </row>
    <row r="17" spans="1:12" ht="13.95" customHeight="1" thickBot="1" x14ac:dyDescent="0.35">
      <c r="A17" s="44"/>
      <c r="B17" s="44"/>
      <c r="C17" s="45"/>
      <c r="D17" s="46"/>
      <c r="E17" s="6"/>
      <c r="F17" s="118" t="s">
        <v>17</v>
      </c>
      <c r="G17" s="120"/>
      <c r="H17" s="2"/>
      <c r="I17" s="38">
        <v>0.75</v>
      </c>
      <c r="J17" s="6"/>
      <c r="K17" s="32"/>
      <c r="L17" s="52"/>
    </row>
    <row r="18" spans="1:12" ht="13.95" customHeight="1" thickBot="1" x14ac:dyDescent="0.35">
      <c r="A18" s="44"/>
      <c r="B18" s="44"/>
      <c r="C18" s="45"/>
      <c r="D18" s="46"/>
      <c r="E18" s="6"/>
      <c r="F18" s="42" t="s">
        <v>19</v>
      </c>
      <c r="G18" s="133" t="s">
        <v>20</v>
      </c>
      <c r="H18" s="134"/>
      <c r="I18" s="43">
        <f>IF(LEFT(G18,6)="Entire",0,IF(LEFT(G18,6)="Custom",-0.05,-0.1))</f>
        <v>0</v>
      </c>
      <c r="J18" s="54"/>
      <c r="K18" s="127" t="s">
        <v>18</v>
      </c>
      <c r="L18" s="35"/>
    </row>
    <row r="19" spans="1:12" ht="13.95" customHeight="1" thickBot="1" x14ac:dyDescent="0.35">
      <c r="A19" s="44"/>
      <c r="B19" s="44"/>
      <c r="C19" s="45"/>
      <c r="D19" s="46"/>
      <c r="E19" s="6"/>
      <c r="F19" s="49" t="s">
        <v>21</v>
      </c>
      <c r="G19" s="135" t="s">
        <v>22</v>
      </c>
      <c r="H19" s="136"/>
      <c r="I19" s="51">
        <f>IF(G19="2D Graphics and 2D Gameplay",IF(I11=0.15,-0.05,0),IF(G19="3D Graphics but 2D Gameplay",IF(I11=0.15,-0.02,-0.3),IF(I11=0.15,0,-0.3)))</f>
        <v>0</v>
      </c>
      <c r="J19" s="6"/>
      <c r="K19" s="129"/>
      <c r="L19" s="35"/>
    </row>
    <row r="20" spans="1:12" ht="13.95" customHeight="1" thickBot="1" x14ac:dyDescent="0.35">
      <c r="A20" s="44"/>
      <c r="B20" s="44"/>
      <c r="C20" s="45"/>
      <c r="D20" s="46"/>
      <c r="E20" s="6"/>
      <c r="F20" s="6"/>
      <c r="G20" s="6"/>
      <c r="H20" s="15" t="s">
        <v>16</v>
      </c>
      <c r="I20" s="53">
        <f>SUM(I17:I19)</f>
        <v>0.75</v>
      </c>
      <c r="J20" s="6"/>
      <c r="K20" s="6"/>
      <c r="L20" s="35"/>
    </row>
    <row r="21" spans="1:12" ht="13.95" customHeight="1" thickBot="1" x14ac:dyDescent="0.35">
      <c r="A21" s="44"/>
      <c r="B21" s="44"/>
      <c r="C21" s="45"/>
      <c r="D21" s="46"/>
      <c r="E21" s="6"/>
      <c r="F21" s="151" t="s">
        <v>23</v>
      </c>
      <c r="G21" s="55"/>
      <c r="H21" s="29"/>
      <c r="I21" s="29"/>
      <c r="J21" s="6"/>
      <c r="K21" s="6"/>
      <c r="L21" s="35"/>
    </row>
    <row r="22" spans="1:12" ht="13.95" customHeight="1" thickBot="1" x14ac:dyDescent="0.35">
      <c r="A22" s="44"/>
      <c r="B22" s="44"/>
      <c r="C22" s="45"/>
      <c r="D22" s="46"/>
      <c r="E22" s="6"/>
      <c r="F22" s="152"/>
      <c r="G22" s="55"/>
      <c r="H22" s="33" t="s">
        <v>24</v>
      </c>
      <c r="I22" s="137">
        <f>I20+I15</f>
        <v>0.85</v>
      </c>
      <c r="J22" s="6"/>
      <c r="K22" s="139" t="s">
        <v>26</v>
      </c>
      <c r="L22" s="35"/>
    </row>
    <row r="23" spans="1:12" ht="13.95" customHeight="1" thickBot="1" x14ac:dyDescent="0.35">
      <c r="A23" s="44"/>
      <c r="B23" s="44"/>
      <c r="C23" s="45"/>
      <c r="D23" s="46"/>
      <c r="E23" s="6"/>
      <c r="F23" s="152"/>
      <c r="G23" s="55"/>
      <c r="H23" s="34" t="s">
        <v>25</v>
      </c>
      <c r="I23" s="138"/>
      <c r="J23" s="6"/>
      <c r="K23" s="140"/>
      <c r="L23" s="35"/>
    </row>
    <row r="24" spans="1:12" ht="13.95" customHeight="1" thickBot="1" x14ac:dyDescent="0.35">
      <c r="A24" s="44"/>
      <c r="B24" s="44"/>
      <c r="C24" s="45"/>
      <c r="D24" s="46"/>
      <c r="E24" s="6"/>
      <c r="F24" s="153"/>
      <c r="G24" s="55"/>
      <c r="H24" s="55"/>
      <c r="I24" s="55"/>
      <c r="J24" s="6"/>
      <c r="K24" s="6"/>
      <c r="L24" s="35"/>
    </row>
    <row r="25" spans="1:12" ht="13.95" customHeight="1" thickBot="1" x14ac:dyDescent="0.35">
      <c r="A25" s="44"/>
      <c r="B25" s="44"/>
      <c r="C25" s="45"/>
      <c r="D25" s="46"/>
      <c r="E25" s="6"/>
      <c r="F25" s="28"/>
      <c r="G25" s="28"/>
      <c r="H25" s="28"/>
      <c r="I25" s="29"/>
      <c r="J25" s="6"/>
      <c r="K25" s="6"/>
      <c r="L25" s="35"/>
    </row>
    <row r="26" spans="1:12" ht="13.95" customHeight="1" thickBot="1" x14ac:dyDescent="0.35">
      <c r="A26" s="44"/>
      <c r="B26" s="44"/>
      <c r="C26" s="45"/>
      <c r="D26" s="46"/>
      <c r="E26" s="16"/>
      <c r="F26" s="141" t="s">
        <v>27</v>
      </c>
      <c r="G26" s="141"/>
      <c r="H26" s="141"/>
      <c r="I26" s="141"/>
      <c r="J26" s="6"/>
      <c r="K26" s="6"/>
      <c r="L26" s="35"/>
    </row>
    <row r="27" spans="1:12" ht="13.95" customHeight="1" thickBot="1" x14ac:dyDescent="0.35">
      <c r="A27" s="44"/>
      <c r="B27" s="44"/>
      <c r="C27" s="45"/>
      <c r="D27" s="46"/>
      <c r="E27" s="16"/>
      <c r="F27" s="133" t="s">
        <v>28</v>
      </c>
      <c r="G27" s="142"/>
      <c r="H27" s="142"/>
      <c r="I27" s="134"/>
      <c r="J27" s="6"/>
      <c r="K27" s="6"/>
      <c r="L27" s="35"/>
    </row>
    <row r="28" spans="1:12" ht="13.95" customHeight="1" thickBot="1" x14ac:dyDescent="0.35">
      <c r="A28" s="44"/>
      <c r="B28" s="44"/>
      <c r="C28" s="45"/>
      <c r="D28" s="46"/>
      <c r="E28" s="16"/>
      <c r="F28" s="143"/>
      <c r="G28" s="144"/>
      <c r="H28" s="144"/>
      <c r="I28" s="145"/>
      <c r="J28" s="6"/>
      <c r="K28" s="6"/>
      <c r="L28" s="35"/>
    </row>
    <row r="29" spans="1:12" ht="13.95" customHeight="1" thickBot="1" x14ac:dyDescent="0.35">
      <c r="A29" s="44"/>
      <c r="B29" s="44"/>
      <c r="C29" s="45"/>
      <c r="D29" s="46"/>
      <c r="E29" s="16"/>
      <c r="F29" s="143"/>
      <c r="G29" s="144"/>
      <c r="H29" s="144"/>
      <c r="I29" s="145"/>
      <c r="J29" s="6"/>
      <c r="K29" s="6"/>
      <c r="L29" s="35"/>
    </row>
    <row r="30" spans="1:12" ht="13.95" customHeight="1" thickBot="1" x14ac:dyDescent="0.35">
      <c r="A30" s="44"/>
      <c r="B30" s="44"/>
      <c r="C30" s="45"/>
      <c r="D30" s="46"/>
      <c r="E30" s="16"/>
      <c r="F30" s="143"/>
      <c r="G30" s="144"/>
      <c r="H30" s="144"/>
      <c r="I30" s="145"/>
      <c r="J30" s="6"/>
      <c r="K30" s="6"/>
      <c r="L30" s="35"/>
    </row>
    <row r="31" spans="1:12" ht="13.95" customHeight="1" thickBot="1" x14ac:dyDescent="0.35">
      <c r="A31" s="147" t="s">
        <v>30</v>
      </c>
      <c r="B31" s="148"/>
      <c r="C31" s="149"/>
      <c r="D31" s="150"/>
      <c r="E31" s="6"/>
      <c r="F31" s="135"/>
      <c r="G31" s="146"/>
      <c r="H31" s="146"/>
      <c r="I31" s="136"/>
      <c r="J31" s="6"/>
      <c r="K31" s="6"/>
      <c r="L31" s="35"/>
    </row>
    <row r="32" spans="1:12" ht="13.95" customHeight="1" x14ac:dyDescent="0.3">
      <c r="A32" s="16"/>
      <c r="B32" s="16"/>
      <c r="C32" s="16"/>
      <c r="D32" s="16"/>
      <c r="E32" s="16"/>
      <c r="F32" s="6"/>
      <c r="G32" s="6"/>
      <c r="H32" s="15"/>
      <c r="I32" s="12"/>
      <c r="J32" s="6"/>
      <c r="K32" s="6"/>
      <c r="L32" s="35"/>
    </row>
  </sheetData>
  <mergeCells count="28">
    <mergeCell ref="I22:I23"/>
    <mergeCell ref="K22:K23"/>
    <mergeCell ref="F26:I26"/>
    <mergeCell ref="F27:I31"/>
    <mergeCell ref="A31:B31"/>
    <mergeCell ref="C31:D31"/>
    <mergeCell ref="F21:F24"/>
    <mergeCell ref="K12:K14"/>
    <mergeCell ref="K18:K19"/>
    <mergeCell ref="A6:D6"/>
    <mergeCell ref="F6:I6"/>
    <mergeCell ref="F7:I7"/>
    <mergeCell ref="A8:D8"/>
    <mergeCell ref="F8:I8"/>
    <mergeCell ref="A9:D9"/>
    <mergeCell ref="F9:I9"/>
    <mergeCell ref="K6:K9"/>
    <mergeCell ref="A11:D11"/>
    <mergeCell ref="F11:G11"/>
    <mergeCell ref="F17:G17"/>
    <mergeCell ref="G18:H18"/>
    <mergeCell ref="G19:H19"/>
    <mergeCell ref="A1:D1"/>
    <mergeCell ref="F1:I1"/>
    <mergeCell ref="A2:D3"/>
    <mergeCell ref="F2:I3"/>
    <mergeCell ref="A5:D5"/>
    <mergeCell ref="F5:I5"/>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qref="F6:I9">
      <formula1>"Challenge, Accomplishment, Fellowship, Competition, Discovery, Fantasy, Drama, Expression, Creation, Sensation"</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H18">
      <formula1>"Entirely Custom, Custom (except for physics), Zero Engine, Unity, Unreal, Flash"</formula1>
    </dataValidation>
    <dataValidation type="list" allowBlank="1" showInputMessage="1" showErrorMessage="1" sqref="G19:H19">
      <formula1>"2D Graphics and 2D Gameplay, 3D Graphics but 2D Gameplay, 3D Graphics and 3D Gameplay"</formula1>
    </dataValidation>
  </dataValidations>
  <pageMargins left="0.75" right="0.75" top="1" bottom="1" header="0.5" footer="0.5"/>
  <pageSetup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zoomScale="150" zoomScaleNormal="150" zoomScalePageLayoutView="150" workbookViewId="0">
      <selection activeCell="C36" sqref="C36:C38"/>
    </sheetView>
  </sheetViews>
  <sheetFormatPr defaultColWidth="10.796875" defaultRowHeight="13.95" customHeight="1" x14ac:dyDescent="0.3"/>
  <cols>
    <col min="1" max="1" width="29" style="36" customWidth="1"/>
    <col min="2" max="2" width="5" style="36" customWidth="1"/>
    <col min="3" max="8" width="9.69921875" style="36" customWidth="1"/>
    <col min="9" max="9" width="3.69921875" style="36" customWidth="1"/>
    <col min="10" max="10" width="26.296875" style="36" customWidth="1"/>
    <col min="11" max="11" width="3.69921875" style="36" customWidth="1"/>
    <col min="12" max="12" width="26.296875" style="36" customWidth="1"/>
    <col min="13" max="16384" width="10.796875" style="36"/>
  </cols>
  <sheetData>
    <row r="1" spans="1:12" ht="18" customHeight="1" thickBot="1" x14ac:dyDescent="0.35">
      <c r="A1" s="189" t="s">
        <v>706</v>
      </c>
      <c r="B1" s="75"/>
      <c r="C1" s="179" t="s">
        <v>689</v>
      </c>
      <c r="D1" s="180"/>
      <c r="E1" s="179" t="s">
        <v>690</v>
      </c>
      <c r="F1" s="180"/>
      <c r="G1" s="179" t="s">
        <v>691</v>
      </c>
      <c r="H1" s="180"/>
    </row>
    <row r="2" spans="1:12" ht="18" customHeight="1" x14ac:dyDescent="0.3">
      <c r="A2" s="190"/>
      <c r="B2" s="75"/>
      <c r="C2" s="181" t="s">
        <v>688</v>
      </c>
      <c r="D2" s="182"/>
      <c r="E2" s="181" t="s">
        <v>688</v>
      </c>
      <c r="F2" s="182"/>
      <c r="G2" s="181" t="s">
        <v>688</v>
      </c>
      <c r="H2" s="182"/>
      <c r="J2" s="192" t="s">
        <v>707</v>
      </c>
      <c r="K2" s="193"/>
      <c r="L2" s="194"/>
    </row>
    <row r="3" spans="1:12" ht="22.95" customHeight="1" thickBot="1" x14ac:dyDescent="0.35">
      <c r="A3" s="191"/>
      <c r="B3" s="76"/>
      <c r="C3" s="183">
        <f>MAX(0,MIN(1,IF((A6+C6+L6) &lt;= 0.95, ROUND(A6+C6+L6,2), FLOOR((0.95+(A6+C6+L6-0.95)/5),2))))</f>
        <v>0.85</v>
      </c>
      <c r="D3" s="184"/>
      <c r="E3" s="183">
        <f>MAX(0,MIN(1,IF((A6+E6+L6) &lt;= 0.95, ROUND(A6+E6+L6,2), FLOOR((0.95+(A6+E6+L6-0.95)/5),2))))</f>
        <v>0.85</v>
      </c>
      <c r="F3" s="184"/>
      <c r="G3" s="183">
        <f>MAX(0,MIN(1,IF((A6+G6+L6) &lt;= 0.95, ROUND(A6+G6+L6,2), FLOOR((0.95+(A6+G6+L6-0.95)/5),2))))</f>
        <v>0.85</v>
      </c>
      <c r="H3" s="184"/>
      <c r="J3" s="195"/>
      <c r="K3" s="196"/>
      <c r="L3" s="197"/>
    </row>
    <row r="4" spans="1:12" ht="13.95" customHeight="1" thickBot="1" x14ac:dyDescent="0.35">
      <c r="A4" s="3"/>
      <c r="B4" s="11"/>
      <c r="C4" s="27"/>
      <c r="D4" s="27"/>
      <c r="E4" s="27"/>
      <c r="F4" s="27"/>
      <c r="G4" s="27"/>
      <c r="H4" s="27"/>
      <c r="J4" s="11"/>
      <c r="K4" s="88"/>
      <c r="L4" s="88"/>
    </row>
    <row r="5" spans="1:12" ht="13.95" customHeight="1" thickBot="1" x14ac:dyDescent="0.35">
      <c r="A5" s="77" t="s">
        <v>692</v>
      </c>
      <c r="B5" s="11"/>
      <c r="C5" s="118" t="s">
        <v>693</v>
      </c>
      <c r="D5" s="120"/>
      <c r="E5" s="118" t="s">
        <v>694</v>
      </c>
      <c r="F5" s="120"/>
      <c r="G5" s="118" t="s">
        <v>695</v>
      </c>
      <c r="H5" s="120"/>
      <c r="J5" s="77" t="s">
        <v>708</v>
      </c>
      <c r="K5" s="3"/>
      <c r="L5" s="77" t="s">
        <v>709</v>
      </c>
    </row>
    <row r="6" spans="1:12" ht="13.95" customHeight="1" thickBot="1" x14ac:dyDescent="0.35">
      <c r="A6" s="78">
        <f>'Game Data'!$I$22+Submission!$E$16</f>
        <v>0.85</v>
      </c>
      <c r="B6" s="11"/>
      <c r="C6" s="186">
        <f>D15+D24+D33+D42+D51+D60</f>
        <v>0</v>
      </c>
      <c r="D6" s="187"/>
      <c r="E6" s="186">
        <f>F15+F24+F33+F42+F51+F60</f>
        <v>0</v>
      </c>
      <c r="F6" s="187"/>
      <c r="G6" s="186">
        <f>H15+H24+H33+H42+H51+H60</f>
        <v>0</v>
      </c>
      <c r="H6" s="187"/>
      <c r="J6" s="92">
        <f>ABS('Student Grade'!$F$15+'Student Grade'!$D$24+'Student Grade'!$H$33+'Student Grade'!$F$42+'Student Grade'!$F$51+'Student Grade'!$F$60-$F$15-$D$24-$D$33-$H$42-$F$51-$F$60)</f>
        <v>0.13500000000000001</v>
      </c>
      <c r="K6" s="3"/>
      <c r="L6" s="90">
        <f>IF(J6 &gt; 0.05, 0, IF( J6 &gt; 0.02, 0.01, (IF(J6 &gt; 0.01, 0.02, 0.03))))</f>
        <v>0</v>
      </c>
    </row>
    <row r="7" spans="1:12" ht="13.95" customHeight="1" thickBot="1" x14ac:dyDescent="0.35">
      <c r="A7" s="3"/>
      <c r="B7" s="11"/>
      <c r="C7" s="188" t="s">
        <v>696</v>
      </c>
      <c r="D7" s="188"/>
      <c r="E7" s="188" t="s">
        <v>697</v>
      </c>
      <c r="F7" s="188"/>
      <c r="G7" s="188" t="s">
        <v>698</v>
      </c>
      <c r="H7" s="188"/>
      <c r="J7" s="91"/>
      <c r="K7" s="3"/>
      <c r="L7" s="89"/>
    </row>
    <row r="8" spans="1:12" ht="13.95" customHeight="1" thickBot="1" x14ac:dyDescent="0.35">
      <c r="A8" s="1" t="s">
        <v>699</v>
      </c>
      <c r="B8" s="24" t="s">
        <v>7</v>
      </c>
      <c r="C8" s="1" t="s">
        <v>700</v>
      </c>
      <c r="D8" s="25" t="s">
        <v>34</v>
      </c>
      <c r="E8" s="24" t="s">
        <v>700</v>
      </c>
      <c r="F8" s="25" t="s">
        <v>34</v>
      </c>
      <c r="G8" s="24" t="s">
        <v>700</v>
      </c>
      <c r="H8" s="87" t="s">
        <v>34</v>
      </c>
      <c r="J8" s="198" t="s">
        <v>710</v>
      </c>
      <c r="K8" s="3"/>
      <c r="L8" s="93" t="s">
        <v>711</v>
      </c>
    </row>
    <row r="9" spans="1:12" ht="13.95" customHeight="1" x14ac:dyDescent="0.3">
      <c r="A9" s="56" t="str">
        <f>"Missing Required TCRs (out of "&amp;COUNTIF(TCRs!$A$10:'TCRs'!$A$250,"Required")&amp;")"</f>
        <v>Missing Required TCRs (out of 20)</v>
      </c>
      <c r="B9" s="57">
        <f>TCRs!$E$2</f>
        <v>0</v>
      </c>
      <c r="C9" s="81">
        <v>-0.1</v>
      </c>
      <c r="D9" s="96">
        <f t="shared" ref="D9:D14" si="0">B9*C9</f>
        <v>0</v>
      </c>
      <c r="E9" s="83">
        <v>-0.05</v>
      </c>
      <c r="F9" s="96">
        <f t="shared" ref="F9:F14" si="1">B9*E9</f>
        <v>0</v>
      </c>
      <c r="G9" s="83">
        <v>-0.02</v>
      </c>
      <c r="H9" s="96">
        <f t="shared" ref="H9:H14" si="2">B9*G9</f>
        <v>0</v>
      </c>
      <c r="J9" s="199"/>
      <c r="K9" s="3"/>
      <c r="L9" s="94" t="s">
        <v>712</v>
      </c>
    </row>
    <row r="10" spans="1:12" ht="13.95" customHeight="1" thickBot="1" x14ac:dyDescent="0.35">
      <c r="A10" s="9" t="str">
        <f>"Missing Basic TCRs (out of "&amp;COUNTIF(TCRs!$A$10:'TCRs'!$A$250,"Basic")&amp;")"</f>
        <v>Missing Basic TCRs (out of 33)</v>
      </c>
      <c r="B10" s="11">
        <f>TCRs!$E$3</f>
        <v>0</v>
      </c>
      <c r="C10" s="82">
        <v>-0.02</v>
      </c>
      <c r="D10" s="97">
        <f t="shared" si="0"/>
        <v>0</v>
      </c>
      <c r="E10" s="84">
        <v>-0.01</v>
      </c>
      <c r="F10" s="97">
        <f t="shared" si="1"/>
        <v>0</v>
      </c>
      <c r="G10" s="100">
        <v>-5.0000000000000001E-3</v>
      </c>
      <c r="H10" s="97">
        <f t="shared" si="2"/>
        <v>0</v>
      </c>
      <c r="J10" s="200"/>
      <c r="K10" s="3"/>
      <c r="L10" s="95" t="s">
        <v>713</v>
      </c>
    </row>
    <row r="11" spans="1:12" ht="13.95" customHeight="1" thickBot="1" x14ac:dyDescent="0.35">
      <c r="A11" s="9" t="str">
        <f>"Missing Intermediate TCRs (out of "&amp;COUNTIF(TCRs!$A$10:'TCRs'!$A$250,"Intermediate")&amp;")"</f>
        <v>Missing Intermediate TCRs (out of 18)</v>
      </c>
      <c r="B11" s="11">
        <f>TCRs!$E$4</f>
        <v>0</v>
      </c>
      <c r="C11" s="82">
        <v>-0.01</v>
      </c>
      <c r="D11" s="97">
        <f t="shared" si="0"/>
        <v>0</v>
      </c>
      <c r="E11" s="100">
        <v>-5.0000000000000001E-3</v>
      </c>
      <c r="F11" s="97">
        <f t="shared" si="1"/>
        <v>0</v>
      </c>
      <c r="G11" s="80">
        <v>-2.5000000000000001E-3</v>
      </c>
      <c r="H11" s="97">
        <f t="shared" si="2"/>
        <v>0</v>
      </c>
      <c r="J11" s="89"/>
      <c r="K11" s="3"/>
      <c r="L11" s="18"/>
    </row>
    <row r="12" spans="1:12" ht="13.95" customHeight="1" x14ac:dyDescent="0.3">
      <c r="A12" s="9" t="str">
        <f>"Completed Advanced TCRs (out of "&amp;COUNTIF(TCRs!$A$10:'TCRs'!$A$250,"Advanced")&amp;")"</f>
        <v>Completed Advanced TCRs (out of 16)</v>
      </c>
      <c r="B12" s="11">
        <f>TCRs!$E$7</f>
        <v>0</v>
      </c>
      <c r="C12" s="101">
        <v>5.0000000000000001E-3</v>
      </c>
      <c r="D12" s="97">
        <f t="shared" si="0"/>
        <v>0</v>
      </c>
      <c r="E12" s="101">
        <v>5.0000000000000001E-3</v>
      </c>
      <c r="F12" s="97">
        <f t="shared" si="1"/>
        <v>0</v>
      </c>
      <c r="G12" s="101">
        <v>5.0000000000000001E-3</v>
      </c>
      <c r="H12" s="97">
        <f t="shared" si="2"/>
        <v>0</v>
      </c>
      <c r="J12" s="127" t="s">
        <v>721</v>
      </c>
      <c r="K12" s="31"/>
      <c r="L12" s="102" t="s">
        <v>722</v>
      </c>
    </row>
    <row r="13" spans="1:12" ht="13.95" customHeight="1" x14ac:dyDescent="0.3">
      <c r="A13" s="9" t="str">
        <f>"Completed Professional TCRs (out of "&amp;COUNTIF(TCRs!$A$10:'TCRs'!$A$250,"Professional")&amp;")"</f>
        <v>Completed Professional TCRs (out of 8)</v>
      </c>
      <c r="B13" s="11">
        <f>TCRs!$E$8</f>
        <v>0</v>
      </c>
      <c r="C13" s="101">
        <v>5.0000000000000001E-3</v>
      </c>
      <c r="D13" s="97">
        <f t="shared" si="0"/>
        <v>0</v>
      </c>
      <c r="E13" s="101">
        <v>5.0000000000000001E-3</v>
      </c>
      <c r="F13" s="97">
        <f t="shared" si="1"/>
        <v>0</v>
      </c>
      <c r="G13" s="101">
        <v>5.0000000000000001E-3</v>
      </c>
      <c r="H13" s="97">
        <f t="shared" si="2"/>
        <v>0</v>
      </c>
      <c r="J13" s="128"/>
      <c r="K13" s="31"/>
      <c r="L13" s="104" t="s">
        <v>714</v>
      </c>
    </row>
    <row r="14" spans="1:12" ht="13.95" customHeight="1" thickBot="1" x14ac:dyDescent="0.35">
      <c r="A14" s="10" t="str">
        <f>"Completed Innovative TCRs (out of "&amp;COUNTIF(TCRs!$A$10:'TCRs'!$A$250,"Innovative")&amp;")"</f>
        <v>Completed Innovative TCRs (out of 9)</v>
      </c>
      <c r="B14" s="58">
        <f>TCRs!$E$9</f>
        <v>0</v>
      </c>
      <c r="C14" s="86">
        <v>0.01</v>
      </c>
      <c r="D14" s="98">
        <f t="shared" si="0"/>
        <v>0</v>
      </c>
      <c r="E14" s="86">
        <v>0.01</v>
      </c>
      <c r="F14" s="98">
        <f t="shared" si="1"/>
        <v>0</v>
      </c>
      <c r="G14" s="86">
        <v>0.01</v>
      </c>
      <c r="H14" s="98">
        <f t="shared" si="2"/>
        <v>0</v>
      </c>
      <c r="J14" s="128"/>
      <c r="K14" s="105"/>
      <c r="L14" s="104" t="s">
        <v>715</v>
      </c>
    </row>
    <row r="15" spans="1:12" ht="13.95" customHeight="1" x14ac:dyDescent="0.3">
      <c r="A15" s="3"/>
      <c r="B15" s="11"/>
      <c r="C15" s="79" t="s">
        <v>16</v>
      </c>
      <c r="D15" s="99">
        <f>SUM(D9:D14)</f>
        <v>0</v>
      </c>
      <c r="E15" s="79" t="s">
        <v>16</v>
      </c>
      <c r="F15" s="99">
        <f>SUM(F9:F14)</f>
        <v>0</v>
      </c>
      <c r="G15" s="79" t="s">
        <v>16</v>
      </c>
      <c r="H15" s="99">
        <f>SUM(H9:H14)</f>
        <v>0</v>
      </c>
      <c r="J15" s="128"/>
      <c r="K15" s="105"/>
      <c r="L15" s="104" t="s">
        <v>716</v>
      </c>
    </row>
    <row r="16" spans="1:12" ht="13.95" customHeight="1" thickBot="1" x14ac:dyDescent="0.35">
      <c r="A16" s="3"/>
      <c r="B16" s="11"/>
      <c r="C16" s="185" t="s">
        <v>696</v>
      </c>
      <c r="D16" s="185"/>
      <c r="E16" s="185" t="s">
        <v>697</v>
      </c>
      <c r="F16" s="185"/>
      <c r="G16" s="185" t="s">
        <v>698</v>
      </c>
      <c r="H16" s="185"/>
      <c r="J16" s="128"/>
      <c r="K16" s="105"/>
      <c r="L16" s="104" t="s">
        <v>717</v>
      </c>
    </row>
    <row r="17" spans="1:12" ht="13.95" customHeight="1" thickBot="1" x14ac:dyDescent="0.35">
      <c r="A17" s="1" t="s">
        <v>701</v>
      </c>
      <c r="B17" s="24" t="s">
        <v>7</v>
      </c>
      <c r="C17" s="111" t="s">
        <v>700</v>
      </c>
      <c r="D17" s="25" t="s">
        <v>34</v>
      </c>
      <c r="E17" s="24" t="s">
        <v>700</v>
      </c>
      <c r="F17" s="25" t="s">
        <v>34</v>
      </c>
      <c r="G17" s="24" t="s">
        <v>700</v>
      </c>
      <c r="H17" s="25" t="s">
        <v>34</v>
      </c>
      <c r="J17" s="128"/>
      <c r="K17" s="105"/>
      <c r="L17" s="104" t="s">
        <v>718</v>
      </c>
    </row>
    <row r="18" spans="1:12" ht="13.95" customHeight="1" x14ac:dyDescent="0.3">
      <c r="A18" s="56" t="str">
        <f>"Missing Required DCRs (out of "&amp;COUNTIF(DCRs!$A$10:'DCRs'!$A$241,"Required")&amp;")"</f>
        <v>Missing Required DCRs (out of 8)</v>
      </c>
      <c r="B18" s="57">
        <f>DCRs!$E$2</f>
        <v>0</v>
      </c>
      <c r="C18" s="112">
        <v>-0.05</v>
      </c>
      <c r="D18" s="96">
        <f t="shared" ref="D18:D23" si="3">B18*C18</f>
        <v>0</v>
      </c>
      <c r="E18" s="82">
        <v>-0.1</v>
      </c>
      <c r="F18" s="96">
        <f t="shared" ref="F18:F23" si="4">B18*E18</f>
        <v>0</v>
      </c>
      <c r="G18" s="83">
        <v>-0.05</v>
      </c>
      <c r="H18" s="96">
        <f t="shared" ref="H18:H23" si="5">B18*G18</f>
        <v>0</v>
      </c>
      <c r="J18" s="128"/>
      <c r="K18" s="105"/>
      <c r="L18" s="104" t="s">
        <v>719</v>
      </c>
    </row>
    <row r="19" spans="1:12" ht="13.95" customHeight="1" thickBot="1" x14ac:dyDescent="0.35">
      <c r="A19" s="9" t="str">
        <f>"Missing Basic DCRs (out of "&amp;COUNTIF(DCRs!$A$10:'DCRs'!$A$241,"Basic")&amp;")"</f>
        <v>Missing Basic DCRs (out of 12)</v>
      </c>
      <c r="B19" s="11">
        <f>DCRs!$E$3</f>
        <v>0</v>
      </c>
      <c r="C19" s="113">
        <v>-0.01</v>
      </c>
      <c r="D19" s="97">
        <f t="shared" si="3"/>
        <v>0</v>
      </c>
      <c r="E19" s="82">
        <v>-0.02</v>
      </c>
      <c r="F19" s="97">
        <f t="shared" si="4"/>
        <v>0</v>
      </c>
      <c r="G19" s="84">
        <v>-0.01</v>
      </c>
      <c r="H19" s="97">
        <f t="shared" si="5"/>
        <v>0</v>
      </c>
      <c r="J19" s="129"/>
      <c r="K19" s="105"/>
      <c r="L19" s="103" t="s">
        <v>720</v>
      </c>
    </row>
    <row r="20" spans="1:12" ht="13.95" customHeight="1" x14ac:dyDescent="0.3">
      <c r="A20" s="9" t="str">
        <f>"Missing Intermediate DCRs (out of "&amp;COUNTIF(DCRs!$A$10:'DCRs'!$A$241,"Intermediate")&amp;")"</f>
        <v>Missing Intermediate DCRs (out of 10)</v>
      </c>
      <c r="B20" s="11">
        <f>DCRs!$E$4</f>
        <v>0</v>
      </c>
      <c r="C20" s="114">
        <v>-5.0000000000000001E-3</v>
      </c>
      <c r="D20" s="97">
        <f t="shared" si="3"/>
        <v>0</v>
      </c>
      <c r="E20" s="82">
        <v>-0.01</v>
      </c>
      <c r="F20" s="97">
        <f t="shared" si="4"/>
        <v>0</v>
      </c>
      <c r="G20" s="100">
        <v>-5.0000000000000001E-3</v>
      </c>
      <c r="H20" s="97">
        <f t="shared" si="5"/>
        <v>0</v>
      </c>
    </row>
    <row r="21" spans="1:12" ht="13.95" customHeight="1" x14ac:dyDescent="0.3">
      <c r="A21" s="9" t="str">
        <f>"Completed Advanced DCRs (out of "&amp;COUNTIF(DCRs!$A$10:'DCRs'!$A$241,"Advanced")&amp;")"</f>
        <v>Completed Advanced DCRs (out of 19)</v>
      </c>
      <c r="B21" s="11">
        <f>DCRs!$E$7</f>
        <v>0</v>
      </c>
      <c r="C21" s="101">
        <v>5.0000000000000001E-3</v>
      </c>
      <c r="D21" s="97">
        <f t="shared" si="3"/>
        <v>0</v>
      </c>
      <c r="E21" s="100">
        <v>5.0000000000000001E-3</v>
      </c>
      <c r="F21" s="97">
        <f t="shared" si="4"/>
        <v>0</v>
      </c>
      <c r="G21" s="100">
        <v>5.0000000000000001E-3</v>
      </c>
      <c r="H21" s="97">
        <f t="shared" si="5"/>
        <v>0</v>
      </c>
    </row>
    <row r="22" spans="1:12" ht="13.95" customHeight="1" x14ac:dyDescent="0.3">
      <c r="A22" s="9" t="str">
        <f>"Completed Professional DCRs (out of "&amp;COUNTIF(DCRs!$A$10:'DCRs'!$A$241,"Professional")&amp;")"</f>
        <v>Completed Professional DCRs (out of 15)</v>
      </c>
      <c r="B22" s="11">
        <f>DCRs!$E$8</f>
        <v>0</v>
      </c>
      <c r="C22" s="101">
        <v>5.0000000000000001E-3</v>
      </c>
      <c r="D22" s="97">
        <f t="shared" si="3"/>
        <v>0</v>
      </c>
      <c r="E22" s="100">
        <v>5.0000000000000001E-3</v>
      </c>
      <c r="F22" s="97">
        <f t="shared" si="4"/>
        <v>0</v>
      </c>
      <c r="G22" s="100">
        <v>5.0000000000000001E-3</v>
      </c>
      <c r="H22" s="97">
        <f t="shared" si="5"/>
        <v>0</v>
      </c>
    </row>
    <row r="23" spans="1:12" ht="13.95" customHeight="1" thickBot="1" x14ac:dyDescent="0.35">
      <c r="A23" s="10" t="str">
        <f>"Completed Innovative DCRs (out of "&amp;COUNTIF(DCRs!$A$10:'DCRs'!$A$241,"Innovative")&amp;")"</f>
        <v>Completed Innovative DCRs (out of 16)</v>
      </c>
      <c r="B23" s="58">
        <f>DCRs!$E$9</f>
        <v>0</v>
      </c>
      <c r="C23" s="86">
        <v>0.01</v>
      </c>
      <c r="D23" s="98">
        <f t="shared" si="3"/>
        <v>0</v>
      </c>
      <c r="E23" s="85">
        <v>0.01</v>
      </c>
      <c r="F23" s="98">
        <f t="shared" si="4"/>
        <v>0</v>
      </c>
      <c r="G23" s="85">
        <v>0.01</v>
      </c>
      <c r="H23" s="98">
        <f t="shared" si="5"/>
        <v>0</v>
      </c>
    </row>
    <row r="24" spans="1:12" ht="13.95" customHeight="1" x14ac:dyDescent="0.3">
      <c r="A24" s="3"/>
      <c r="B24" s="11"/>
      <c r="C24" s="79" t="s">
        <v>16</v>
      </c>
      <c r="D24" s="99">
        <f>SUM(D18:D23)</f>
        <v>0</v>
      </c>
      <c r="E24" s="79" t="s">
        <v>16</v>
      </c>
      <c r="F24" s="99">
        <f>SUM(F18:F23)</f>
        <v>0</v>
      </c>
      <c r="G24" s="79" t="s">
        <v>16</v>
      </c>
      <c r="H24" s="99">
        <f>SUM(H18:H23)</f>
        <v>0</v>
      </c>
    </row>
    <row r="25" spans="1:12" ht="13.95" customHeight="1" thickBot="1" x14ac:dyDescent="0.35">
      <c r="A25" s="3"/>
      <c r="B25" s="11"/>
      <c r="C25" s="185" t="s">
        <v>696</v>
      </c>
      <c r="D25" s="185"/>
      <c r="E25" s="185" t="s">
        <v>697</v>
      </c>
      <c r="F25" s="185"/>
      <c r="G25" s="185" t="s">
        <v>698</v>
      </c>
      <c r="H25" s="185"/>
    </row>
    <row r="26" spans="1:12" ht="13.95" customHeight="1" thickBot="1" x14ac:dyDescent="0.35">
      <c r="A26" s="1" t="s">
        <v>879</v>
      </c>
      <c r="B26" s="24" t="s">
        <v>7</v>
      </c>
      <c r="C26" s="111" t="s">
        <v>700</v>
      </c>
      <c r="D26" s="25" t="s">
        <v>34</v>
      </c>
      <c r="E26" s="24" t="s">
        <v>700</v>
      </c>
      <c r="F26" s="25" t="s">
        <v>34</v>
      </c>
      <c r="G26" s="24" t="s">
        <v>700</v>
      </c>
      <c r="H26" s="25" t="s">
        <v>34</v>
      </c>
    </row>
    <row r="27" spans="1:12" ht="13.95" customHeight="1" x14ac:dyDescent="0.3">
      <c r="A27" s="56" t="str">
        <f>"Missing Required ICRs (out of "&amp;COUNTIF(ICRs!$A$10:'ICRs'!$A$241,"Required")&amp;")"</f>
        <v>Missing Required ICRs (out of 5)</v>
      </c>
      <c r="B27" s="57">
        <f>ICRs!$E$2</f>
        <v>0</v>
      </c>
      <c r="C27" s="112">
        <v>-0.05</v>
      </c>
      <c r="D27" s="96">
        <f t="shared" ref="D27:D32" si="6">B27*C27</f>
        <v>0</v>
      </c>
      <c r="E27" s="82">
        <v>-0.1</v>
      </c>
      <c r="F27" s="96">
        <f t="shared" ref="F27:F32" si="7">B27*E27</f>
        <v>0</v>
      </c>
      <c r="G27" s="83">
        <v>-0.05</v>
      </c>
      <c r="H27" s="96">
        <f t="shared" ref="H27:H32" si="8">B27*G27</f>
        <v>0</v>
      </c>
    </row>
    <row r="28" spans="1:12" ht="13.95" customHeight="1" x14ac:dyDescent="0.3">
      <c r="A28" s="9" t="str">
        <f>"Missing Basic ICRs (out of "&amp;COUNTIF(ICRs!$A$10:'ICRs'!$A$241,"Basic")&amp;")"</f>
        <v>Missing Basic ICRs (out of 6)</v>
      </c>
      <c r="B28" s="11">
        <f>ICRs!$E$3</f>
        <v>0</v>
      </c>
      <c r="C28" s="113">
        <v>-0.01</v>
      </c>
      <c r="D28" s="97">
        <f t="shared" si="6"/>
        <v>0</v>
      </c>
      <c r="E28" s="82">
        <v>-0.02</v>
      </c>
      <c r="F28" s="97">
        <f t="shared" si="7"/>
        <v>0</v>
      </c>
      <c r="G28" s="84">
        <v>-0.01</v>
      </c>
      <c r="H28" s="97">
        <f t="shared" si="8"/>
        <v>0</v>
      </c>
    </row>
    <row r="29" spans="1:12" ht="13.95" customHeight="1" x14ac:dyDescent="0.3">
      <c r="A29" s="9" t="str">
        <f>"Missing Intermediate ICRs (out of "&amp;COUNTIF(ICRs!$A$10:'ICRs'!$A$241,"Intermediate")&amp;")"</f>
        <v>Missing Intermediate ICRs (out of 9)</v>
      </c>
      <c r="B29" s="11">
        <f>ICRs!$E$4</f>
        <v>0</v>
      </c>
      <c r="C29" s="114">
        <v>-5.0000000000000001E-3</v>
      </c>
      <c r="D29" s="97">
        <f t="shared" si="6"/>
        <v>0</v>
      </c>
      <c r="E29" s="82">
        <v>-0.01</v>
      </c>
      <c r="F29" s="97">
        <f t="shared" si="7"/>
        <v>0</v>
      </c>
      <c r="G29" s="100">
        <v>-5.0000000000000001E-3</v>
      </c>
      <c r="H29" s="97">
        <f t="shared" si="8"/>
        <v>0</v>
      </c>
    </row>
    <row r="30" spans="1:12" ht="13.95" customHeight="1" x14ac:dyDescent="0.3">
      <c r="A30" s="9" t="str">
        <f>"Completed Advanced ICRs (out of "&amp;COUNTIF(ICRs!$A$10:'ICRs'!$A$241,"Advanced")&amp;")"</f>
        <v>Completed Advanced ICRs (out of 8)</v>
      </c>
      <c r="B30" s="11">
        <f>ICRs!$E$7</f>
        <v>0</v>
      </c>
      <c r="C30" s="101">
        <v>5.0000000000000001E-3</v>
      </c>
      <c r="D30" s="97">
        <f t="shared" si="6"/>
        <v>0</v>
      </c>
      <c r="E30" s="100">
        <v>5.0000000000000001E-3</v>
      </c>
      <c r="F30" s="97">
        <f t="shared" si="7"/>
        <v>0</v>
      </c>
      <c r="G30" s="100">
        <v>5.0000000000000001E-3</v>
      </c>
      <c r="H30" s="97">
        <f t="shared" si="8"/>
        <v>0</v>
      </c>
    </row>
    <row r="31" spans="1:12" ht="13.95" customHeight="1" x14ac:dyDescent="0.3">
      <c r="A31" s="9" t="str">
        <f>"Completed Professional ICRs (out of "&amp;COUNTIF(ICRs!$A$10:'ICRs'!$A$241,"Professional")&amp;")"</f>
        <v>Completed Professional ICRs (out of 7)</v>
      </c>
      <c r="B31" s="11">
        <f>ICRs!$E$8</f>
        <v>0</v>
      </c>
      <c r="C31" s="101">
        <v>5.0000000000000001E-3</v>
      </c>
      <c r="D31" s="97">
        <f t="shared" si="6"/>
        <v>0</v>
      </c>
      <c r="E31" s="100">
        <v>5.0000000000000001E-3</v>
      </c>
      <c r="F31" s="97">
        <f t="shared" si="7"/>
        <v>0</v>
      </c>
      <c r="G31" s="100">
        <v>5.0000000000000001E-3</v>
      </c>
      <c r="H31" s="97">
        <f t="shared" si="8"/>
        <v>0</v>
      </c>
    </row>
    <row r="32" spans="1:12" ht="13.95" customHeight="1" thickBot="1" x14ac:dyDescent="0.35">
      <c r="A32" s="10" t="str">
        <f>"Completed Innovative ICRs (out of "&amp;COUNTIF(ICRs!$A$10:'ICRs'!$A$241,"Innovative")&amp;")"</f>
        <v>Completed Innovative ICRs (out of 4)</v>
      </c>
      <c r="B32" s="58">
        <f>ICRs!$E$9</f>
        <v>0</v>
      </c>
      <c r="C32" s="86">
        <v>0.01</v>
      </c>
      <c r="D32" s="98">
        <f t="shared" si="6"/>
        <v>0</v>
      </c>
      <c r="E32" s="85">
        <v>0.01</v>
      </c>
      <c r="F32" s="98">
        <f t="shared" si="7"/>
        <v>0</v>
      </c>
      <c r="G32" s="85">
        <v>0.01</v>
      </c>
      <c r="H32" s="98">
        <f t="shared" si="8"/>
        <v>0</v>
      </c>
    </row>
    <row r="33" spans="1:8" ht="13.95" customHeight="1" x14ac:dyDescent="0.3">
      <c r="A33" s="3"/>
      <c r="B33" s="11"/>
      <c r="C33" s="79" t="s">
        <v>16</v>
      </c>
      <c r="D33" s="99">
        <f>SUM(D27:D32)</f>
        <v>0</v>
      </c>
      <c r="E33" s="79" t="s">
        <v>16</v>
      </c>
      <c r="F33" s="99">
        <f>SUM(F27:F32)</f>
        <v>0</v>
      </c>
      <c r="G33" s="79" t="s">
        <v>16</v>
      </c>
      <c r="H33" s="99">
        <f>SUM(H27:H32)</f>
        <v>0</v>
      </c>
    </row>
    <row r="34" spans="1:8" ht="13.95" customHeight="1" thickBot="1" x14ac:dyDescent="0.35">
      <c r="A34" s="3"/>
      <c r="B34" s="11"/>
      <c r="C34" s="185" t="s">
        <v>696</v>
      </c>
      <c r="D34" s="185"/>
      <c r="E34" s="185" t="s">
        <v>697</v>
      </c>
      <c r="F34" s="185"/>
      <c r="G34" s="185" t="s">
        <v>698</v>
      </c>
      <c r="H34" s="185"/>
    </row>
    <row r="35" spans="1:8" ht="13.95" customHeight="1" thickBot="1" x14ac:dyDescent="0.35">
      <c r="A35" s="1" t="s">
        <v>702</v>
      </c>
      <c r="B35" s="24" t="s">
        <v>7</v>
      </c>
      <c r="C35" s="1" t="s">
        <v>700</v>
      </c>
      <c r="D35" s="25" t="s">
        <v>34</v>
      </c>
      <c r="E35" s="24" t="s">
        <v>700</v>
      </c>
      <c r="F35" s="25" t="s">
        <v>34</v>
      </c>
      <c r="G35" s="24" t="s">
        <v>700</v>
      </c>
      <c r="H35" s="25" t="s">
        <v>34</v>
      </c>
    </row>
    <row r="36" spans="1:8" ht="13.95" customHeight="1" x14ac:dyDescent="0.3">
      <c r="A36" s="56" t="str">
        <f>"Missing Required NCRs (out of "&amp;COUNTIF(NCRs!$A$10:'NCRs'!$A$248,"Required")&amp;")"</f>
        <v>Missing Required NCRs (out of 5)</v>
      </c>
      <c r="B36" s="57">
        <f>NCRs!$E$2</f>
        <v>0</v>
      </c>
      <c r="C36" s="81">
        <v>-0.05</v>
      </c>
      <c r="D36" s="96">
        <f t="shared" ref="D36:D41" si="9">B36*C36</f>
        <v>0</v>
      </c>
      <c r="E36" s="84">
        <v>-0.1</v>
      </c>
      <c r="F36" s="96">
        <f t="shared" ref="F36:F41" si="10">B36*E36</f>
        <v>0</v>
      </c>
      <c r="G36" s="84">
        <v>-0.05</v>
      </c>
      <c r="H36" s="96">
        <f t="shared" ref="H36:H41" si="11">B36*G36</f>
        <v>0</v>
      </c>
    </row>
    <row r="37" spans="1:8" ht="13.95" customHeight="1" x14ac:dyDescent="0.3">
      <c r="A37" s="9" t="str">
        <f>"Missing Basic NCRs (out of "&amp;COUNTIF(NCRs!$A$10:'NCRs'!$A$248,"Basic")&amp;")"</f>
        <v>Missing Basic NCRs (out of 6)</v>
      </c>
      <c r="B37" s="11">
        <f>NCRs!$E$3</f>
        <v>0</v>
      </c>
      <c r="C37" s="82">
        <v>-0.01</v>
      </c>
      <c r="D37" s="97">
        <f t="shared" si="9"/>
        <v>0</v>
      </c>
      <c r="E37" s="84">
        <v>-0.02</v>
      </c>
      <c r="F37" s="97">
        <f t="shared" si="10"/>
        <v>0</v>
      </c>
      <c r="G37" s="84">
        <v>-0.01</v>
      </c>
      <c r="H37" s="97">
        <f t="shared" si="11"/>
        <v>0</v>
      </c>
    </row>
    <row r="38" spans="1:8" ht="13.95" customHeight="1" x14ac:dyDescent="0.3">
      <c r="A38" s="9" t="str">
        <f>"Missing Intermediate NCRs (out of "&amp;COUNTIF(NCRs!$A$10:'NCRs'!$A$248,"Intermediate")&amp;")"</f>
        <v>Missing Intermediate NCRs (out of 1)</v>
      </c>
      <c r="B38" s="11">
        <f>NCRs!$E$4</f>
        <v>0</v>
      </c>
      <c r="C38" s="101">
        <v>-5.0000000000000001E-3</v>
      </c>
      <c r="D38" s="97">
        <f t="shared" si="9"/>
        <v>0</v>
      </c>
      <c r="E38" s="84">
        <v>-0.01</v>
      </c>
      <c r="F38" s="97">
        <f t="shared" si="10"/>
        <v>0</v>
      </c>
      <c r="G38" s="100">
        <v>-5.0000000000000001E-3</v>
      </c>
      <c r="H38" s="97">
        <f t="shared" si="11"/>
        <v>0</v>
      </c>
    </row>
    <row r="39" spans="1:8" ht="13.95" customHeight="1" x14ac:dyDescent="0.3">
      <c r="A39" s="9" t="str">
        <f>"Completed Advanced NCRs (out of "&amp;COUNTIF(NCRs!$A$10:'NCRs'!$A$248,"Advanced")&amp;")"</f>
        <v>Completed Advanced NCRs (out of 8)</v>
      </c>
      <c r="B39" s="11">
        <f>NCRs!$E$7</f>
        <v>0</v>
      </c>
      <c r="C39" s="101">
        <v>5.0000000000000001E-3</v>
      </c>
      <c r="D39" s="97">
        <f t="shared" si="9"/>
        <v>0</v>
      </c>
      <c r="E39" s="100">
        <v>5.0000000000000001E-3</v>
      </c>
      <c r="F39" s="97">
        <f t="shared" si="10"/>
        <v>0</v>
      </c>
      <c r="G39" s="100">
        <v>5.0000000000000001E-3</v>
      </c>
      <c r="H39" s="97">
        <f t="shared" si="11"/>
        <v>0</v>
      </c>
    </row>
    <row r="40" spans="1:8" ht="13.95" customHeight="1" x14ac:dyDescent="0.3">
      <c r="A40" s="9" t="str">
        <f>"Completed Professional NCRs (out of "&amp;COUNTIF(NCRs!$A$10:'NCRs'!$A$248,"Professional")&amp;")"</f>
        <v>Completed Professional NCRs (out of 9)</v>
      </c>
      <c r="B40" s="11">
        <f>NCRs!$E$8</f>
        <v>0</v>
      </c>
      <c r="C40" s="101">
        <v>5.0000000000000001E-3</v>
      </c>
      <c r="D40" s="97">
        <f t="shared" si="9"/>
        <v>0</v>
      </c>
      <c r="E40" s="100">
        <v>5.0000000000000001E-3</v>
      </c>
      <c r="F40" s="97">
        <f t="shared" si="10"/>
        <v>0</v>
      </c>
      <c r="G40" s="100">
        <v>5.0000000000000001E-3</v>
      </c>
      <c r="H40" s="97">
        <f t="shared" si="11"/>
        <v>0</v>
      </c>
    </row>
    <row r="41" spans="1:8" ht="13.95" customHeight="1" thickBot="1" x14ac:dyDescent="0.35">
      <c r="A41" s="10" t="str">
        <f>"Completed Innovative NCRs (out of "&amp;COUNTIF(NCRs!$A$10:'NCRs'!$A$248,"Innovative")&amp;")"</f>
        <v>Completed Innovative NCRs (out of 11)</v>
      </c>
      <c r="B41" s="58">
        <f>NCRs!$E$9</f>
        <v>0</v>
      </c>
      <c r="C41" s="86">
        <v>0.01</v>
      </c>
      <c r="D41" s="98">
        <f t="shared" si="9"/>
        <v>0</v>
      </c>
      <c r="E41" s="85">
        <v>0.01</v>
      </c>
      <c r="F41" s="98">
        <f t="shared" si="10"/>
        <v>0</v>
      </c>
      <c r="G41" s="85">
        <v>0.01</v>
      </c>
      <c r="H41" s="98">
        <f t="shared" si="11"/>
        <v>0</v>
      </c>
    </row>
    <row r="42" spans="1:8" ht="13.95" customHeight="1" x14ac:dyDescent="0.3">
      <c r="A42" s="3"/>
      <c r="B42" s="11"/>
      <c r="C42" s="79" t="s">
        <v>16</v>
      </c>
      <c r="D42" s="99">
        <f>SUM(D36:D41)</f>
        <v>0</v>
      </c>
      <c r="E42" s="79" t="s">
        <v>16</v>
      </c>
      <c r="F42" s="99">
        <f>SUM(F36:F41)</f>
        <v>0</v>
      </c>
      <c r="G42" s="79" t="s">
        <v>16</v>
      </c>
      <c r="H42" s="99">
        <f>SUM(H36:H41)</f>
        <v>0</v>
      </c>
    </row>
    <row r="43" spans="1:8" ht="13.95" customHeight="1" thickBot="1" x14ac:dyDescent="0.35">
      <c r="A43" s="3"/>
      <c r="B43" s="11"/>
      <c r="C43" s="185" t="s">
        <v>696</v>
      </c>
      <c r="D43" s="185"/>
      <c r="E43" s="185" t="s">
        <v>697</v>
      </c>
      <c r="F43" s="185"/>
      <c r="G43" s="185" t="s">
        <v>698</v>
      </c>
      <c r="H43" s="185"/>
    </row>
    <row r="44" spans="1:8" ht="13.95" customHeight="1" thickBot="1" x14ac:dyDescent="0.35">
      <c r="A44" s="1" t="s">
        <v>703</v>
      </c>
      <c r="B44" s="24" t="s">
        <v>7</v>
      </c>
      <c r="C44" s="1" t="s">
        <v>700</v>
      </c>
      <c r="D44" s="25" t="s">
        <v>34</v>
      </c>
      <c r="E44" s="24" t="s">
        <v>700</v>
      </c>
      <c r="F44" s="25" t="s">
        <v>34</v>
      </c>
      <c r="G44" s="24" t="s">
        <v>700</v>
      </c>
      <c r="H44" s="25" t="s">
        <v>34</v>
      </c>
    </row>
    <row r="45" spans="1:8" ht="13.95" customHeight="1" x14ac:dyDescent="0.3">
      <c r="A45" s="56" t="str">
        <f>"Missing Required VCRs (out of "&amp;COUNTIF(VCRs!$A$10:'VCRs'!$A$227,"Required")&amp;")"</f>
        <v>Missing Required VCRs (out of 2)</v>
      </c>
      <c r="B45" s="57">
        <f>VCRs!$E$2</f>
        <v>0</v>
      </c>
      <c r="C45" s="82">
        <v>-0.05</v>
      </c>
      <c r="D45" s="96">
        <f t="shared" ref="D45:D50" si="12">B45*C45</f>
        <v>0</v>
      </c>
      <c r="E45" s="84">
        <v>-0.05</v>
      </c>
      <c r="F45" s="96">
        <f t="shared" ref="F45:F50" si="13">B45*E45</f>
        <v>0</v>
      </c>
      <c r="G45" s="81">
        <v>-0.1</v>
      </c>
      <c r="H45" s="96">
        <f t="shared" ref="H45:H50" si="14">B45*G45</f>
        <v>0</v>
      </c>
    </row>
    <row r="46" spans="1:8" ht="13.95" customHeight="1" x14ac:dyDescent="0.3">
      <c r="A46" s="9" t="str">
        <f>"Missing Basic VCRs (out of "&amp;COUNTIF(VCRs!$A$10:'VCRs'!$A$227,"Basic")&amp;")"</f>
        <v>Missing Basic VCRs (out of 5)</v>
      </c>
      <c r="B46" s="11">
        <f>VCRs!$E$3</f>
        <v>0</v>
      </c>
      <c r="C46" s="82">
        <v>-0.01</v>
      </c>
      <c r="D46" s="97">
        <f t="shared" si="12"/>
        <v>0</v>
      </c>
      <c r="E46" s="84">
        <v>-0.01</v>
      </c>
      <c r="F46" s="97">
        <f t="shared" si="13"/>
        <v>0</v>
      </c>
      <c r="G46" s="82">
        <v>-0.02</v>
      </c>
      <c r="H46" s="97">
        <f t="shared" si="14"/>
        <v>0</v>
      </c>
    </row>
    <row r="47" spans="1:8" ht="13.95" customHeight="1" x14ac:dyDescent="0.3">
      <c r="A47" s="9" t="str">
        <f>"Missing Intermediate VCRs (out of "&amp;COUNTIF(VCRs!$A$10:'VCRs'!$A$227,"Intermediate")&amp;")"</f>
        <v>Missing Intermediate VCRs (out of 11)</v>
      </c>
      <c r="B47" s="11">
        <f>VCRs!$E$4</f>
        <v>0</v>
      </c>
      <c r="C47" s="101">
        <v>-5.0000000000000001E-3</v>
      </c>
      <c r="D47" s="97">
        <f t="shared" si="12"/>
        <v>0</v>
      </c>
      <c r="E47" s="100">
        <v>-5.0000000000000001E-3</v>
      </c>
      <c r="F47" s="97">
        <f t="shared" si="13"/>
        <v>0</v>
      </c>
      <c r="G47" s="82">
        <v>-0.01</v>
      </c>
      <c r="H47" s="97">
        <f t="shared" si="14"/>
        <v>0</v>
      </c>
    </row>
    <row r="48" spans="1:8" ht="13.95" customHeight="1" x14ac:dyDescent="0.3">
      <c r="A48" s="9" t="str">
        <f>"Completed Advanced VCRs (out of "&amp;COUNTIF(VCRs!$A$10:'VCRs'!$A$227,"Advanced")&amp;")"</f>
        <v>Completed Advanced VCRs (out of 14)</v>
      </c>
      <c r="B48" s="11">
        <f>VCRs!$E$7</f>
        <v>0</v>
      </c>
      <c r="C48" s="101">
        <v>5.0000000000000001E-3</v>
      </c>
      <c r="D48" s="97">
        <f t="shared" si="12"/>
        <v>0</v>
      </c>
      <c r="E48" s="100">
        <v>5.0000000000000001E-3</v>
      </c>
      <c r="F48" s="97">
        <f t="shared" si="13"/>
        <v>0</v>
      </c>
      <c r="G48" s="100">
        <v>5.0000000000000001E-3</v>
      </c>
      <c r="H48" s="97">
        <f t="shared" si="14"/>
        <v>0</v>
      </c>
    </row>
    <row r="49" spans="1:8" ht="13.95" customHeight="1" x14ac:dyDescent="0.3">
      <c r="A49" s="9" t="str">
        <f>"Completed Professional VCRs (out of "&amp;COUNTIF(VCRs!$A$10:'VCRs'!$A$227,"Professional")&amp;")"</f>
        <v>Completed Professional VCRs (out of 10)</v>
      </c>
      <c r="B49" s="11">
        <f>VCRs!$E$8</f>
        <v>0</v>
      </c>
      <c r="C49" s="101">
        <v>5.0000000000000001E-3</v>
      </c>
      <c r="D49" s="97">
        <f t="shared" si="12"/>
        <v>0</v>
      </c>
      <c r="E49" s="100">
        <v>5.0000000000000001E-3</v>
      </c>
      <c r="F49" s="97">
        <f t="shared" si="13"/>
        <v>0</v>
      </c>
      <c r="G49" s="100">
        <v>5.0000000000000001E-3</v>
      </c>
      <c r="H49" s="97">
        <f t="shared" si="14"/>
        <v>0</v>
      </c>
    </row>
    <row r="50" spans="1:8" ht="13.95" customHeight="1" thickBot="1" x14ac:dyDescent="0.35">
      <c r="A50" s="10" t="str">
        <f>"Completed Innovative VCRs (out of "&amp;COUNTIF(VCRs!$A$10:'VCRs'!$A$227,"Innovative")&amp;")"</f>
        <v>Completed Innovative VCRs (out of 4)</v>
      </c>
      <c r="B50" s="58">
        <f>VCRs!$E$9</f>
        <v>0</v>
      </c>
      <c r="C50" s="86">
        <v>0.01</v>
      </c>
      <c r="D50" s="98">
        <f t="shared" si="12"/>
        <v>0</v>
      </c>
      <c r="E50" s="85">
        <v>0.01</v>
      </c>
      <c r="F50" s="98">
        <f t="shared" si="13"/>
        <v>0</v>
      </c>
      <c r="G50" s="85">
        <v>0.01</v>
      </c>
      <c r="H50" s="98">
        <f t="shared" si="14"/>
        <v>0</v>
      </c>
    </row>
    <row r="51" spans="1:8" ht="13.95" customHeight="1" x14ac:dyDescent="0.3">
      <c r="A51" s="3"/>
      <c r="B51" s="11"/>
      <c r="C51" s="79" t="s">
        <v>16</v>
      </c>
      <c r="D51" s="99">
        <f>SUM(D45:D50)</f>
        <v>0</v>
      </c>
      <c r="E51" s="79" t="s">
        <v>16</v>
      </c>
      <c r="F51" s="99">
        <f>SUM(F45:F50)</f>
        <v>0</v>
      </c>
      <c r="G51" s="79" t="s">
        <v>16</v>
      </c>
      <c r="H51" s="99">
        <f>SUM(H45:H50)</f>
        <v>0</v>
      </c>
    </row>
    <row r="52" spans="1:8" ht="13.95" customHeight="1" thickBot="1" x14ac:dyDescent="0.35">
      <c r="A52" s="3"/>
      <c r="B52" s="11"/>
      <c r="C52" s="185" t="s">
        <v>696</v>
      </c>
      <c r="D52" s="185"/>
      <c r="E52" s="185" t="s">
        <v>697</v>
      </c>
      <c r="F52" s="185"/>
      <c r="G52" s="185" t="s">
        <v>698</v>
      </c>
      <c r="H52" s="185"/>
    </row>
    <row r="53" spans="1:8" ht="13.95" customHeight="1" thickBot="1" x14ac:dyDescent="0.35">
      <c r="A53" s="1" t="s">
        <v>704</v>
      </c>
      <c r="B53" s="24" t="s">
        <v>7</v>
      </c>
      <c r="C53" s="1" t="s">
        <v>700</v>
      </c>
      <c r="D53" s="25" t="s">
        <v>34</v>
      </c>
      <c r="E53" s="24" t="s">
        <v>700</v>
      </c>
      <c r="F53" s="25" t="s">
        <v>34</v>
      </c>
      <c r="G53" s="24" t="s">
        <v>700</v>
      </c>
      <c r="H53" s="25" t="s">
        <v>34</v>
      </c>
    </row>
    <row r="54" spans="1:8" ht="13.95" customHeight="1" x14ac:dyDescent="0.3">
      <c r="A54" s="56" t="str">
        <f>"Missing Required ACRs (out of "&amp;COUNTIF(ACRs!$A$10:'ACRs'!$A$240,"Required")&amp;")"</f>
        <v>Missing Required ACRs (out of 5)</v>
      </c>
      <c r="B54" s="57">
        <f>ACRs!$E$2</f>
        <v>0</v>
      </c>
      <c r="C54" s="81">
        <v>-0.05</v>
      </c>
      <c r="D54" s="96">
        <f t="shared" ref="D54:D59" si="15">B54*C54</f>
        <v>0</v>
      </c>
      <c r="E54" s="83">
        <v>-0.05</v>
      </c>
      <c r="F54" s="96">
        <f t="shared" ref="F54:F59" si="16">B54*E54</f>
        <v>0</v>
      </c>
      <c r="G54" s="83">
        <v>-0.05</v>
      </c>
      <c r="H54" s="96">
        <f t="shared" ref="H54:H59" si="17">B54*G54</f>
        <v>0</v>
      </c>
    </row>
    <row r="55" spans="1:8" ht="13.95" customHeight="1" x14ac:dyDescent="0.3">
      <c r="A55" s="9" t="str">
        <f>"Missing Basic ACRs (out of "&amp;COUNTIF(ACRs!$A$10:'ACRs'!$A$240,"Basic")&amp;")"</f>
        <v>Missing Basic ACRs (out of 4)</v>
      </c>
      <c r="B55" s="11">
        <f>ACRs!$E$3</f>
        <v>0</v>
      </c>
      <c r="C55" s="82">
        <v>-0.01</v>
      </c>
      <c r="D55" s="97">
        <f t="shared" si="15"/>
        <v>0</v>
      </c>
      <c r="E55" s="84">
        <v>-0.01</v>
      </c>
      <c r="F55" s="97">
        <f t="shared" si="16"/>
        <v>0</v>
      </c>
      <c r="G55" s="84">
        <v>-0.01</v>
      </c>
      <c r="H55" s="97">
        <f t="shared" si="17"/>
        <v>0</v>
      </c>
    </row>
    <row r="56" spans="1:8" ht="13.95" customHeight="1" x14ac:dyDescent="0.3">
      <c r="A56" s="9" t="str">
        <f>"Missing Intermediate ACRs (out of "&amp;COUNTIF(ACRs!$A$10:'ACRs'!$A$240,"Intermediate")&amp;")"</f>
        <v>Missing Intermediate ACRs (out of 4)</v>
      </c>
      <c r="B56" s="11">
        <f>ACRs!$E$4</f>
        <v>0</v>
      </c>
      <c r="C56" s="101">
        <v>-5.0000000000000001E-3</v>
      </c>
      <c r="D56" s="97">
        <f t="shared" si="15"/>
        <v>0</v>
      </c>
      <c r="E56" s="100">
        <v>-5.0000000000000001E-3</v>
      </c>
      <c r="F56" s="97">
        <f t="shared" si="16"/>
        <v>0</v>
      </c>
      <c r="G56" s="100">
        <v>-5.0000000000000001E-3</v>
      </c>
      <c r="H56" s="97">
        <f t="shared" si="17"/>
        <v>0</v>
      </c>
    </row>
    <row r="57" spans="1:8" ht="13.95" customHeight="1" x14ac:dyDescent="0.3">
      <c r="A57" s="9" t="str">
        <f>"Completed Advanced ACRs (out of "&amp;COUNTIF(ACRs!$A$10:'ACRs'!$A$240,"Advanced")&amp;")"</f>
        <v>Completed Advanced ACRs (out of 9)</v>
      </c>
      <c r="B57" s="11">
        <f>ACRs!$E$7</f>
        <v>0</v>
      </c>
      <c r="C57" s="101">
        <v>5.0000000000000001E-3</v>
      </c>
      <c r="D57" s="97">
        <f t="shared" si="15"/>
        <v>0</v>
      </c>
      <c r="E57" s="100">
        <v>5.0000000000000001E-3</v>
      </c>
      <c r="F57" s="97">
        <f t="shared" si="16"/>
        <v>0</v>
      </c>
      <c r="G57" s="100">
        <v>5.0000000000000001E-3</v>
      </c>
      <c r="H57" s="97">
        <f t="shared" si="17"/>
        <v>0</v>
      </c>
    </row>
    <row r="58" spans="1:8" ht="13.95" customHeight="1" x14ac:dyDescent="0.3">
      <c r="A58" s="9" t="str">
        <f>"Completed Professional ACRs (out of "&amp;COUNTIF(ACRs!$A$10:'ACRs'!$A$240,"Professional")&amp;")"</f>
        <v>Completed Professional ACRs (out of 6)</v>
      </c>
      <c r="B58" s="11">
        <f>ACRs!$E$8</f>
        <v>0</v>
      </c>
      <c r="C58" s="101">
        <v>5.0000000000000001E-3</v>
      </c>
      <c r="D58" s="97">
        <f t="shared" si="15"/>
        <v>0</v>
      </c>
      <c r="E58" s="100">
        <v>5.0000000000000001E-3</v>
      </c>
      <c r="F58" s="97">
        <f t="shared" si="16"/>
        <v>0</v>
      </c>
      <c r="G58" s="100">
        <v>5.0000000000000001E-3</v>
      </c>
      <c r="H58" s="97">
        <f t="shared" si="17"/>
        <v>0</v>
      </c>
    </row>
    <row r="59" spans="1:8" ht="13.95" customHeight="1" thickBot="1" x14ac:dyDescent="0.35">
      <c r="A59" s="10" t="str">
        <f>"Completed Innovative ACRs (out of "&amp;COUNTIF(ACRs!$A$10:'ACRs'!$A$240,"Innovative")&amp;")"</f>
        <v>Completed Innovative ACRs (out of 4)</v>
      </c>
      <c r="B59" s="58">
        <f>ACRs!$E$9</f>
        <v>0</v>
      </c>
      <c r="C59" s="86">
        <v>0.01</v>
      </c>
      <c r="D59" s="98">
        <f t="shared" si="15"/>
        <v>0</v>
      </c>
      <c r="E59" s="85">
        <v>0.01</v>
      </c>
      <c r="F59" s="98">
        <f t="shared" si="16"/>
        <v>0</v>
      </c>
      <c r="G59" s="85">
        <v>0.01</v>
      </c>
      <c r="H59" s="98">
        <f t="shared" si="17"/>
        <v>0</v>
      </c>
    </row>
    <row r="60" spans="1:8" ht="13.95" customHeight="1" x14ac:dyDescent="0.3">
      <c r="A60" s="3"/>
      <c r="B60" s="11"/>
      <c r="C60" s="79" t="s">
        <v>16</v>
      </c>
      <c r="D60" s="99">
        <f>SUM(D54:D59)</f>
        <v>0</v>
      </c>
      <c r="E60" s="79" t="s">
        <v>16</v>
      </c>
      <c r="F60" s="99">
        <f>SUM(F54:F59)</f>
        <v>0</v>
      </c>
      <c r="G60" s="79" t="s">
        <v>16</v>
      </c>
      <c r="H60" s="99">
        <f>SUM(H54:H59)</f>
        <v>0</v>
      </c>
    </row>
  </sheetData>
  <mergeCells count="37">
    <mergeCell ref="C52:D52"/>
    <mergeCell ref="E52:F52"/>
    <mergeCell ref="G52:H52"/>
    <mergeCell ref="J2:L3"/>
    <mergeCell ref="J8:J10"/>
    <mergeCell ref="J12:J19"/>
    <mergeCell ref="C25:D25"/>
    <mergeCell ref="E25:F25"/>
    <mergeCell ref="G25:H25"/>
    <mergeCell ref="C34:D34"/>
    <mergeCell ref="E34:F34"/>
    <mergeCell ref="G34:H34"/>
    <mergeCell ref="C43:D43"/>
    <mergeCell ref="E43:F43"/>
    <mergeCell ref="G43:H43"/>
    <mergeCell ref="C7:D7"/>
    <mergeCell ref="E7:F7"/>
    <mergeCell ref="G7:H7"/>
    <mergeCell ref="C16:D16"/>
    <mergeCell ref="E16:F16"/>
    <mergeCell ref="G16:H16"/>
    <mergeCell ref="C5:D5"/>
    <mergeCell ref="E5:F5"/>
    <mergeCell ref="G5:H5"/>
    <mergeCell ref="C6:D6"/>
    <mergeCell ref="E6:F6"/>
    <mergeCell ref="G6:H6"/>
    <mergeCell ref="A1:A3"/>
    <mergeCell ref="C1:D1"/>
    <mergeCell ref="E1:F1"/>
    <mergeCell ref="G1:H1"/>
    <mergeCell ref="C2:D2"/>
    <mergeCell ref="E2:F2"/>
    <mergeCell ref="G2:H2"/>
    <mergeCell ref="C3:D3"/>
    <mergeCell ref="E3:F3"/>
    <mergeCell ref="G3:H3"/>
  </mergeCell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zoomScale="150" zoomScaleNormal="150" zoomScalePageLayoutView="150" workbookViewId="0">
      <selection activeCell="B23" sqref="B23:F23"/>
    </sheetView>
  </sheetViews>
  <sheetFormatPr defaultColWidth="10.796875" defaultRowHeight="13.95" customHeight="1" x14ac:dyDescent="0.3"/>
  <cols>
    <col min="1" max="1" width="22" style="61" customWidth="1"/>
    <col min="2" max="2" width="12.69921875" style="61" customWidth="1"/>
    <col min="3" max="3" width="6.19921875" style="61" customWidth="1"/>
    <col min="4" max="4" width="8" style="61" customWidth="1"/>
    <col min="5" max="5" width="7.69921875" style="61" customWidth="1"/>
    <col min="6" max="6" width="94.296875" style="61" customWidth="1"/>
    <col min="7" max="16384" width="10.796875" style="61"/>
  </cols>
  <sheetData>
    <row r="1" spans="1:6" ht="13.95" customHeight="1" thickBot="1" x14ac:dyDescent="0.35">
      <c r="A1" s="157" t="s">
        <v>31</v>
      </c>
      <c r="B1" s="158"/>
      <c r="C1" s="158"/>
      <c r="D1" s="158"/>
      <c r="E1" s="158"/>
      <c r="F1" s="159"/>
    </row>
    <row r="2" spans="1:6" ht="43.05" customHeight="1" thickBot="1" x14ac:dyDescent="0.35">
      <c r="A2" s="154" t="s">
        <v>53</v>
      </c>
      <c r="B2" s="155"/>
      <c r="C2" s="155"/>
      <c r="D2" s="155"/>
      <c r="E2" s="155"/>
      <c r="F2" s="156"/>
    </row>
    <row r="3" spans="1:6" ht="43.05" customHeight="1" thickBot="1" x14ac:dyDescent="0.35">
      <c r="A3" s="160" t="s">
        <v>54</v>
      </c>
      <c r="B3" s="161"/>
      <c r="C3" s="161"/>
      <c r="D3" s="161"/>
      <c r="E3" s="161"/>
      <c r="F3" s="162"/>
    </row>
    <row r="4" spans="1:6" ht="28.95" customHeight="1" thickBot="1" x14ac:dyDescent="0.35">
      <c r="A4" s="154" t="s">
        <v>725</v>
      </c>
      <c r="B4" s="155"/>
      <c r="C4" s="155"/>
      <c r="D4" s="155"/>
      <c r="E4" s="155"/>
      <c r="F4" s="156"/>
    </row>
    <row r="5" spans="1:6" ht="28.95" customHeight="1" thickBot="1" x14ac:dyDescent="0.35">
      <c r="A5" s="163" t="s">
        <v>63</v>
      </c>
      <c r="B5" s="164"/>
      <c r="C5" s="164"/>
      <c r="D5" s="164"/>
      <c r="E5" s="164"/>
      <c r="F5" s="165"/>
    </row>
    <row r="6" spans="1:6" ht="13.95" customHeight="1" thickBot="1" x14ac:dyDescent="0.35">
      <c r="A6" s="6"/>
      <c r="B6" s="6"/>
      <c r="C6" s="6"/>
      <c r="D6" s="6"/>
      <c r="E6" s="6"/>
      <c r="F6" s="6"/>
    </row>
    <row r="7" spans="1:6" ht="13.95" customHeight="1" thickBot="1" x14ac:dyDescent="0.35">
      <c r="A7" s="2" t="s">
        <v>32</v>
      </c>
      <c r="B7" s="21"/>
      <c r="C7" s="21" t="s">
        <v>7</v>
      </c>
      <c r="D7" s="21" t="s">
        <v>33</v>
      </c>
      <c r="E7" s="20" t="s">
        <v>34</v>
      </c>
      <c r="F7" s="40" t="s">
        <v>35</v>
      </c>
    </row>
    <row r="8" spans="1:6" ht="13.95" customHeight="1" x14ac:dyDescent="0.3">
      <c r="A8" s="160" t="s">
        <v>36</v>
      </c>
      <c r="B8" s="161"/>
      <c r="C8" s="17">
        <v>0</v>
      </c>
      <c r="D8" s="53">
        <v>-0.01</v>
      </c>
      <c r="E8" s="106">
        <f>C8*D8</f>
        <v>0</v>
      </c>
      <c r="F8" s="62" t="s">
        <v>37</v>
      </c>
    </row>
    <row r="9" spans="1:6" ht="13.95" customHeight="1" x14ac:dyDescent="0.3">
      <c r="A9" s="167" t="s">
        <v>38</v>
      </c>
      <c r="B9" s="168"/>
      <c r="C9" s="12">
        <v>0</v>
      </c>
      <c r="D9" s="53">
        <v>-0.02</v>
      </c>
      <c r="E9" s="106">
        <f t="shared" ref="E9:E15" si="0">C9*D9</f>
        <v>0</v>
      </c>
      <c r="F9" s="22" t="s">
        <v>39</v>
      </c>
    </row>
    <row r="10" spans="1:6" ht="13.95" customHeight="1" x14ac:dyDescent="0.3">
      <c r="A10" s="169" t="s">
        <v>40</v>
      </c>
      <c r="B10" s="169"/>
      <c r="C10" s="12">
        <v>0</v>
      </c>
      <c r="D10" s="53">
        <v>-0.01</v>
      </c>
      <c r="E10" s="106">
        <f t="shared" si="0"/>
        <v>0</v>
      </c>
      <c r="F10" s="22" t="s">
        <v>62</v>
      </c>
    </row>
    <row r="11" spans="1:6" ht="13.95" customHeight="1" x14ac:dyDescent="0.3">
      <c r="A11" s="169" t="s">
        <v>41</v>
      </c>
      <c r="B11" s="169"/>
      <c r="C11" s="12">
        <v>0</v>
      </c>
      <c r="D11" s="53">
        <v>-0.02</v>
      </c>
      <c r="E11" s="106">
        <f t="shared" si="0"/>
        <v>0</v>
      </c>
      <c r="F11" s="22" t="s">
        <v>42</v>
      </c>
    </row>
    <row r="12" spans="1:6" ht="13.95" customHeight="1" x14ac:dyDescent="0.3">
      <c r="A12" s="169" t="s">
        <v>43</v>
      </c>
      <c r="B12" s="169"/>
      <c r="C12" s="12">
        <v>0</v>
      </c>
      <c r="D12" s="53">
        <v>-0.05</v>
      </c>
      <c r="E12" s="106">
        <f t="shared" si="0"/>
        <v>0</v>
      </c>
      <c r="F12" s="22" t="s">
        <v>68</v>
      </c>
    </row>
    <row r="13" spans="1:6" ht="13.95" customHeight="1" x14ac:dyDescent="0.3">
      <c r="A13" s="167" t="s">
        <v>44</v>
      </c>
      <c r="B13" s="168"/>
      <c r="C13" s="12">
        <v>0</v>
      </c>
      <c r="D13" s="53">
        <v>-0.05</v>
      </c>
      <c r="E13" s="106">
        <f t="shared" si="0"/>
        <v>0</v>
      </c>
      <c r="F13" s="22" t="s">
        <v>45</v>
      </c>
    </row>
    <row r="14" spans="1:6" ht="13.95" customHeight="1" x14ac:dyDescent="0.3">
      <c r="A14" s="167" t="s">
        <v>46</v>
      </c>
      <c r="B14" s="168"/>
      <c r="C14" s="12">
        <v>0</v>
      </c>
      <c r="D14" s="53">
        <v>-0.05</v>
      </c>
      <c r="E14" s="106">
        <f t="shared" si="0"/>
        <v>0</v>
      </c>
      <c r="F14" s="22" t="s">
        <v>47</v>
      </c>
    </row>
    <row r="15" spans="1:6" ht="13.95" customHeight="1" thickBot="1" x14ac:dyDescent="0.35">
      <c r="A15" s="170" t="s">
        <v>48</v>
      </c>
      <c r="B15" s="171"/>
      <c r="C15" s="19">
        <v>0</v>
      </c>
      <c r="D15" s="63">
        <v>-0.3</v>
      </c>
      <c r="E15" s="107">
        <f t="shared" si="0"/>
        <v>0</v>
      </c>
      <c r="F15" s="23" t="s">
        <v>49</v>
      </c>
    </row>
    <row r="16" spans="1:6" ht="13.95" customHeight="1" x14ac:dyDescent="0.3">
      <c r="A16" s="6"/>
      <c r="B16" s="166" t="s">
        <v>50</v>
      </c>
      <c r="C16" s="166"/>
      <c r="D16" s="166"/>
      <c r="E16" s="108">
        <f>SUM(E8:E15)</f>
        <v>0</v>
      </c>
      <c r="F16" s="6"/>
    </row>
    <row r="17" spans="1:6" ht="13.95" customHeight="1" thickBot="1" x14ac:dyDescent="0.35">
      <c r="A17" s="6"/>
      <c r="B17" s="6"/>
      <c r="C17" s="6"/>
      <c r="D17" s="6"/>
      <c r="E17" s="6"/>
      <c r="F17" s="6"/>
    </row>
    <row r="18" spans="1:6" ht="13.95" customHeight="1" thickBot="1" x14ac:dyDescent="0.35">
      <c r="A18" s="40" t="s">
        <v>51</v>
      </c>
      <c r="B18" s="157" t="s">
        <v>52</v>
      </c>
      <c r="C18" s="158"/>
      <c r="D18" s="158"/>
      <c r="E18" s="158"/>
      <c r="F18" s="159"/>
    </row>
    <row r="19" spans="1:6" ht="28.95" customHeight="1" thickBot="1" x14ac:dyDescent="0.35">
      <c r="A19" s="64" t="s">
        <v>55</v>
      </c>
      <c r="B19" s="154" t="s">
        <v>69</v>
      </c>
      <c r="C19" s="155"/>
      <c r="D19" s="155"/>
      <c r="E19" s="155"/>
      <c r="F19" s="156"/>
    </row>
    <row r="20" spans="1:6" ht="72" customHeight="1" thickBot="1" x14ac:dyDescent="0.35">
      <c r="A20" s="64" t="s">
        <v>57</v>
      </c>
      <c r="B20" s="154" t="s">
        <v>65</v>
      </c>
      <c r="C20" s="155"/>
      <c r="D20" s="155"/>
      <c r="E20" s="155"/>
      <c r="F20" s="156"/>
    </row>
    <row r="21" spans="1:6" ht="28.95" customHeight="1" thickBot="1" x14ac:dyDescent="0.35">
      <c r="A21" s="64" t="s">
        <v>58</v>
      </c>
      <c r="B21" s="154" t="s">
        <v>66</v>
      </c>
      <c r="C21" s="155"/>
      <c r="D21" s="155"/>
      <c r="E21" s="155"/>
      <c r="F21" s="156"/>
    </row>
    <row r="22" spans="1:6" ht="13.95" customHeight="1" thickBot="1" x14ac:dyDescent="0.35">
      <c r="A22" s="64" t="s">
        <v>60</v>
      </c>
      <c r="B22" s="154" t="s">
        <v>67</v>
      </c>
      <c r="C22" s="155"/>
      <c r="D22" s="155"/>
      <c r="E22" s="155"/>
      <c r="F22" s="156"/>
    </row>
    <row r="23" spans="1:6" ht="13.95" customHeight="1" thickBot="1" x14ac:dyDescent="0.35">
      <c r="A23" s="64" t="s">
        <v>59</v>
      </c>
      <c r="B23" s="154" t="s">
        <v>61</v>
      </c>
      <c r="C23" s="155"/>
      <c r="D23" s="155"/>
      <c r="E23" s="155"/>
      <c r="F23" s="156"/>
    </row>
    <row r="24" spans="1:6" ht="43.05" customHeight="1" thickBot="1" x14ac:dyDescent="0.35">
      <c r="A24" s="64" t="s">
        <v>56</v>
      </c>
      <c r="B24" s="154" t="s">
        <v>64</v>
      </c>
      <c r="C24" s="155"/>
      <c r="D24" s="155"/>
      <c r="E24" s="155"/>
      <c r="F24" s="156"/>
    </row>
  </sheetData>
  <mergeCells count="21">
    <mergeCell ref="A13:B13"/>
    <mergeCell ref="A14:B14"/>
    <mergeCell ref="A15:B15"/>
    <mergeCell ref="B18:F18"/>
    <mergeCell ref="B19:F19"/>
    <mergeCell ref="B24:F24"/>
    <mergeCell ref="B20:F20"/>
    <mergeCell ref="A1:F1"/>
    <mergeCell ref="A2:F2"/>
    <mergeCell ref="A4:F4"/>
    <mergeCell ref="A3:F3"/>
    <mergeCell ref="A5:F5"/>
    <mergeCell ref="B16:D16"/>
    <mergeCell ref="B21:F21"/>
    <mergeCell ref="B22:F22"/>
    <mergeCell ref="B23:F23"/>
    <mergeCell ref="A8:B8"/>
    <mergeCell ref="A9:B9"/>
    <mergeCell ref="A10:B10"/>
    <mergeCell ref="A11:B11"/>
    <mergeCell ref="A12:B12"/>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abSelected="1" topLeftCell="A89" zoomScaleNormal="100" zoomScalePageLayoutView="150" workbookViewId="0">
      <selection activeCell="C93" sqref="C93"/>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72</v>
      </c>
      <c r="D1" s="7" t="str">
        <f>""&amp;COUNTIF(D$10:D$250,$A$2)&amp;" "&amp;$A$2</f>
        <v>3 Untested</v>
      </c>
      <c r="E1" s="7" t="str">
        <f>""&amp;COUNTIF(E$10:E$250,$A$2)&amp;" "&amp;$A$2</f>
        <v>105 Untested</v>
      </c>
      <c r="F1" s="8" t="s">
        <v>73</v>
      </c>
    </row>
    <row r="2" spans="1:6" ht="13.95" customHeight="1" thickBot="1" x14ac:dyDescent="0.35">
      <c r="A2" s="64" t="s">
        <v>74</v>
      </c>
      <c r="B2" s="60" t="s">
        <v>75</v>
      </c>
      <c r="C2" s="172" t="s">
        <v>881</v>
      </c>
      <c r="D2" s="66">
        <f>SUMPRODUCT(($A$10:$A$250="Required")*(D$10:D$250="Missing"))+0.5*SUMPRODUCT(($A$10:$A$250="Required")*(D$10:D$250="Partial"))</f>
        <v>0</v>
      </c>
      <c r="E2" s="66">
        <f>SUMPRODUCT(($A$10:$A$250="Required")*(E$10:E$250="Missing"))+0.5*SUMPRODUCT(($A$10:$A$250="Required")*(E$10:E$250="Partial"))</f>
        <v>0</v>
      </c>
      <c r="F2" s="60" t="str">
        <f>"Required "&amp;$F$1&amp;"s "&amp;A3</f>
        <v>Required TCRs Missing</v>
      </c>
    </row>
    <row r="3" spans="1:6" ht="13.95" customHeight="1" thickBot="1" x14ac:dyDescent="0.35">
      <c r="A3" s="64" t="s">
        <v>76</v>
      </c>
      <c r="B3" s="60" t="s">
        <v>77</v>
      </c>
      <c r="C3" s="173"/>
      <c r="D3" s="66">
        <f>SUMPRODUCT(($A$10:$A$250="Basic")*(D$10:D$250="Missing"))+0.5*SUMPRODUCT(($A$10:$A$250="Basic")*(D$10:D$250="Partial"))</f>
        <v>6</v>
      </c>
      <c r="E3" s="66">
        <f>SUMPRODUCT(($A$10:$A$250="Basic")*(E$10:E$250="Missing"))+0.5*SUMPRODUCT(($A$10:$A$250="Basic")*(E$10:E$250="Partial"))</f>
        <v>0</v>
      </c>
      <c r="F3" s="60" t="str">
        <f>"Basic "&amp;$F$1&amp;"s "&amp;A3</f>
        <v>Basic TCRs Missing</v>
      </c>
    </row>
    <row r="4" spans="1:6" ht="13.95" customHeight="1" thickBot="1" x14ac:dyDescent="0.35">
      <c r="A4" s="64" t="s">
        <v>78</v>
      </c>
      <c r="B4" s="60" t="s">
        <v>79</v>
      </c>
      <c r="C4" s="173"/>
      <c r="D4" s="66">
        <f>SUMPRODUCT(($A$10:$A$250="Intermediate")*(D$10:D$250="Missing"))+0.5*SUMPRODUCT(($A$10:$A$250="Intermediate")*(D$10:D$250="Partial"))</f>
        <v>7</v>
      </c>
      <c r="E4" s="66">
        <f>SUMPRODUCT(($A$10:$A$250="Intermediate")*(E$10:E$250="Missing"))+0.5*SUMPRODUCT(($A$10:$A$250="Intermediate")*(E$10:E$250="Partial"))</f>
        <v>0</v>
      </c>
      <c r="F4" s="60" t="str">
        <f>"Intermediate "&amp;$F$1&amp;"s "&amp;A3</f>
        <v>Intermediate TCRs Missing</v>
      </c>
    </row>
    <row r="5" spans="1:6" ht="13.95" customHeight="1" thickBot="1" x14ac:dyDescent="0.35">
      <c r="A5" s="64" t="s">
        <v>80</v>
      </c>
      <c r="B5" s="60" t="s">
        <v>81</v>
      </c>
      <c r="C5" s="173"/>
      <c r="D5" s="66">
        <f>SUMPRODUCT(($A$10:$A$250="Intermediate")*(D$10:D$250="Completed"))+SUMPRODUCT(($A$10:$A$250="Intermediate")*(D$10:D$250="Pre-Passed"))+0.5*SUMPRODUCT(($A$10:$A$250="Intermediate")*(D$10:D$250="Partial"))</f>
        <v>9</v>
      </c>
      <c r="E5" s="66">
        <f>SUMPRODUCT(($A$10:$A$250="Intermediate")*(E$10:E$250="Completed"))+SUMPRODUCT(($A$10:$A$250="Intermediate")*(E$10:E$250="Pre-Passed"))+0.5*SUMPRODUCT(($A$10:$A$250="Intermediate")*(E$10:E$250="Partial"))</f>
        <v>0</v>
      </c>
      <c r="F5" s="60" t="str">
        <f>"Intermediate "&amp;$F$1&amp;"s "&amp;A5</f>
        <v>Intermediate TCRs Completed</v>
      </c>
    </row>
    <row r="6" spans="1:6" ht="13.95" customHeight="1" thickBot="1" x14ac:dyDescent="0.35">
      <c r="A6" s="64" t="s">
        <v>82</v>
      </c>
      <c r="B6" s="60" t="s">
        <v>83</v>
      </c>
      <c r="C6" s="173"/>
      <c r="D6" s="66">
        <f>SUMPRODUCT(($A$10:$A$250="Advanced")*(D$10:D$250="Missing"))+0.5*SUMPRODUCT(($A$10:$A$250="Advanced")*(D$10:D$250="Partial"))</f>
        <v>3</v>
      </c>
      <c r="E6" s="66">
        <f>SUMPRODUCT(($A$10:$A$250="Advanced")*(E$10:E$250="Missing"))+0.5*SUMPRODUCT(($A$10:$A$250="Advanced")*(E$10:E$250="Partial"))</f>
        <v>0</v>
      </c>
      <c r="F6" s="60" t="str">
        <f>"Advanced "&amp;$F$1&amp;"s "&amp;A3</f>
        <v>Advanced TCRs Missing</v>
      </c>
    </row>
    <row r="7" spans="1:6" ht="13.95" customHeight="1" thickBot="1" x14ac:dyDescent="0.35">
      <c r="A7" s="64" t="s">
        <v>84</v>
      </c>
      <c r="B7" s="60" t="s">
        <v>85</v>
      </c>
      <c r="C7" s="173"/>
      <c r="D7" s="66">
        <f>SUMPRODUCT(($A$10:$A$250="Advanced")*(D$10:D$250="Completed"))+SUMPRODUCT(($A$10:$A$250="Advanced")*(D$10:D$250="Pre-Passed"))+0.5*SUMPRODUCT(($A$10:$A$250="Advanced")*(D$10:D$250="Partial"))</f>
        <v>3</v>
      </c>
      <c r="E7" s="66">
        <f>SUMPRODUCT(($A$10:$A$250="Advanced")*(E$10:E$250="Completed"))+SUMPRODUCT(($A$10:$A$250="Advanced")*(E$10:E$250="Pre-Passed"))+0.5*SUMPRODUCT(($A$10:$A$250="Advanced")*(E$10:E$250="Partial"))</f>
        <v>0</v>
      </c>
      <c r="F7" s="60" t="str">
        <f>"Advanced "&amp;$F$1&amp;"s "&amp;A5</f>
        <v>Advanced TCRs Completed</v>
      </c>
    </row>
    <row r="8" spans="1:6" ht="13.95" customHeight="1" thickBot="1" x14ac:dyDescent="0.35">
      <c r="A8" s="59" t="s">
        <v>86</v>
      </c>
      <c r="B8" s="60" t="s">
        <v>87</v>
      </c>
      <c r="C8" s="173"/>
      <c r="D8" s="66">
        <f>SUMPRODUCT(($A$10:$A$250="Professional")*(D$10:D$250="Completed"))+SUMPRODUCT(($A$10:$A$250="Professional")*(D$10:D$250="Pre-Passed"))+0.5*SUMPRODUCT(($A$10:$A$250="Professional")*(D$10:D$250="Partial"))</f>
        <v>0</v>
      </c>
      <c r="E8" s="66">
        <f>SUMPRODUCT(($A$10:$A$250="Professional")*(E$10:E$250="Completed"))+SUMPRODUCT(($A$10:$A$250="Professional")*(E$10:E$250="Pre-Passed"))+0.5*SUMPRODUCT(($A$10:$A$250="Professional")*(E$10:E$250="Partial"))</f>
        <v>0</v>
      </c>
      <c r="F8" s="60" t="str">
        <f>"Professional "&amp;$F$1&amp;"s "&amp;A5</f>
        <v>Professional TCRs Completed</v>
      </c>
    </row>
    <row r="9" spans="1:6" ht="13.95" customHeight="1" thickBot="1" x14ac:dyDescent="0.35">
      <c r="A9" s="175" t="s">
        <v>88</v>
      </c>
      <c r="B9" s="176"/>
      <c r="C9" s="174"/>
      <c r="D9" s="66">
        <f>SUMPRODUCT(($A$10:$A$250="Innovative")*(D$10:D$250="Completed"))+SUMPRODUCT(($A$10:$A$250="Innovative")*(D$10:D$250="Pre-Passed"))+0.5*SUMPRODUCT(($A$10:$A$250="Innovative")*(D$10:D$250="Partial"))</f>
        <v>0</v>
      </c>
      <c r="E9" s="66">
        <f>SUMPRODUCT(($A$10:$A$250="Innovative")*(E$10:E$250="Completed"))+SUMPRODUCT(($A$10:$A$250="Innovative")*(E$10:E$250="Pre-Passed"))+0.5*SUMPRODUCT(($A$10:$A$250="Innovative")*(E$10:E$250="Partial"))</f>
        <v>0</v>
      </c>
      <c r="F9" s="60" t="str">
        <f>"Innovative "&amp;$F$1&amp;"s "&amp;A5</f>
        <v>Innovative TCRs Completed</v>
      </c>
    </row>
    <row r="10" spans="1:6" ht="13.95" customHeight="1" thickBot="1" x14ac:dyDescent="0.35">
      <c r="A10" s="177" t="s">
        <v>724</v>
      </c>
      <c r="B10" s="178"/>
      <c r="C10" s="8" t="s">
        <v>868</v>
      </c>
      <c r="D10" s="8" t="s">
        <v>90</v>
      </c>
      <c r="E10" s="8" t="s">
        <v>91</v>
      </c>
      <c r="F10" s="8" t="s">
        <v>92</v>
      </c>
    </row>
    <row r="11" spans="1:6" ht="55.8" thickBot="1" x14ac:dyDescent="0.35">
      <c r="A11" s="67" t="s">
        <v>93</v>
      </c>
      <c r="B11" s="60" t="s">
        <v>94</v>
      </c>
      <c r="C11" s="60" t="s">
        <v>95</v>
      </c>
      <c r="D11" s="8" t="s">
        <v>80</v>
      </c>
      <c r="E11" s="8" t="s">
        <v>74</v>
      </c>
      <c r="F11" s="60"/>
    </row>
    <row r="12" spans="1:6" ht="55.8" thickBot="1" x14ac:dyDescent="0.35">
      <c r="A12" s="68" t="s">
        <v>96</v>
      </c>
      <c r="B12" s="60" t="s">
        <v>97</v>
      </c>
      <c r="C12" s="60" t="s">
        <v>726</v>
      </c>
      <c r="D12" s="8" t="s">
        <v>80</v>
      </c>
      <c r="E12" s="8" t="s">
        <v>74</v>
      </c>
      <c r="F12" s="60"/>
    </row>
    <row r="13" spans="1:6" ht="83.4" thickBot="1" x14ac:dyDescent="0.35">
      <c r="A13" s="67" t="s">
        <v>96</v>
      </c>
      <c r="B13" s="60" t="s">
        <v>723</v>
      </c>
      <c r="C13" s="60" t="s">
        <v>869</v>
      </c>
      <c r="D13" s="8" t="s">
        <v>76</v>
      </c>
      <c r="E13" s="8" t="s">
        <v>74</v>
      </c>
      <c r="F13" s="60"/>
    </row>
    <row r="14" spans="1:6" ht="16.2" thickBot="1" x14ac:dyDescent="0.35">
      <c r="A14" s="67" t="s">
        <v>98</v>
      </c>
      <c r="B14" s="60" t="s">
        <v>730</v>
      </c>
      <c r="C14" s="60" t="s">
        <v>727</v>
      </c>
      <c r="D14" s="8" t="s">
        <v>74</v>
      </c>
      <c r="E14" s="8" t="s">
        <v>74</v>
      </c>
      <c r="F14" s="60"/>
    </row>
    <row r="15" spans="1:6" ht="28.2" thickBot="1" x14ac:dyDescent="0.35">
      <c r="A15" s="68" t="s">
        <v>134</v>
      </c>
      <c r="B15" s="60" t="s">
        <v>729</v>
      </c>
      <c r="C15" s="60" t="s">
        <v>728</v>
      </c>
      <c r="D15" s="8" t="s">
        <v>74</v>
      </c>
      <c r="E15" s="8" t="s">
        <v>74</v>
      </c>
      <c r="F15" s="60"/>
    </row>
    <row r="16" spans="1:6" ht="28.2" thickBot="1" x14ac:dyDescent="0.35">
      <c r="A16" s="69" t="s">
        <v>218</v>
      </c>
      <c r="B16" s="60" t="s">
        <v>731</v>
      </c>
      <c r="C16" s="60" t="s">
        <v>732</v>
      </c>
      <c r="D16" s="8" t="s">
        <v>74</v>
      </c>
      <c r="E16" s="8" t="s">
        <v>74</v>
      </c>
      <c r="F16" s="60"/>
    </row>
    <row r="17" spans="1:6" ht="28.95" customHeight="1" thickBot="1" x14ac:dyDescent="0.35">
      <c r="A17" s="177" t="s">
        <v>739</v>
      </c>
      <c r="B17" s="178"/>
      <c r="C17" s="8" t="s">
        <v>870</v>
      </c>
      <c r="D17" s="110" t="s">
        <v>90</v>
      </c>
      <c r="E17" s="110" t="s">
        <v>91</v>
      </c>
      <c r="F17" s="110" t="s">
        <v>92</v>
      </c>
    </row>
    <row r="18" spans="1:6" ht="83.4" thickBot="1" x14ac:dyDescent="0.35">
      <c r="A18" s="67" t="s">
        <v>93</v>
      </c>
      <c r="B18" s="60" t="s">
        <v>99</v>
      </c>
      <c r="C18" s="60" t="s">
        <v>742</v>
      </c>
      <c r="D18" s="8" t="s">
        <v>80</v>
      </c>
      <c r="E18" s="8" t="s">
        <v>74</v>
      </c>
      <c r="F18" s="60" t="s">
        <v>884</v>
      </c>
    </row>
    <row r="19" spans="1:6" ht="42" thickBot="1" x14ac:dyDescent="0.35">
      <c r="A19" s="67" t="s">
        <v>93</v>
      </c>
      <c r="B19" s="60" t="s">
        <v>100</v>
      </c>
      <c r="C19" s="60" t="s">
        <v>743</v>
      </c>
      <c r="D19" s="8" t="s">
        <v>80</v>
      </c>
      <c r="E19" s="8" t="s">
        <v>74</v>
      </c>
      <c r="F19" s="60"/>
    </row>
    <row r="20" spans="1:6" ht="28.2" thickBot="1" x14ac:dyDescent="0.35">
      <c r="A20" s="67" t="s">
        <v>93</v>
      </c>
      <c r="B20" s="60" t="s">
        <v>101</v>
      </c>
      <c r="C20" s="60" t="s">
        <v>102</v>
      </c>
      <c r="D20" s="8" t="s">
        <v>80</v>
      </c>
      <c r="E20" s="8" t="s">
        <v>74</v>
      </c>
      <c r="F20" s="60"/>
    </row>
    <row r="21" spans="1:6" ht="28.2" thickBot="1" x14ac:dyDescent="0.35">
      <c r="A21" s="67" t="s">
        <v>93</v>
      </c>
      <c r="B21" s="60" t="s">
        <v>103</v>
      </c>
      <c r="C21" s="60" t="s">
        <v>104</v>
      </c>
      <c r="D21" s="8" t="s">
        <v>80</v>
      </c>
      <c r="E21" s="8" t="s">
        <v>74</v>
      </c>
      <c r="F21" s="60"/>
    </row>
    <row r="22" spans="1:6" ht="28.2" thickBot="1" x14ac:dyDescent="0.35">
      <c r="A22" s="67" t="s">
        <v>93</v>
      </c>
      <c r="B22" s="60" t="s">
        <v>105</v>
      </c>
      <c r="C22" s="60" t="s">
        <v>744</v>
      </c>
      <c r="D22" s="8" t="s">
        <v>80</v>
      </c>
      <c r="E22" s="8" t="s">
        <v>74</v>
      </c>
      <c r="F22" s="60"/>
    </row>
    <row r="23" spans="1:6" ht="42" thickBot="1" x14ac:dyDescent="0.35">
      <c r="A23" s="67" t="s">
        <v>96</v>
      </c>
      <c r="B23" s="60" t="s">
        <v>106</v>
      </c>
      <c r="C23" s="60" t="s">
        <v>745</v>
      </c>
      <c r="D23" s="8" t="s">
        <v>80</v>
      </c>
      <c r="E23" s="8" t="s">
        <v>74</v>
      </c>
      <c r="F23" s="60"/>
    </row>
    <row r="24" spans="1:6" ht="55.8" thickBot="1" x14ac:dyDescent="0.35">
      <c r="A24" s="67" t="s">
        <v>96</v>
      </c>
      <c r="B24" s="60" t="s">
        <v>107</v>
      </c>
      <c r="C24" s="60" t="s">
        <v>746</v>
      </c>
      <c r="D24" s="8" t="s">
        <v>80</v>
      </c>
      <c r="E24" s="8" t="s">
        <v>74</v>
      </c>
      <c r="F24" s="60"/>
    </row>
    <row r="25" spans="1:6" ht="111" thickBot="1" x14ac:dyDescent="0.35">
      <c r="A25" s="68" t="s">
        <v>96</v>
      </c>
      <c r="B25" s="60" t="s">
        <v>109</v>
      </c>
      <c r="C25" s="60" t="s">
        <v>733</v>
      </c>
      <c r="D25" s="8" t="s">
        <v>76</v>
      </c>
      <c r="E25" s="8" t="s">
        <v>74</v>
      </c>
      <c r="F25" s="60"/>
    </row>
    <row r="26" spans="1:6" ht="42" thickBot="1" x14ac:dyDescent="0.35">
      <c r="A26" s="68" t="s">
        <v>110</v>
      </c>
      <c r="B26" s="60" t="s">
        <v>108</v>
      </c>
      <c r="C26" s="60" t="s">
        <v>747</v>
      </c>
      <c r="D26" s="8" t="s">
        <v>80</v>
      </c>
      <c r="E26" s="8" t="s">
        <v>74</v>
      </c>
      <c r="F26" s="60"/>
    </row>
    <row r="27" spans="1:6" ht="83.4" thickBot="1" x14ac:dyDescent="0.35">
      <c r="A27" s="70" t="s">
        <v>110</v>
      </c>
      <c r="B27" s="60" t="s">
        <v>111</v>
      </c>
      <c r="C27" s="60" t="s">
        <v>112</v>
      </c>
      <c r="D27" s="8" t="s">
        <v>76</v>
      </c>
      <c r="E27" s="8" t="s">
        <v>74</v>
      </c>
      <c r="F27" s="60"/>
    </row>
    <row r="28" spans="1:6" ht="28.2" thickBot="1" x14ac:dyDescent="0.35">
      <c r="A28" s="69" t="s">
        <v>98</v>
      </c>
      <c r="B28" s="60" t="s">
        <v>113</v>
      </c>
      <c r="C28" s="60" t="s">
        <v>748</v>
      </c>
      <c r="D28" s="8" t="s">
        <v>80</v>
      </c>
      <c r="E28" s="8" t="s">
        <v>74</v>
      </c>
      <c r="F28" s="60"/>
    </row>
    <row r="29" spans="1:6" ht="13.95" customHeight="1" thickBot="1" x14ac:dyDescent="0.35">
      <c r="A29" s="177" t="s">
        <v>740</v>
      </c>
      <c r="B29" s="178"/>
      <c r="C29" s="8" t="s">
        <v>871</v>
      </c>
      <c r="D29" s="8" t="s">
        <v>90</v>
      </c>
      <c r="E29" s="8" t="s">
        <v>91</v>
      </c>
      <c r="F29" s="8" t="s">
        <v>92</v>
      </c>
    </row>
    <row r="30" spans="1:6" ht="16.2" thickBot="1" x14ac:dyDescent="0.35">
      <c r="A30" s="67" t="s">
        <v>93</v>
      </c>
      <c r="B30" s="60" t="s">
        <v>750</v>
      </c>
      <c r="C30" s="60" t="s">
        <v>749</v>
      </c>
      <c r="D30" s="8" t="s">
        <v>86</v>
      </c>
      <c r="E30" s="8" t="s">
        <v>74</v>
      </c>
      <c r="F30" s="60"/>
    </row>
    <row r="31" spans="1:6" ht="16.2" thickBot="1" x14ac:dyDescent="0.35">
      <c r="A31" s="67" t="s">
        <v>93</v>
      </c>
      <c r="B31" s="60" t="s">
        <v>754</v>
      </c>
      <c r="C31" s="60" t="s">
        <v>751</v>
      </c>
      <c r="D31" s="8" t="s">
        <v>86</v>
      </c>
      <c r="E31" s="8" t="s">
        <v>74</v>
      </c>
      <c r="F31" s="60"/>
    </row>
    <row r="32" spans="1:6" ht="16.2" thickBot="1" x14ac:dyDescent="0.35">
      <c r="A32" s="67" t="s">
        <v>93</v>
      </c>
      <c r="B32" s="60" t="s">
        <v>741</v>
      </c>
      <c r="C32" s="60" t="s">
        <v>752</v>
      </c>
      <c r="D32" s="8" t="s">
        <v>86</v>
      </c>
      <c r="E32" s="8" t="s">
        <v>74</v>
      </c>
      <c r="F32" s="60"/>
    </row>
    <row r="33" spans="1:6" ht="16.2" thickBot="1" x14ac:dyDescent="0.35">
      <c r="A33" s="67" t="s">
        <v>93</v>
      </c>
      <c r="B33" s="60" t="s">
        <v>786</v>
      </c>
      <c r="C33" s="60" t="s">
        <v>785</v>
      </c>
      <c r="D33" s="8" t="s">
        <v>86</v>
      </c>
      <c r="E33" s="8" t="s">
        <v>74</v>
      </c>
      <c r="F33" s="60"/>
    </row>
    <row r="34" spans="1:6" ht="16.2" thickBot="1" x14ac:dyDescent="0.35">
      <c r="A34" s="67" t="s">
        <v>96</v>
      </c>
      <c r="B34" s="60" t="s">
        <v>753</v>
      </c>
      <c r="C34" s="60" t="s">
        <v>764</v>
      </c>
      <c r="D34" s="8" t="s">
        <v>86</v>
      </c>
      <c r="E34" s="8" t="s">
        <v>74</v>
      </c>
      <c r="F34" s="60"/>
    </row>
    <row r="35" spans="1:6" ht="28.2" thickBot="1" x14ac:dyDescent="0.35">
      <c r="A35" s="68" t="s">
        <v>759</v>
      </c>
      <c r="B35" s="60" t="s">
        <v>760</v>
      </c>
      <c r="C35" s="60" t="s">
        <v>761</v>
      </c>
      <c r="D35" s="8" t="s">
        <v>86</v>
      </c>
      <c r="E35" s="8" t="s">
        <v>74</v>
      </c>
      <c r="F35" s="60"/>
    </row>
    <row r="36" spans="1:6" ht="16.2" thickBot="1" x14ac:dyDescent="0.35">
      <c r="A36" s="67" t="s">
        <v>96</v>
      </c>
      <c r="B36" s="60" t="s">
        <v>755</v>
      </c>
      <c r="C36" s="60" t="s">
        <v>756</v>
      </c>
      <c r="D36" s="8" t="s">
        <v>86</v>
      </c>
      <c r="E36" s="8" t="s">
        <v>74</v>
      </c>
      <c r="F36" s="60"/>
    </row>
    <row r="37" spans="1:6" ht="28.2" thickBot="1" x14ac:dyDescent="0.35">
      <c r="A37" s="67" t="s">
        <v>96</v>
      </c>
      <c r="B37" s="60" t="s">
        <v>757</v>
      </c>
      <c r="C37" s="60" t="s">
        <v>767</v>
      </c>
      <c r="D37" s="8" t="s">
        <v>86</v>
      </c>
      <c r="E37" s="8" t="s">
        <v>74</v>
      </c>
      <c r="F37" s="60"/>
    </row>
    <row r="38" spans="1:6" ht="28.2" thickBot="1" x14ac:dyDescent="0.35">
      <c r="A38" s="68" t="s">
        <v>96</v>
      </c>
      <c r="B38" s="60" t="s">
        <v>758</v>
      </c>
      <c r="C38" s="60" t="s">
        <v>768</v>
      </c>
      <c r="D38" s="8" t="s">
        <v>86</v>
      </c>
      <c r="E38" s="8" t="s">
        <v>74</v>
      </c>
      <c r="F38" s="60"/>
    </row>
    <row r="39" spans="1:6" ht="28.2" thickBot="1" x14ac:dyDescent="0.35">
      <c r="A39" s="68" t="s">
        <v>96</v>
      </c>
      <c r="B39" s="60" t="s">
        <v>787</v>
      </c>
      <c r="C39" s="60" t="s">
        <v>788</v>
      </c>
      <c r="D39" s="8" t="s">
        <v>86</v>
      </c>
      <c r="E39" s="8" t="s">
        <v>74</v>
      </c>
      <c r="F39" s="60"/>
    </row>
    <row r="40" spans="1:6" ht="16.2" thickBot="1" x14ac:dyDescent="0.35">
      <c r="A40" s="68" t="s">
        <v>98</v>
      </c>
      <c r="B40" s="60" t="s">
        <v>762</v>
      </c>
      <c r="C40" s="60" t="s">
        <v>763</v>
      </c>
      <c r="D40" s="8" t="s">
        <v>86</v>
      </c>
      <c r="E40" s="8" t="s">
        <v>74</v>
      </c>
      <c r="F40" s="60"/>
    </row>
    <row r="41" spans="1:6" ht="16.2" thickBot="1" x14ac:dyDescent="0.35">
      <c r="A41" s="70" t="s">
        <v>98</v>
      </c>
      <c r="B41" s="60" t="s">
        <v>770</v>
      </c>
      <c r="C41" s="60" t="s">
        <v>765</v>
      </c>
      <c r="D41" s="8" t="s">
        <v>86</v>
      </c>
      <c r="E41" s="8" t="s">
        <v>74</v>
      </c>
      <c r="F41" s="60"/>
    </row>
    <row r="42" spans="1:6" ht="16.2" thickBot="1" x14ac:dyDescent="0.35">
      <c r="A42" s="69" t="s">
        <v>98</v>
      </c>
      <c r="B42" s="60" t="s">
        <v>766</v>
      </c>
      <c r="C42" s="60" t="s">
        <v>769</v>
      </c>
      <c r="D42" s="8" t="s">
        <v>86</v>
      </c>
      <c r="E42" s="8" t="s">
        <v>74</v>
      </c>
      <c r="F42" s="60"/>
    </row>
    <row r="43" spans="1:6" ht="16.2" thickBot="1" x14ac:dyDescent="0.35">
      <c r="A43" s="68" t="s">
        <v>98</v>
      </c>
      <c r="B43" s="60" t="s">
        <v>799</v>
      </c>
      <c r="C43" s="60" t="s">
        <v>880</v>
      </c>
      <c r="D43" s="8" t="s">
        <v>86</v>
      </c>
      <c r="E43" s="8" t="s">
        <v>74</v>
      </c>
      <c r="F43" s="60"/>
    </row>
    <row r="44" spans="1:6" ht="16.2" thickBot="1" x14ac:dyDescent="0.35">
      <c r="A44" s="68" t="s">
        <v>98</v>
      </c>
      <c r="B44" s="60" t="s">
        <v>789</v>
      </c>
      <c r="C44" s="60" t="s">
        <v>790</v>
      </c>
      <c r="D44" s="8" t="s">
        <v>86</v>
      </c>
      <c r="E44" s="8" t="s">
        <v>74</v>
      </c>
      <c r="F44" s="60"/>
    </row>
    <row r="45" spans="1:6" ht="16.2" thickBot="1" x14ac:dyDescent="0.35">
      <c r="A45" s="70" t="s">
        <v>134</v>
      </c>
      <c r="B45" s="60" t="s">
        <v>781</v>
      </c>
      <c r="C45" s="60" t="s">
        <v>783</v>
      </c>
      <c r="D45" s="8" t="s">
        <v>86</v>
      </c>
      <c r="E45" s="8" t="s">
        <v>74</v>
      </c>
      <c r="F45" s="60"/>
    </row>
    <row r="46" spans="1:6" ht="16.2" thickBot="1" x14ac:dyDescent="0.35">
      <c r="A46" s="69" t="s">
        <v>134</v>
      </c>
      <c r="B46" s="60" t="s">
        <v>772</v>
      </c>
      <c r="C46" s="60" t="s">
        <v>771</v>
      </c>
      <c r="D46" s="8" t="s">
        <v>86</v>
      </c>
      <c r="E46" s="8" t="s">
        <v>74</v>
      </c>
      <c r="F46" s="60"/>
    </row>
    <row r="47" spans="1:6" ht="16.2" thickBot="1" x14ac:dyDescent="0.35">
      <c r="A47" s="69" t="s">
        <v>134</v>
      </c>
      <c r="B47" s="60" t="s">
        <v>777</v>
      </c>
      <c r="C47" s="60" t="s">
        <v>778</v>
      </c>
      <c r="D47" s="8" t="s">
        <v>86</v>
      </c>
      <c r="E47" s="8" t="s">
        <v>74</v>
      </c>
      <c r="F47" s="60"/>
    </row>
    <row r="48" spans="1:6" ht="16.2" thickBot="1" x14ac:dyDescent="0.35">
      <c r="A48" s="68" t="s">
        <v>134</v>
      </c>
      <c r="B48" s="60" t="s">
        <v>795</v>
      </c>
      <c r="C48" s="60" t="s">
        <v>796</v>
      </c>
      <c r="D48" s="8" t="s">
        <v>86</v>
      </c>
      <c r="E48" s="8" t="s">
        <v>74</v>
      </c>
      <c r="F48" s="60"/>
    </row>
    <row r="49" spans="1:6" ht="16.2" thickBot="1" x14ac:dyDescent="0.35">
      <c r="A49" s="68" t="s">
        <v>134</v>
      </c>
      <c r="B49" s="60" t="s">
        <v>791</v>
      </c>
      <c r="C49" s="60" t="s">
        <v>792</v>
      </c>
      <c r="D49" s="8" t="s">
        <v>86</v>
      </c>
      <c r="E49" s="8" t="s">
        <v>74</v>
      </c>
      <c r="F49" s="60"/>
    </row>
    <row r="50" spans="1:6" ht="16.2" thickBot="1" x14ac:dyDescent="0.35">
      <c r="A50" s="70" t="s">
        <v>218</v>
      </c>
      <c r="B50" s="60" t="s">
        <v>782</v>
      </c>
      <c r="C50" s="60" t="s">
        <v>784</v>
      </c>
      <c r="D50" s="8" t="s">
        <v>86</v>
      </c>
      <c r="E50" s="8" t="s">
        <v>74</v>
      </c>
      <c r="F50" s="60"/>
    </row>
    <row r="51" spans="1:6" ht="16.2" thickBot="1" x14ac:dyDescent="0.35">
      <c r="A51" s="69" t="s">
        <v>218</v>
      </c>
      <c r="B51" s="60" t="s">
        <v>773</v>
      </c>
      <c r="C51" s="60" t="s">
        <v>774</v>
      </c>
      <c r="D51" s="8" t="s">
        <v>86</v>
      </c>
      <c r="E51" s="8" t="s">
        <v>74</v>
      </c>
      <c r="F51" s="60"/>
    </row>
    <row r="52" spans="1:6" ht="28.2" thickBot="1" x14ac:dyDescent="0.35">
      <c r="A52" s="69" t="s">
        <v>218</v>
      </c>
      <c r="B52" s="60" t="s">
        <v>775</v>
      </c>
      <c r="C52" s="60" t="s">
        <v>776</v>
      </c>
      <c r="D52" s="8" t="s">
        <v>86</v>
      </c>
      <c r="E52" s="8" t="s">
        <v>74</v>
      </c>
      <c r="F52" s="60"/>
    </row>
    <row r="53" spans="1:6" ht="28.2" thickBot="1" x14ac:dyDescent="0.35">
      <c r="A53" s="69" t="s">
        <v>218</v>
      </c>
      <c r="B53" s="60" t="s">
        <v>779</v>
      </c>
      <c r="C53" s="60" t="s">
        <v>780</v>
      </c>
      <c r="D53" s="8" t="s">
        <v>86</v>
      </c>
      <c r="E53" s="8" t="s">
        <v>74</v>
      </c>
      <c r="F53" s="60"/>
    </row>
    <row r="54" spans="1:6" ht="28.2" thickBot="1" x14ac:dyDescent="0.35">
      <c r="A54" s="68" t="s">
        <v>218</v>
      </c>
      <c r="B54" s="60" t="s">
        <v>797</v>
      </c>
      <c r="C54" s="60" t="s">
        <v>798</v>
      </c>
      <c r="D54" s="8" t="s">
        <v>86</v>
      </c>
      <c r="E54" s="8" t="s">
        <v>74</v>
      </c>
      <c r="F54" s="60"/>
    </row>
    <row r="55" spans="1:6" ht="16.2" thickBot="1" x14ac:dyDescent="0.35">
      <c r="A55" s="68" t="s">
        <v>218</v>
      </c>
      <c r="B55" s="60" t="s">
        <v>793</v>
      </c>
      <c r="C55" s="60" t="s">
        <v>794</v>
      </c>
      <c r="D55" s="8" t="s">
        <v>86</v>
      </c>
      <c r="E55" s="8" t="s">
        <v>74</v>
      </c>
      <c r="F55" s="60"/>
    </row>
    <row r="56" spans="1:6" ht="13.95" customHeight="1" thickBot="1" x14ac:dyDescent="0.35">
      <c r="A56" s="177" t="s">
        <v>114</v>
      </c>
      <c r="B56" s="178"/>
      <c r="C56" s="8" t="s">
        <v>89</v>
      </c>
      <c r="D56" s="8" t="s">
        <v>90</v>
      </c>
      <c r="E56" s="8" t="s">
        <v>91</v>
      </c>
      <c r="F56" s="8" t="s">
        <v>92</v>
      </c>
    </row>
    <row r="57" spans="1:6" ht="55.8" thickBot="1" x14ac:dyDescent="0.35">
      <c r="A57" s="67" t="s">
        <v>93</v>
      </c>
      <c r="B57" s="60" t="s">
        <v>115</v>
      </c>
      <c r="C57" s="60" t="s">
        <v>116</v>
      </c>
      <c r="D57" s="8" t="s">
        <v>80</v>
      </c>
      <c r="E57" s="8" t="s">
        <v>74</v>
      </c>
      <c r="F57" s="60"/>
    </row>
    <row r="58" spans="1:6" ht="69.599999999999994" thickBot="1" x14ac:dyDescent="0.35">
      <c r="A58" s="67" t="s">
        <v>93</v>
      </c>
      <c r="B58" s="60" t="s">
        <v>117</v>
      </c>
      <c r="C58" s="60" t="s">
        <v>738</v>
      </c>
      <c r="D58" s="8" t="s">
        <v>80</v>
      </c>
      <c r="E58" s="8" t="s">
        <v>74</v>
      </c>
      <c r="F58" s="60"/>
    </row>
    <row r="59" spans="1:6" ht="69.599999999999994" thickBot="1" x14ac:dyDescent="0.35">
      <c r="A59" s="68" t="s">
        <v>96</v>
      </c>
      <c r="B59" s="60" t="s">
        <v>118</v>
      </c>
      <c r="C59" s="60" t="s">
        <v>885</v>
      </c>
      <c r="D59" s="8" t="s">
        <v>80</v>
      </c>
      <c r="E59" s="8" t="s">
        <v>74</v>
      </c>
      <c r="F59" s="60"/>
    </row>
    <row r="60" spans="1:6" ht="42" thickBot="1" x14ac:dyDescent="0.35">
      <c r="A60" s="68" t="s">
        <v>96</v>
      </c>
      <c r="B60" s="60" t="s">
        <v>119</v>
      </c>
      <c r="C60" s="60" t="s">
        <v>120</v>
      </c>
      <c r="D60" s="8" t="s">
        <v>80</v>
      </c>
      <c r="E60" s="8" t="s">
        <v>74</v>
      </c>
      <c r="F60" s="60"/>
    </row>
    <row r="61" spans="1:6" ht="42" thickBot="1" x14ac:dyDescent="0.35">
      <c r="A61" s="68" t="s">
        <v>96</v>
      </c>
      <c r="B61" s="60" t="s">
        <v>121</v>
      </c>
      <c r="C61" s="60" t="s">
        <v>877</v>
      </c>
      <c r="D61" s="8" t="s">
        <v>80</v>
      </c>
      <c r="E61" s="8" t="s">
        <v>74</v>
      </c>
      <c r="F61" s="60"/>
    </row>
    <row r="62" spans="1:6" ht="111" thickBot="1" x14ac:dyDescent="0.35">
      <c r="A62" s="68" t="s">
        <v>96</v>
      </c>
      <c r="B62" s="60" t="s">
        <v>122</v>
      </c>
      <c r="C62" s="60" t="s">
        <v>878</v>
      </c>
      <c r="D62" s="8" t="s">
        <v>76</v>
      </c>
      <c r="E62" s="8" t="s">
        <v>74</v>
      </c>
      <c r="F62" s="60"/>
    </row>
    <row r="63" spans="1:6" ht="55.8" thickBot="1" x14ac:dyDescent="0.35">
      <c r="A63" s="68" t="s">
        <v>96</v>
      </c>
      <c r="B63" s="60" t="s">
        <v>123</v>
      </c>
      <c r="C63" s="60" t="s">
        <v>876</v>
      </c>
      <c r="D63" s="8" t="s">
        <v>76</v>
      </c>
      <c r="E63" s="8" t="s">
        <v>74</v>
      </c>
      <c r="F63" s="60"/>
    </row>
    <row r="64" spans="1:6" ht="55.8" thickBot="1" x14ac:dyDescent="0.35">
      <c r="A64" s="68" t="s">
        <v>110</v>
      </c>
      <c r="B64" s="60" t="s">
        <v>124</v>
      </c>
      <c r="C64" s="60" t="s">
        <v>125</v>
      </c>
      <c r="D64" s="8" t="s">
        <v>76</v>
      </c>
      <c r="E64" s="8" t="s">
        <v>74</v>
      </c>
      <c r="F64" s="60"/>
    </row>
    <row r="65" spans="1:6" ht="16.2" thickBot="1" x14ac:dyDescent="0.35">
      <c r="A65" s="68" t="s">
        <v>110</v>
      </c>
      <c r="B65" s="60" t="s">
        <v>126</v>
      </c>
      <c r="C65" s="60" t="s">
        <v>127</v>
      </c>
      <c r="D65" s="8" t="s">
        <v>76</v>
      </c>
      <c r="E65" s="8" t="s">
        <v>74</v>
      </c>
      <c r="F65" s="60"/>
    </row>
    <row r="66" spans="1:6" ht="55.8" thickBot="1" x14ac:dyDescent="0.35">
      <c r="A66" s="70" t="s">
        <v>110</v>
      </c>
      <c r="B66" s="60" t="s">
        <v>128</v>
      </c>
      <c r="C66" s="60" t="s">
        <v>129</v>
      </c>
      <c r="D66" s="8" t="s">
        <v>76</v>
      </c>
      <c r="E66" s="8" t="s">
        <v>74</v>
      </c>
      <c r="F66" s="60"/>
    </row>
    <row r="67" spans="1:6" ht="97.2" thickBot="1" x14ac:dyDescent="0.35">
      <c r="A67" s="70" t="s">
        <v>98</v>
      </c>
      <c r="B67" s="60" t="s">
        <v>130</v>
      </c>
      <c r="C67" s="60" t="s">
        <v>131</v>
      </c>
      <c r="D67" s="8" t="s">
        <v>76</v>
      </c>
      <c r="E67" s="8" t="s">
        <v>74</v>
      </c>
      <c r="F67" s="60"/>
    </row>
    <row r="68" spans="1:6" ht="55.8" thickBot="1" x14ac:dyDescent="0.35">
      <c r="A68" s="69" t="s">
        <v>98</v>
      </c>
      <c r="B68" s="60" t="s">
        <v>132</v>
      </c>
      <c r="C68" s="60" t="s">
        <v>133</v>
      </c>
      <c r="D68" s="8" t="s">
        <v>76</v>
      </c>
      <c r="E68" s="8" t="s">
        <v>74</v>
      </c>
      <c r="F68" s="60"/>
    </row>
    <row r="69" spans="1:6" ht="13.95" customHeight="1" thickBot="1" x14ac:dyDescent="0.35">
      <c r="A69" s="177" t="s">
        <v>135</v>
      </c>
      <c r="B69" s="178"/>
      <c r="C69" s="8" t="s">
        <v>89</v>
      </c>
      <c r="D69" s="8" t="s">
        <v>90</v>
      </c>
      <c r="E69" s="8" t="s">
        <v>91</v>
      </c>
      <c r="F69" s="8" t="s">
        <v>92</v>
      </c>
    </row>
    <row r="70" spans="1:6" ht="28.2" thickBot="1" x14ac:dyDescent="0.35">
      <c r="A70" s="67" t="s">
        <v>93</v>
      </c>
      <c r="B70" s="60" t="s">
        <v>136</v>
      </c>
      <c r="C70" s="60" t="s">
        <v>137</v>
      </c>
      <c r="D70" s="8" t="s">
        <v>80</v>
      </c>
      <c r="E70" s="8" t="s">
        <v>74</v>
      </c>
      <c r="F70" s="60"/>
    </row>
    <row r="71" spans="1:6" ht="83.4" thickBot="1" x14ac:dyDescent="0.35">
      <c r="A71" s="68" t="s">
        <v>96</v>
      </c>
      <c r="B71" s="60" t="s">
        <v>138</v>
      </c>
      <c r="C71" s="60" t="s">
        <v>139</v>
      </c>
      <c r="D71" s="8" t="s">
        <v>80</v>
      </c>
      <c r="E71" s="8" t="s">
        <v>74</v>
      </c>
      <c r="F71" s="60"/>
    </row>
    <row r="72" spans="1:6" ht="83.4" thickBot="1" x14ac:dyDescent="0.35">
      <c r="A72" s="68" t="s">
        <v>96</v>
      </c>
      <c r="B72" s="60" t="s">
        <v>140</v>
      </c>
      <c r="C72" s="60" t="s">
        <v>141</v>
      </c>
      <c r="D72" s="8" t="s">
        <v>80</v>
      </c>
      <c r="E72" s="8" t="s">
        <v>74</v>
      </c>
      <c r="F72" s="60" t="s">
        <v>882</v>
      </c>
    </row>
    <row r="73" spans="1:6" ht="42" thickBot="1" x14ac:dyDescent="0.35">
      <c r="A73" s="68" t="s">
        <v>96</v>
      </c>
      <c r="B73" s="60" t="s">
        <v>142</v>
      </c>
      <c r="C73" s="60" t="s">
        <v>143</v>
      </c>
      <c r="D73" s="8" t="s">
        <v>86</v>
      </c>
      <c r="E73" s="8" t="s">
        <v>74</v>
      </c>
      <c r="F73" s="60"/>
    </row>
    <row r="74" spans="1:6" ht="28.2" thickBot="1" x14ac:dyDescent="0.35">
      <c r="A74" s="70" t="s">
        <v>110</v>
      </c>
      <c r="B74" s="60" t="s">
        <v>144</v>
      </c>
      <c r="C74" s="60" t="s">
        <v>145</v>
      </c>
      <c r="D74" s="8" t="s">
        <v>86</v>
      </c>
      <c r="E74" s="8" t="s">
        <v>74</v>
      </c>
      <c r="F74" s="60"/>
    </row>
    <row r="75" spans="1:6" ht="28.2" thickBot="1" x14ac:dyDescent="0.35">
      <c r="A75" s="69" t="s">
        <v>98</v>
      </c>
      <c r="B75" s="60" t="s">
        <v>146</v>
      </c>
      <c r="C75" s="60" t="s">
        <v>147</v>
      </c>
      <c r="D75" s="8" t="s">
        <v>86</v>
      </c>
      <c r="E75" s="8" t="s">
        <v>74</v>
      </c>
      <c r="F75" s="60"/>
    </row>
    <row r="76" spans="1:6" ht="55.8" thickBot="1" x14ac:dyDescent="0.35">
      <c r="A76" s="69" t="s">
        <v>98</v>
      </c>
      <c r="B76" s="60" t="s">
        <v>148</v>
      </c>
      <c r="C76" s="60" t="s">
        <v>149</v>
      </c>
      <c r="D76" s="8" t="s">
        <v>80</v>
      </c>
      <c r="E76" s="8" t="s">
        <v>74</v>
      </c>
      <c r="F76" s="60"/>
    </row>
    <row r="77" spans="1:6" ht="83.4" thickBot="1" x14ac:dyDescent="0.35">
      <c r="A77" s="69" t="s">
        <v>98</v>
      </c>
      <c r="B77" s="60" t="s">
        <v>150</v>
      </c>
      <c r="C77" s="60" t="s">
        <v>151</v>
      </c>
      <c r="D77" s="8" t="s">
        <v>86</v>
      </c>
      <c r="E77" s="8" t="s">
        <v>74</v>
      </c>
      <c r="F77" s="60"/>
    </row>
    <row r="78" spans="1:6" ht="13.95" customHeight="1" thickBot="1" x14ac:dyDescent="0.35">
      <c r="A78" s="177" t="s">
        <v>152</v>
      </c>
      <c r="B78" s="178"/>
      <c r="C78" s="8" t="s">
        <v>89</v>
      </c>
      <c r="D78" s="8" t="s">
        <v>90</v>
      </c>
      <c r="E78" s="8" t="s">
        <v>91</v>
      </c>
      <c r="F78" s="8" t="s">
        <v>92</v>
      </c>
    </row>
    <row r="79" spans="1:6" ht="42" thickBot="1" x14ac:dyDescent="0.35">
      <c r="A79" s="67" t="s">
        <v>93</v>
      </c>
      <c r="B79" s="60" t="s">
        <v>153</v>
      </c>
      <c r="C79" s="60" t="s">
        <v>154</v>
      </c>
      <c r="D79" s="8" t="s">
        <v>80</v>
      </c>
      <c r="E79" s="8" t="s">
        <v>74</v>
      </c>
      <c r="F79" s="60"/>
    </row>
    <row r="80" spans="1:6" ht="28.2" thickBot="1" x14ac:dyDescent="0.35">
      <c r="A80" s="67" t="s">
        <v>93</v>
      </c>
      <c r="B80" s="60" t="s">
        <v>155</v>
      </c>
      <c r="C80" s="60" t="s">
        <v>156</v>
      </c>
      <c r="D80" s="8" t="s">
        <v>80</v>
      </c>
      <c r="E80" s="8" t="s">
        <v>74</v>
      </c>
      <c r="F80" s="60"/>
    </row>
    <row r="81" spans="1:6" ht="16.2" thickBot="1" x14ac:dyDescent="0.35">
      <c r="A81" s="68" t="s">
        <v>96</v>
      </c>
      <c r="B81" s="60" t="s">
        <v>157</v>
      </c>
      <c r="C81" s="60" t="s">
        <v>158</v>
      </c>
      <c r="D81" s="8" t="s">
        <v>80</v>
      </c>
      <c r="E81" s="8" t="s">
        <v>74</v>
      </c>
      <c r="F81" s="60"/>
    </row>
    <row r="82" spans="1:6" ht="28.2" thickBot="1" x14ac:dyDescent="0.35">
      <c r="A82" s="70" t="s">
        <v>110</v>
      </c>
      <c r="B82" s="60" t="s">
        <v>159</v>
      </c>
      <c r="C82" s="60" t="s">
        <v>160</v>
      </c>
      <c r="D82" s="8" t="s">
        <v>80</v>
      </c>
      <c r="E82" s="8" t="s">
        <v>74</v>
      </c>
      <c r="F82" s="60"/>
    </row>
    <row r="83" spans="1:6" ht="16.2" thickBot="1" x14ac:dyDescent="0.35">
      <c r="A83" s="69" t="s">
        <v>98</v>
      </c>
      <c r="B83" s="60" t="s">
        <v>161</v>
      </c>
      <c r="C83" s="60" t="s">
        <v>162</v>
      </c>
      <c r="D83" s="8" t="s">
        <v>80</v>
      </c>
      <c r="E83" s="8" t="s">
        <v>74</v>
      </c>
      <c r="F83" s="60"/>
    </row>
    <row r="84" spans="1:6" ht="13.95" customHeight="1" thickBot="1" x14ac:dyDescent="0.35">
      <c r="A84" s="177" t="s">
        <v>163</v>
      </c>
      <c r="B84" s="178"/>
      <c r="C84" s="8" t="s">
        <v>89</v>
      </c>
      <c r="D84" s="8" t="s">
        <v>90</v>
      </c>
      <c r="E84" s="8" t="s">
        <v>91</v>
      </c>
      <c r="F84" s="8" t="s">
        <v>92</v>
      </c>
    </row>
    <row r="85" spans="1:6" ht="28.2" thickBot="1" x14ac:dyDescent="0.35">
      <c r="A85" s="68" t="s">
        <v>96</v>
      </c>
      <c r="B85" s="60" t="s">
        <v>164</v>
      </c>
      <c r="C85" s="60" t="s">
        <v>165</v>
      </c>
      <c r="D85" s="8" t="s">
        <v>76</v>
      </c>
      <c r="E85" s="8" t="s">
        <v>74</v>
      </c>
      <c r="F85" s="60"/>
    </row>
    <row r="86" spans="1:6" ht="16.2" thickBot="1" x14ac:dyDescent="0.35">
      <c r="A86" s="68" t="s">
        <v>96</v>
      </c>
      <c r="B86" s="60" t="s">
        <v>168</v>
      </c>
      <c r="C86" s="60" t="s">
        <v>169</v>
      </c>
      <c r="D86" s="8" t="s">
        <v>76</v>
      </c>
      <c r="E86" s="8" t="s">
        <v>74</v>
      </c>
      <c r="F86" s="60"/>
    </row>
    <row r="87" spans="1:6" ht="28.2" thickBot="1" x14ac:dyDescent="0.35">
      <c r="A87" s="68" t="s">
        <v>96</v>
      </c>
      <c r="B87" s="60" t="s">
        <v>170</v>
      </c>
      <c r="C87" s="60" t="s">
        <v>171</v>
      </c>
      <c r="D87" s="8" t="s">
        <v>80</v>
      </c>
      <c r="E87" s="8" t="s">
        <v>74</v>
      </c>
      <c r="F87" s="60"/>
    </row>
    <row r="88" spans="1:6" ht="42" thickBot="1" x14ac:dyDescent="0.35">
      <c r="A88" s="68" t="s">
        <v>96</v>
      </c>
      <c r="B88" s="60" t="s">
        <v>172</v>
      </c>
      <c r="C88" s="60" t="s">
        <v>173</v>
      </c>
      <c r="D88" s="8" t="s">
        <v>80</v>
      </c>
      <c r="E88" s="8" t="s">
        <v>74</v>
      </c>
      <c r="F88" s="60"/>
    </row>
    <row r="89" spans="1:6" ht="55.8" thickBot="1" x14ac:dyDescent="0.35">
      <c r="A89" s="68" t="s">
        <v>96</v>
      </c>
      <c r="B89" s="60" t="s">
        <v>174</v>
      </c>
      <c r="C89" s="60" t="s">
        <v>875</v>
      </c>
      <c r="D89" s="8" t="s">
        <v>80</v>
      </c>
      <c r="E89" s="8" t="s">
        <v>74</v>
      </c>
      <c r="F89" s="60"/>
    </row>
    <row r="90" spans="1:6" ht="42" thickBot="1" x14ac:dyDescent="0.35">
      <c r="A90" s="68" t="s">
        <v>96</v>
      </c>
      <c r="B90" s="60" t="s">
        <v>175</v>
      </c>
      <c r="C90" s="60" t="s">
        <v>176</v>
      </c>
      <c r="D90" s="8" t="s">
        <v>80</v>
      </c>
      <c r="E90" s="8" t="s">
        <v>74</v>
      </c>
      <c r="F90" s="60"/>
    </row>
    <row r="91" spans="1:6" ht="69.599999999999994" thickBot="1" x14ac:dyDescent="0.35">
      <c r="A91" s="68" t="s">
        <v>96</v>
      </c>
      <c r="B91" s="60" t="s">
        <v>177</v>
      </c>
      <c r="C91" s="60" t="s">
        <v>178</v>
      </c>
      <c r="D91" s="8" t="s">
        <v>80</v>
      </c>
      <c r="E91" s="8" t="s">
        <v>74</v>
      </c>
      <c r="F91" s="60"/>
    </row>
    <row r="92" spans="1:6" ht="55.8" thickBot="1" x14ac:dyDescent="0.35">
      <c r="A92" s="68" t="s">
        <v>96</v>
      </c>
      <c r="B92" s="60" t="s">
        <v>181</v>
      </c>
      <c r="C92" s="60" t="s">
        <v>182</v>
      </c>
      <c r="D92" s="8" t="s">
        <v>80</v>
      </c>
      <c r="E92" s="8" t="s">
        <v>74</v>
      </c>
      <c r="F92" s="60"/>
    </row>
    <row r="93" spans="1:6" ht="55.8" thickBot="1" x14ac:dyDescent="0.35">
      <c r="A93" s="109" t="s">
        <v>110</v>
      </c>
      <c r="B93" s="60" t="s">
        <v>179</v>
      </c>
      <c r="C93" s="60" t="s">
        <v>180</v>
      </c>
      <c r="D93" s="8" t="s">
        <v>76</v>
      </c>
      <c r="E93" s="8" t="s">
        <v>74</v>
      </c>
      <c r="F93" s="60"/>
    </row>
    <row r="94" spans="1:6" ht="69.599999999999994" thickBot="1" x14ac:dyDescent="0.35">
      <c r="A94" s="109" t="s">
        <v>110</v>
      </c>
      <c r="B94" s="60" t="s">
        <v>166</v>
      </c>
      <c r="C94" s="60" t="s">
        <v>167</v>
      </c>
      <c r="D94" s="8" t="s">
        <v>80</v>
      </c>
      <c r="E94" s="8" t="s">
        <v>74</v>
      </c>
      <c r="F94" s="60"/>
    </row>
    <row r="95" spans="1:6" ht="42" thickBot="1" x14ac:dyDescent="0.35">
      <c r="A95" s="70" t="s">
        <v>110</v>
      </c>
      <c r="B95" s="60" t="s">
        <v>183</v>
      </c>
      <c r="C95" s="60" t="s">
        <v>184</v>
      </c>
      <c r="D95" s="8" t="s">
        <v>80</v>
      </c>
      <c r="E95" s="8" t="s">
        <v>74</v>
      </c>
      <c r="F95" s="60"/>
    </row>
    <row r="96" spans="1:6" ht="28.2" thickBot="1" x14ac:dyDescent="0.35">
      <c r="A96" s="70" t="s">
        <v>110</v>
      </c>
      <c r="B96" s="60" t="s">
        <v>185</v>
      </c>
      <c r="C96" s="60" t="s">
        <v>186</v>
      </c>
      <c r="D96" s="8" t="s">
        <v>76</v>
      </c>
      <c r="E96" s="8" t="s">
        <v>74</v>
      </c>
      <c r="F96" s="60"/>
    </row>
    <row r="97" spans="1:6" ht="13.95" customHeight="1" thickBot="1" x14ac:dyDescent="0.35">
      <c r="A97" s="177" t="s">
        <v>187</v>
      </c>
      <c r="B97" s="178"/>
      <c r="C97" s="8" t="s">
        <v>89</v>
      </c>
      <c r="D97" s="8" t="s">
        <v>90</v>
      </c>
      <c r="E97" s="8" t="s">
        <v>91</v>
      </c>
      <c r="F97" s="8" t="s">
        <v>92</v>
      </c>
    </row>
    <row r="98" spans="1:6" ht="28.2" thickBot="1" x14ac:dyDescent="0.35">
      <c r="A98" s="67" t="s">
        <v>96</v>
      </c>
      <c r="B98" s="60" t="s">
        <v>188</v>
      </c>
      <c r="C98" s="60" t="s">
        <v>873</v>
      </c>
      <c r="D98" s="8" t="s">
        <v>80</v>
      </c>
      <c r="E98" s="8" t="s">
        <v>74</v>
      </c>
      <c r="F98" s="60"/>
    </row>
    <row r="99" spans="1:6" ht="16.2" thickBot="1" x14ac:dyDescent="0.35">
      <c r="A99" s="68" t="s">
        <v>110</v>
      </c>
      <c r="B99" s="60" t="s">
        <v>189</v>
      </c>
      <c r="C99" s="60" t="s">
        <v>874</v>
      </c>
      <c r="D99" s="8" t="s">
        <v>80</v>
      </c>
      <c r="E99" s="8" t="s">
        <v>74</v>
      </c>
      <c r="F99" s="60"/>
    </row>
    <row r="100" spans="1:6" ht="28.2" thickBot="1" x14ac:dyDescent="0.35">
      <c r="A100" s="70" t="s">
        <v>110</v>
      </c>
      <c r="B100" s="60" t="s">
        <v>190</v>
      </c>
      <c r="C100" s="60" t="s">
        <v>191</v>
      </c>
      <c r="D100" s="8" t="s">
        <v>80</v>
      </c>
      <c r="E100" s="8" t="s">
        <v>74</v>
      </c>
      <c r="F100" s="60"/>
    </row>
    <row r="101" spans="1:6" ht="28.2" thickBot="1" x14ac:dyDescent="0.35">
      <c r="A101" s="70" t="s">
        <v>110</v>
      </c>
      <c r="B101" s="60" t="s">
        <v>192</v>
      </c>
      <c r="C101" s="60" t="s">
        <v>193</v>
      </c>
      <c r="D101" s="8" t="s">
        <v>76</v>
      </c>
      <c r="E101" s="8" t="s">
        <v>74</v>
      </c>
      <c r="F101" s="60"/>
    </row>
    <row r="102" spans="1:6" ht="13.95" customHeight="1" thickBot="1" x14ac:dyDescent="0.35">
      <c r="A102" s="177" t="s">
        <v>194</v>
      </c>
      <c r="B102" s="178"/>
      <c r="C102" s="8" t="s">
        <v>89</v>
      </c>
      <c r="D102" s="8" t="s">
        <v>90</v>
      </c>
      <c r="E102" s="8" t="s">
        <v>91</v>
      </c>
      <c r="F102" s="8" t="s">
        <v>92</v>
      </c>
    </row>
    <row r="103" spans="1:6" ht="28.2" thickBot="1" x14ac:dyDescent="0.35">
      <c r="A103" s="67" t="s">
        <v>93</v>
      </c>
      <c r="B103" s="60" t="s">
        <v>195</v>
      </c>
      <c r="C103" s="60" t="s">
        <v>196</v>
      </c>
      <c r="D103" s="8" t="s">
        <v>80</v>
      </c>
      <c r="E103" s="8" t="s">
        <v>74</v>
      </c>
      <c r="F103" s="60"/>
    </row>
    <row r="104" spans="1:6" ht="16.2" thickBot="1" x14ac:dyDescent="0.35">
      <c r="A104" s="67" t="s">
        <v>93</v>
      </c>
      <c r="B104" s="60" t="s">
        <v>197</v>
      </c>
      <c r="C104" s="60" t="s">
        <v>198</v>
      </c>
      <c r="D104" s="8" t="s">
        <v>80</v>
      </c>
      <c r="E104" s="8" t="s">
        <v>74</v>
      </c>
      <c r="F104" s="60"/>
    </row>
    <row r="105" spans="1:6" ht="152.4" thickBot="1" x14ac:dyDescent="0.35">
      <c r="A105" s="68" t="s">
        <v>96</v>
      </c>
      <c r="B105" s="60" t="s">
        <v>199</v>
      </c>
      <c r="C105" s="60" t="s">
        <v>735</v>
      </c>
      <c r="D105" s="8" t="s">
        <v>80</v>
      </c>
      <c r="E105" s="8" t="s">
        <v>74</v>
      </c>
      <c r="F105" s="116" t="s">
        <v>883</v>
      </c>
    </row>
    <row r="106" spans="1:6" ht="42" thickBot="1" x14ac:dyDescent="0.35">
      <c r="A106" s="68" t="s">
        <v>110</v>
      </c>
      <c r="B106" s="60" t="s">
        <v>200</v>
      </c>
      <c r="C106" s="60" t="s">
        <v>201</v>
      </c>
      <c r="D106" s="8" t="s">
        <v>80</v>
      </c>
      <c r="E106" s="8" t="s">
        <v>74</v>
      </c>
      <c r="F106" s="60"/>
    </row>
    <row r="107" spans="1:6" ht="28.2" thickBot="1" x14ac:dyDescent="0.35">
      <c r="A107" s="69" t="s">
        <v>98</v>
      </c>
      <c r="B107" s="60" t="s">
        <v>202</v>
      </c>
      <c r="C107" s="60" t="s">
        <v>203</v>
      </c>
      <c r="D107" s="8" t="s">
        <v>76</v>
      </c>
      <c r="E107" s="8" t="s">
        <v>74</v>
      </c>
      <c r="F107" s="60"/>
    </row>
    <row r="108" spans="1:6" ht="28.2" thickBot="1" x14ac:dyDescent="0.35">
      <c r="A108" s="71" t="s">
        <v>134</v>
      </c>
      <c r="B108" s="60" t="s">
        <v>204</v>
      </c>
      <c r="C108" s="60" t="s">
        <v>872</v>
      </c>
      <c r="D108" s="8" t="s">
        <v>76</v>
      </c>
      <c r="E108" s="8" t="s">
        <v>74</v>
      </c>
      <c r="F108" s="60"/>
    </row>
    <row r="109" spans="1:6" ht="28.2" thickBot="1" x14ac:dyDescent="0.35">
      <c r="A109" s="71" t="s">
        <v>218</v>
      </c>
      <c r="B109" s="60" t="s">
        <v>736</v>
      </c>
      <c r="C109" s="60" t="s">
        <v>737</v>
      </c>
      <c r="D109" s="8" t="s">
        <v>76</v>
      </c>
      <c r="E109" s="8" t="s">
        <v>74</v>
      </c>
      <c r="F109" s="60"/>
    </row>
    <row r="110" spans="1:6" ht="13.95" customHeight="1" thickBot="1" x14ac:dyDescent="0.35">
      <c r="A110" s="177" t="s">
        <v>205</v>
      </c>
      <c r="B110" s="178"/>
      <c r="C110" s="8" t="s">
        <v>89</v>
      </c>
      <c r="D110" s="8" t="s">
        <v>90</v>
      </c>
      <c r="E110" s="8" t="s">
        <v>91</v>
      </c>
      <c r="F110" s="8" t="s">
        <v>92</v>
      </c>
    </row>
    <row r="111" spans="1:6" ht="69.599999999999994" thickBot="1" x14ac:dyDescent="0.35">
      <c r="A111" s="67" t="s">
        <v>93</v>
      </c>
      <c r="B111" s="60" t="s">
        <v>206</v>
      </c>
      <c r="C111" s="60" t="s">
        <v>207</v>
      </c>
      <c r="D111" s="8" t="s">
        <v>80</v>
      </c>
      <c r="E111" s="8" t="s">
        <v>74</v>
      </c>
      <c r="F111" s="60"/>
    </row>
    <row r="112" spans="1:6" ht="42" thickBot="1" x14ac:dyDescent="0.35">
      <c r="A112" s="68" t="s">
        <v>96</v>
      </c>
      <c r="B112" s="60" t="s">
        <v>208</v>
      </c>
      <c r="C112" s="60" t="s">
        <v>209</v>
      </c>
      <c r="D112" s="8" t="s">
        <v>80</v>
      </c>
      <c r="E112" s="8" t="s">
        <v>74</v>
      </c>
      <c r="F112" s="60"/>
    </row>
    <row r="113" spans="1:6" ht="16.2" thickBot="1" x14ac:dyDescent="0.35">
      <c r="A113" s="70" t="s">
        <v>110</v>
      </c>
      <c r="B113" s="60" t="s">
        <v>210</v>
      </c>
      <c r="C113" s="60" t="s">
        <v>211</v>
      </c>
      <c r="D113" s="8" t="s">
        <v>80</v>
      </c>
      <c r="E113" s="8" t="s">
        <v>74</v>
      </c>
      <c r="F113" s="60"/>
    </row>
    <row r="114" spans="1:6" ht="13.95" customHeight="1" thickBot="1" x14ac:dyDescent="0.35">
      <c r="A114" s="177" t="s">
        <v>212</v>
      </c>
      <c r="B114" s="178"/>
      <c r="C114" s="8" t="s">
        <v>89</v>
      </c>
      <c r="D114" s="8" t="s">
        <v>90</v>
      </c>
      <c r="E114" s="8" t="s">
        <v>91</v>
      </c>
      <c r="F114" s="8" t="s">
        <v>92</v>
      </c>
    </row>
    <row r="115" spans="1:6" ht="55.8" thickBot="1" x14ac:dyDescent="0.35">
      <c r="A115" s="67" t="s">
        <v>93</v>
      </c>
      <c r="B115" s="60" t="s">
        <v>213</v>
      </c>
      <c r="C115" s="60" t="s">
        <v>214</v>
      </c>
      <c r="D115" s="8" t="s">
        <v>80</v>
      </c>
      <c r="E115" s="8" t="s">
        <v>74</v>
      </c>
      <c r="F115" s="60"/>
    </row>
    <row r="116" spans="1:6" ht="16.2" thickBot="1" x14ac:dyDescent="0.35">
      <c r="A116" s="68" t="s">
        <v>96</v>
      </c>
      <c r="B116" s="60" t="s">
        <v>215</v>
      </c>
      <c r="C116" s="60" t="s">
        <v>216</v>
      </c>
      <c r="D116" s="8" t="s">
        <v>80</v>
      </c>
      <c r="E116" s="8" t="s">
        <v>74</v>
      </c>
      <c r="F116" s="60"/>
    </row>
    <row r="117" spans="1:6" ht="124.8" thickBot="1" x14ac:dyDescent="0.35">
      <c r="A117" s="70" t="s">
        <v>110</v>
      </c>
      <c r="B117" s="60" t="s">
        <v>217</v>
      </c>
      <c r="C117" s="60" t="s">
        <v>734</v>
      </c>
      <c r="D117" s="8" t="s">
        <v>80</v>
      </c>
      <c r="E117" s="8" t="s">
        <v>74</v>
      </c>
      <c r="F117" s="60"/>
    </row>
    <row r="118" spans="1:6" ht="13.95" customHeight="1" thickBot="1" x14ac:dyDescent="0.35">
      <c r="A118" s="177" t="s">
        <v>219</v>
      </c>
      <c r="B118" s="178"/>
      <c r="C118" s="8" t="s">
        <v>823</v>
      </c>
      <c r="D118" s="8" t="s">
        <v>90</v>
      </c>
      <c r="E118" s="8" t="s">
        <v>91</v>
      </c>
      <c r="F118" s="8" t="s">
        <v>92</v>
      </c>
    </row>
    <row r="119" spans="1:6" ht="28.2" thickBot="1" x14ac:dyDescent="0.35">
      <c r="A119" s="67" t="s">
        <v>93</v>
      </c>
      <c r="B119" s="60" t="s">
        <v>220</v>
      </c>
      <c r="C119" s="60" t="s">
        <v>221</v>
      </c>
      <c r="D119" s="8" t="s">
        <v>86</v>
      </c>
      <c r="E119" s="8" t="s">
        <v>74</v>
      </c>
      <c r="F119" s="60"/>
    </row>
    <row r="120" spans="1:6" ht="28.2" thickBot="1" x14ac:dyDescent="0.35">
      <c r="A120" s="68" t="s">
        <v>96</v>
      </c>
      <c r="B120" s="60" t="s">
        <v>222</v>
      </c>
      <c r="C120" s="60" t="s">
        <v>223</v>
      </c>
      <c r="D120" s="117" t="s">
        <v>86</v>
      </c>
      <c r="E120" s="8" t="s">
        <v>74</v>
      </c>
      <c r="F120" s="60"/>
    </row>
    <row r="121" spans="1:6" ht="16.2" thickBot="1" x14ac:dyDescent="0.35">
      <c r="A121" s="68" t="s">
        <v>96</v>
      </c>
      <c r="B121" s="60" t="s">
        <v>224</v>
      </c>
      <c r="C121" s="60" t="s">
        <v>225</v>
      </c>
      <c r="D121" s="8" t="s">
        <v>86</v>
      </c>
      <c r="E121" s="8" t="s">
        <v>74</v>
      </c>
      <c r="F121" s="60"/>
    </row>
    <row r="122" spans="1:6" ht="28.2" thickBot="1" x14ac:dyDescent="0.35">
      <c r="A122" s="70" t="s">
        <v>110</v>
      </c>
      <c r="B122" s="60" t="s">
        <v>226</v>
      </c>
      <c r="C122" s="60" t="s">
        <v>227</v>
      </c>
      <c r="D122" s="8" t="s">
        <v>86</v>
      </c>
      <c r="E122" s="8" t="s">
        <v>74</v>
      </c>
      <c r="F122" s="60"/>
    </row>
    <row r="123" spans="1:6" ht="16.2" thickBot="1" x14ac:dyDescent="0.35">
      <c r="A123" s="69" t="s">
        <v>98</v>
      </c>
      <c r="B123" s="60" t="s">
        <v>228</v>
      </c>
      <c r="C123" s="60" t="s">
        <v>229</v>
      </c>
      <c r="D123" s="8" t="s">
        <v>86</v>
      </c>
      <c r="E123" s="8" t="s">
        <v>74</v>
      </c>
      <c r="F123" s="60"/>
    </row>
    <row r="124" spans="1:6" ht="28.2" thickBot="1" x14ac:dyDescent="0.35">
      <c r="A124" s="69" t="s">
        <v>98</v>
      </c>
      <c r="B124" s="60" t="s">
        <v>230</v>
      </c>
      <c r="C124" s="60" t="s">
        <v>231</v>
      </c>
      <c r="D124" s="8" t="s">
        <v>86</v>
      </c>
      <c r="E124" s="8" t="s">
        <v>74</v>
      </c>
      <c r="F124" s="60"/>
    </row>
    <row r="125" spans="1:6" ht="42" thickBot="1" x14ac:dyDescent="0.35">
      <c r="A125" s="71" t="s">
        <v>134</v>
      </c>
      <c r="B125" s="60" t="s">
        <v>232</v>
      </c>
      <c r="C125" s="60" t="s">
        <v>233</v>
      </c>
      <c r="D125" s="8" t="s">
        <v>86</v>
      </c>
      <c r="E125" s="8" t="s">
        <v>74</v>
      </c>
      <c r="F125" s="60"/>
    </row>
    <row r="126" spans="1:6" ht="16.2" thickBot="1" x14ac:dyDescent="0.35">
      <c r="A126" s="72" t="s">
        <v>218</v>
      </c>
      <c r="B126" s="60" t="s">
        <v>234</v>
      </c>
      <c r="C126" s="60" t="s">
        <v>235</v>
      </c>
      <c r="D126" s="8" t="s">
        <v>86</v>
      </c>
      <c r="E126" s="8" t="s">
        <v>74</v>
      </c>
      <c r="F126" s="60"/>
    </row>
  </sheetData>
  <mergeCells count="14">
    <mergeCell ref="A110:B110"/>
    <mergeCell ref="A114:B114"/>
    <mergeCell ref="A118:B118"/>
    <mergeCell ref="A29:B29"/>
    <mergeCell ref="A69:B69"/>
    <mergeCell ref="A78:B78"/>
    <mergeCell ref="A84:B84"/>
    <mergeCell ref="A97:B97"/>
    <mergeCell ref="A102:B102"/>
    <mergeCell ref="C2:C9"/>
    <mergeCell ref="A9:B9"/>
    <mergeCell ref="A10:B10"/>
    <mergeCell ref="A17:B17"/>
    <mergeCell ref="A56:B56"/>
  </mergeCells>
  <conditionalFormatting sqref="A10 A33:A37 A39:A41 A109:A251 A95:A107 A56:A92 A14:A31">
    <cfRule type="beginsWith" dxfId="740" priority="292" stopIfTrue="1" operator="beginsWith" text="Innovative">
      <formula>LEFT(A10,LEN("Innovative"))="Innovative"</formula>
    </cfRule>
    <cfRule type="beginsWith" dxfId="739" priority="293" stopIfTrue="1" operator="beginsWith" text="Professional">
      <formula>LEFT(A10,LEN("Professional"))="Professional"</formula>
    </cfRule>
    <cfRule type="beginsWith" dxfId="738" priority="294" stopIfTrue="1" operator="beginsWith" text="Advanced">
      <formula>LEFT(A10,LEN("Advanced"))="Advanced"</formula>
    </cfRule>
    <cfRule type="beginsWith" dxfId="737" priority="295" stopIfTrue="1" operator="beginsWith" text="Intermediate">
      <formula>LEFT(A10,LEN("Intermediate"))="Intermediate"</formula>
    </cfRule>
    <cfRule type="beginsWith" dxfId="736" priority="296" stopIfTrue="1" operator="beginsWith" text="Basic">
      <formula>LEFT(A10,LEN("Basic"))="Basic"</formula>
    </cfRule>
    <cfRule type="beginsWith" dxfId="735" priority="297" stopIfTrue="1" operator="beginsWith" text="Required">
      <formula>LEFT(A10,LEN("Required"))="Required"</formula>
    </cfRule>
    <cfRule type="notContainsBlanks" dxfId="734" priority="298" stopIfTrue="1">
      <formula>LEN(TRIM(A10))&gt;0</formula>
    </cfRule>
  </conditionalFormatting>
  <conditionalFormatting sqref="D53:E53 D33:E37 D39:E41 D109:E251 D56:E107 D10:E31">
    <cfRule type="beginsWith" dxfId="733" priority="284" stopIfTrue="1" operator="beginsWith" text="Not Applicable">
      <formula>LEFT(D10,LEN("Not Applicable"))="Not Applicable"</formula>
    </cfRule>
    <cfRule type="beginsWith" dxfId="732" priority="285" stopIfTrue="1" operator="beginsWith" text="Waived">
      <formula>LEFT(D10,LEN("Waived"))="Waived"</formula>
    </cfRule>
    <cfRule type="beginsWith" dxfId="731" priority="287" stopIfTrue="1" operator="beginsWith" text="Pre-Passed">
      <formula>LEFT(D10,LEN("Pre-Passed"))="Pre-Passed"</formula>
    </cfRule>
    <cfRule type="beginsWith" dxfId="730" priority="288" stopIfTrue="1" operator="beginsWith" text="Completed">
      <formula>LEFT(D10,LEN("Completed"))="Completed"</formula>
    </cfRule>
    <cfRule type="beginsWith" dxfId="729" priority="289" stopIfTrue="1" operator="beginsWith" text="Partial">
      <formula>LEFT(D10,LEN("Partial"))="Partial"</formula>
    </cfRule>
    <cfRule type="beginsWith" dxfId="728" priority="290" stopIfTrue="1" operator="beginsWith" text="Missing">
      <formula>LEFT(D10,LEN("Missing"))="Missing"</formula>
    </cfRule>
    <cfRule type="beginsWith" dxfId="727" priority="291" stopIfTrue="1" operator="beginsWith" text="Untested">
      <formula>LEFT(D10,LEN("Untested"))="Untested"</formula>
    </cfRule>
    <cfRule type="notContainsBlanks" dxfId="726" priority="299" stopIfTrue="1">
      <formula>LEN(TRIM(D10))&gt;0</formula>
    </cfRule>
  </conditionalFormatting>
  <conditionalFormatting sqref="A11">
    <cfRule type="beginsWith" dxfId="725" priority="277" stopIfTrue="1" operator="beginsWith" text="Innovative">
      <formula>LEFT(A11,LEN("Innovative"))="Innovative"</formula>
    </cfRule>
    <cfRule type="beginsWith" dxfId="724" priority="278" stopIfTrue="1" operator="beginsWith" text="Professional">
      <formula>LEFT(A11,LEN("Professional"))="Professional"</formula>
    </cfRule>
    <cfRule type="beginsWith" dxfId="723" priority="279" stopIfTrue="1" operator="beginsWith" text="Advanced">
      <formula>LEFT(A11,LEN("Advanced"))="Advanced"</formula>
    </cfRule>
    <cfRule type="beginsWith" dxfId="722" priority="280" stopIfTrue="1" operator="beginsWith" text="Intermediate">
      <formula>LEFT(A11,LEN("Intermediate"))="Intermediate"</formula>
    </cfRule>
    <cfRule type="beginsWith" dxfId="721" priority="281" stopIfTrue="1" operator="beginsWith" text="Basic">
      <formula>LEFT(A11,LEN("Basic"))="Basic"</formula>
    </cfRule>
    <cfRule type="beginsWith" dxfId="720" priority="282" stopIfTrue="1" operator="beginsWith" text="Required">
      <formula>LEFT(A11,LEN("Required"))="Required"</formula>
    </cfRule>
    <cfRule type="notContainsBlanks" dxfId="719" priority="283" stopIfTrue="1">
      <formula>LEN(TRIM(A11))&gt;0</formula>
    </cfRule>
  </conditionalFormatting>
  <conditionalFormatting sqref="A12:A13">
    <cfRule type="beginsWith" dxfId="718" priority="270" stopIfTrue="1" operator="beginsWith" text="Innovative">
      <formula>LEFT(A12,LEN("Innovative"))="Innovative"</formula>
    </cfRule>
    <cfRule type="beginsWith" dxfId="717" priority="271" stopIfTrue="1" operator="beginsWith" text="Professional">
      <formula>LEFT(A12,LEN("Professional"))="Professional"</formula>
    </cfRule>
    <cfRule type="beginsWith" dxfId="716" priority="272" stopIfTrue="1" operator="beginsWith" text="Advanced">
      <formula>LEFT(A12,LEN("Advanced"))="Advanced"</formula>
    </cfRule>
    <cfRule type="beginsWith" dxfId="715" priority="273" stopIfTrue="1" operator="beginsWith" text="Intermediate">
      <formula>LEFT(A12,LEN("Intermediate"))="Intermediate"</formula>
    </cfRule>
    <cfRule type="beginsWith" dxfId="714" priority="274" stopIfTrue="1" operator="beginsWith" text="Basic">
      <formula>LEFT(A12,LEN("Basic"))="Basic"</formula>
    </cfRule>
    <cfRule type="beginsWith" dxfId="713" priority="275" stopIfTrue="1" operator="beginsWith" text="Required">
      <formula>LEFT(A12,LEN("Required"))="Required"</formula>
    </cfRule>
    <cfRule type="notContainsBlanks" dxfId="712" priority="276" stopIfTrue="1">
      <formula>LEN(TRIM(A12))&gt;0</formula>
    </cfRule>
  </conditionalFormatting>
  <conditionalFormatting sqref="A13">
    <cfRule type="beginsWith" dxfId="711" priority="263" stopIfTrue="1" operator="beginsWith" text="Innovative">
      <formula>LEFT(A13,LEN("Innovative"))="Innovative"</formula>
    </cfRule>
    <cfRule type="beginsWith" dxfId="710" priority="264" stopIfTrue="1" operator="beginsWith" text="Professional">
      <formula>LEFT(A13,LEN("Professional"))="Professional"</formula>
    </cfRule>
    <cfRule type="beginsWith" dxfId="709" priority="265" stopIfTrue="1" operator="beginsWith" text="Advanced">
      <formula>LEFT(A13,LEN("Advanced"))="Advanced"</formula>
    </cfRule>
    <cfRule type="beginsWith" dxfId="708" priority="266" stopIfTrue="1" operator="beginsWith" text="Intermediate">
      <formula>LEFT(A13,LEN("Intermediate"))="Intermediate"</formula>
    </cfRule>
    <cfRule type="beginsWith" dxfId="707" priority="267" stopIfTrue="1" operator="beginsWith" text="Basic">
      <formula>LEFT(A13,LEN("Basic"))="Basic"</formula>
    </cfRule>
    <cfRule type="beginsWith" dxfId="706" priority="268" stopIfTrue="1" operator="beginsWith" text="Required">
      <formula>LEFT(A13,LEN("Required"))="Required"</formula>
    </cfRule>
    <cfRule type="notContainsBlanks" dxfId="705" priority="269" stopIfTrue="1">
      <formula>LEN(TRIM(A13))&gt;0</formula>
    </cfRule>
  </conditionalFormatting>
  <conditionalFormatting sqref="A108">
    <cfRule type="beginsWith" dxfId="704" priority="240" stopIfTrue="1" operator="beginsWith" text="Innovative">
      <formula>LEFT(A108,LEN("Innovative"))="Innovative"</formula>
    </cfRule>
    <cfRule type="beginsWith" dxfId="703" priority="241" stopIfTrue="1" operator="beginsWith" text="Professional">
      <formula>LEFT(A108,LEN("Professional"))="Professional"</formula>
    </cfRule>
    <cfRule type="beginsWith" dxfId="702" priority="242" stopIfTrue="1" operator="beginsWith" text="Advanced">
      <formula>LEFT(A108,LEN("Advanced"))="Advanced"</formula>
    </cfRule>
    <cfRule type="beginsWith" dxfId="701" priority="243" stopIfTrue="1" operator="beginsWith" text="Intermediate">
      <formula>LEFT(A108,LEN("Intermediate"))="Intermediate"</formula>
    </cfRule>
    <cfRule type="beginsWith" dxfId="700" priority="244" stopIfTrue="1" operator="beginsWith" text="Basic">
      <formula>LEFT(A108,LEN("Basic"))="Basic"</formula>
    </cfRule>
    <cfRule type="beginsWith" dxfId="699" priority="245" stopIfTrue="1" operator="beginsWith" text="Required">
      <formula>LEFT(A108,LEN("Required"))="Required"</formula>
    </cfRule>
    <cfRule type="notContainsBlanks" dxfId="698" priority="246" stopIfTrue="1">
      <formula>LEN(TRIM(A108))&gt;0</formula>
    </cfRule>
  </conditionalFormatting>
  <conditionalFormatting sqref="D108:E108">
    <cfRule type="beginsWith" dxfId="697" priority="233" stopIfTrue="1" operator="beginsWith" text="Not Applicable">
      <formula>LEFT(D108,LEN("Not Applicable"))="Not Applicable"</formula>
    </cfRule>
    <cfRule type="beginsWith" dxfId="696" priority="234" stopIfTrue="1" operator="beginsWith" text="Waived">
      <formula>LEFT(D108,LEN("Waived"))="Waived"</formula>
    </cfRule>
    <cfRule type="beginsWith" dxfId="695" priority="235" stopIfTrue="1" operator="beginsWith" text="Pre-Passed">
      <formula>LEFT(D108,LEN("Pre-Passed"))="Pre-Passed"</formula>
    </cfRule>
    <cfRule type="beginsWith" dxfId="694" priority="236" stopIfTrue="1" operator="beginsWith" text="Completed">
      <formula>LEFT(D108,LEN("Completed"))="Completed"</formula>
    </cfRule>
    <cfRule type="beginsWith" dxfId="693" priority="237" stopIfTrue="1" operator="beginsWith" text="Partial">
      <formula>LEFT(D108,LEN("Partial"))="Partial"</formula>
    </cfRule>
    <cfRule type="beginsWith" dxfId="692" priority="238" stopIfTrue="1" operator="beginsWith" text="Missing">
      <formula>LEFT(D108,LEN("Missing"))="Missing"</formula>
    </cfRule>
    <cfRule type="beginsWith" dxfId="691" priority="239" stopIfTrue="1" operator="beginsWith" text="Untested">
      <formula>LEFT(D108,LEN("Untested"))="Untested"</formula>
    </cfRule>
    <cfRule type="notContainsBlanks" dxfId="690" priority="247" stopIfTrue="1">
      <formula>LEN(TRIM(D108))&gt;0</formula>
    </cfRule>
  </conditionalFormatting>
  <conditionalFormatting sqref="A51">
    <cfRule type="beginsWith" dxfId="689" priority="225" stopIfTrue="1" operator="beginsWith" text="Innovative">
      <formula>LEFT(A51,LEN("Innovative"))="Innovative"</formula>
    </cfRule>
    <cfRule type="beginsWith" dxfId="688" priority="226" stopIfTrue="1" operator="beginsWith" text="Professional">
      <formula>LEFT(A51,LEN("Professional"))="Professional"</formula>
    </cfRule>
    <cfRule type="beginsWith" dxfId="687" priority="227" stopIfTrue="1" operator="beginsWith" text="Advanced">
      <formula>LEFT(A51,LEN("Advanced"))="Advanced"</formula>
    </cfRule>
    <cfRule type="beginsWith" dxfId="686" priority="228" stopIfTrue="1" operator="beginsWith" text="Intermediate">
      <formula>LEFT(A51,LEN("Intermediate"))="Intermediate"</formula>
    </cfRule>
    <cfRule type="beginsWith" dxfId="685" priority="229" stopIfTrue="1" operator="beginsWith" text="Basic">
      <formula>LEFT(A51,LEN("Basic"))="Basic"</formula>
    </cfRule>
    <cfRule type="beginsWith" dxfId="684" priority="230" stopIfTrue="1" operator="beginsWith" text="Required">
      <formula>LEFT(A51,LEN("Required"))="Required"</formula>
    </cfRule>
    <cfRule type="notContainsBlanks" dxfId="683" priority="231" stopIfTrue="1">
      <formula>LEN(TRIM(A51))&gt;0</formula>
    </cfRule>
  </conditionalFormatting>
  <conditionalFormatting sqref="D51:E51">
    <cfRule type="beginsWith" dxfId="682" priority="218" stopIfTrue="1" operator="beginsWith" text="Not Applicable">
      <formula>LEFT(D51,LEN("Not Applicable"))="Not Applicable"</formula>
    </cfRule>
    <cfRule type="beginsWith" dxfId="681" priority="219" stopIfTrue="1" operator="beginsWith" text="Waived">
      <formula>LEFT(D51,LEN("Waived"))="Waived"</formula>
    </cfRule>
    <cfRule type="beginsWith" dxfId="680" priority="220" stopIfTrue="1" operator="beginsWith" text="Pre-Passed">
      <formula>LEFT(D51,LEN("Pre-Passed"))="Pre-Passed"</formula>
    </cfRule>
    <cfRule type="beginsWith" dxfId="679" priority="221" stopIfTrue="1" operator="beginsWith" text="Completed">
      <formula>LEFT(D51,LEN("Completed"))="Completed"</formula>
    </cfRule>
    <cfRule type="beginsWith" dxfId="678" priority="222" stopIfTrue="1" operator="beginsWith" text="Partial">
      <formula>LEFT(D51,LEN("Partial"))="Partial"</formula>
    </cfRule>
    <cfRule type="beginsWith" dxfId="677" priority="223" stopIfTrue="1" operator="beginsWith" text="Missing">
      <formula>LEFT(D51,LEN("Missing"))="Missing"</formula>
    </cfRule>
    <cfRule type="beginsWith" dxfId="676" priority="224" stopIfTrue="1" operator="beginsWith" text="Untested">
      <formula>LEFT(D51,LEN("Untested"))="Untested"</formula>
    </cfRule>
    <cfRule type="notContainsBlanks" dxfId="675" priority="232" stopIfTrue="1">
      <formula>LEN(TRIM(D51))&gt;0</formula>
    </cfRule>
  </conditionalFormatting>
  <conditionalFormatting sqref="A47">
    <cfRule type="beginsWith" dxfId="674" priority="210" stopIfTrue="1" operator="beginsWith" text="Innovative">
      <formula>LEFT(A47,LEN("Innovative"))="Innovative"</formula>
    </cfRule>
    <cfRule type="beginsWith" dxfId="673" priority="211" stopIfTrue="1" operator="beginsWith" text="Professional">
      <formula>LEFT(A47,LEN("Professional"))="Professional"</formula>
    </cfRule>
    <cfRule type="beginsWith" dxfId="672" priority="212" stopIfTrue="1" operator="beginsWith" text="Advanced">
      <formula>LEFT(A47,LEN("Advanced"))="Advanced"</formula>
    </cfRule>
    <cfRule type="beginsWith" dxfId="671" priority="213" stopIfTrue="1" operator="beginsWith" text="Intermediate">
      <formula>LEFT(A47,LEN("Intermediate"))="Intermediate"</formula>
    </cfRule>
    <cfRule type="beginsWith" dxfId="670" priority="214" stopIfTrue="1" operator="beginsWith" text="Basic">
      <formula>LEFT(A47,LEN("Basic"))="Basic"</formula>
    </cfRule>
    <cfRule type="beginsWith" dxfId="669" priority="215" stopIfTrue="1" operator="beginsWith" text="Required">
      <formula>LEFT(A47,LEN("Required"))="Required"</formula>
    </cfRule>
    <cfRule type="notContainsBlanks" dxfId="668" priority="216" stopIfTrue="1">
      <formula>LEN(TRIM(A47))&gt;0</formula>
    </cfRule>
  </conditionalFormatting>
  <conditionalFormatting sqref="D47:E47">
    <cfRule type="beginsWith" dxfId="667" priority="203" stopIfTrue="1" operator="beginsWith" text="Not Applicable">
      <formula>LEFT(D47,LEN("Not Applicable"))="Not Applicable"</formula>
    </cfRule>
    <cfRule type="beginsWith" dxfId="666" priority="204" stopIfTrue="1" operator="beginsWith" text="Waived">
      <formula>LEFT(D47,LEN("Waived"))="Waived"</formula>
    </cfRule>
    <cfRule type="beginsWith" dxfId="665" priority="205" stopIfTrue="1" operator="beginsWith" text="Pre-Passed">
      <formula>LEFT(D47,LEN("Pre-Passed"))="Pre-Passed"</formula>
    </cfRule>
    <cfRule type="beginsWith" dxfId="664" priority="206" stopIfTrue="1" operator="beginsWith" text="Completed">
      <formula>LEFT(D47,LEN("Completed"))="Completed"</formula>
    </cfRule>
    <cfRule type="beginsWith" dxfId="663" priority="207" stopIfTrue="1" operator="beginsWith" text="Partial">
      <formula>LEFT(D47,LEN("Partial"))="Partial"</formula>
    </cfRule>
    <cfRule type="beginsWith" dxfId="662" priority="208" stopIfTrue="1" operator="beginsWith" text="Missing">
      <formula>LEFT(D47,LEN("Missing"))="Missing"</formula>
    </cfRule>
    <cfRule type="beginsWith" dxfId="661" priority="209" stopIfTrue="1" operator="beginsWith" text="Untested">
      <formula>LEFT(D47,LEN("Untested"))="Untested"</formula>
    </cfRule>
    <cfRule type="notContainsBlanks" dxfId="660" priority="217" stopIfTrue="1">
      <formula>LEN(TRIM(D47))&gt;0</formula>
    </cfRule>
  </conditionalFormatting>
  <conditionalFormatting sqref="A42">
    <cfRule type="beginsWith" dxfId="659" priority="195" stopIfTrue="1" operator="beginsWith" text="Innovative">
      <formula>LEFT(A42,LEN("Innovative"))="Innovative"</formula>
    </cfRule>
    <cfRule type="beginsWith" dxfId="658" priority="196" stopIfTrue="1" operator="beginsWith" text="Professional">
      <formula>LEFT(A42,LEN("Professional"))="Professional"</formula>
    </cfRule>
    <cfRule type="beginsWith" dxfId="657" priority="197" stopIfTrue="1" operator="beginsWith" text="Advanced">
      <formula>LEFT(A42,LEN("Advanced"))="Advanced"</formula>
    </cfRule>
    <cfRule type="beginsWith" dxfId="656" priority="198" stopIfTrue="1" operator="beginsWith" text="Intermediate">
      <formula>LEFT(A42,LEN("Intermediate"))="Intermediate"</formula>
    </cfRule>
    <cfRule type="beginsWith" dxfId="655" priority="199" stopIfTrue="1" operator="beginsWith" text="Basic">
      <formula>LEFT(A42,LEN("Basic"))="Basic"</formula>
    </cfRule>
    <cfRule type="beginsWith" dxfId="654" priority="200" stopIfTrue="1" operator="beginsWith" text="Required">
      <formula>LEFT(A42,LEN("Required"))="Required"</formula>
    </cfRule>
    <cfRule type="notContainsBlanks" dxfId="653" priority="201" stopIfTrue="1">
      <formula>LEN(TRIM(A42))&gt;0</formula>
    </cfRule>
  </conditionalFormatting>
  <conditionalFormatting sqref="D42:E42">
    <cfRule type="beginsWith" dxfId="652" priority="188" stopIfTrue="1" operator="beginsWith" text="Not Applicable">
      <formula>LEFT(D42,LEN("Not Applicable"))="Not Applicable"</formula>
    </cfRule>
    <cfRule type="beginsWith" dxfId="651" priority="189" stopIfTrue="1" operator="beginsWith" text="Waived">
      <formula>LEFT(D42,LEN("Waived"))="Waived"</formula>
    </cfRule>
    <cfRule type="beginsWith" dxfId="650" priority="190" stopIfTrue="1" operator="beginsWith" text="Pre-Passed">
      <formula>LEFT(D42,LEN("Pre-Passed"))="Pre-Passed"</formula>
    </cfRule>
    <cfRule type="beginsWith" dxfId="649" priority="191" stopIfTrue="1" operator="beginsWith" text="Completed">
      <formula>LEFT(D42,LEN("Completed"))="Completed"</formula>
    </cfRule>
    <cfRule type="beginsWith" dxfId="648" priority="192" stopIfTrue="1" operator="beginsWith" text="Partial">
      <formula>LEFT(D42,LEN("Partial"))="Partial"</formula>
    </cfRule>
    <cfRule type="beginsWith" dxfId="647" priority="193" stopIfTrue="1" operator="beginsWith" text="Missing">
      <formula>LEFT(D42,LEN("Missing"))="Missing"</formula>
    </cfRule>
    <cfRule type="beginsWith" dxfId="646" priority="194" stopIfTrue="1" operator="beginsWith" text="Untested">
      <formula>LEFT(D42,LEN("Untested"))="Untested"</formula>
    </cfRule>
    <cfRule type="notContainsBlanks" dxfId="645" priority="202" stopIfTrue="1">
      <formula>LEN(TRIM(D42))&gt;0</formula>
    </cfRule>
  </conditionalFormatting>
  <conditionalFormatting sqref="A53">
    <cfRule type="beginsWith" dxfId="644" priority="181" stopIfTrue="1" operator="beginsWith" text="Innovative">
      <formula>LEFT(A53,LEN("Innovative"))="Innovative"</formula>
    </cfRule>
    <cfRule type="beginsWith" dxfId="643" priority="182" stopIfTrue="1" operator="beginsWith" text="Professional">
      <formula>LEFT(A53,LEN("Professional"))="Professional"</formula>
    </cfRule>
    <cfRule type="beginsWith" dxfId="642" priority="183" stopIfTrue="1" operator="beginsWith" text="Advanced">
      <formula>LEFT(A53,LEN("Advanced"))="Advanced"</formula>
    </cfRule>
    <cfRule type="beginsWith" dxfId="641" priority="184" stopIfTrue="1" operator="beginsWith" text="Intermediate">
      <formula>LEFT(A53,LEN("Intermediate"))="Intermediate"</formula>
    </cfRule>
    <cfRule type="beginsWith" dxfId="640" priority="185" stopIfTrue="1" operator="beginsWith" text="Basic">
      <formula>LEFT(A53,LEN("Basic"))="Basic"</formula>
    </cfRule>
    <cfRule type="beginsWith" dxfId="639" priority="186" stopIfTrue="1" operator="beginsWith" text="Required">
      <formula>LEFT(A53,LEN("Required"))="Required"</formula>
    </cfRule>
    <cfRule type="notContainsBlanks" dxfId="638" priority="187" stopIfTrue="1">
      <formula>LEN(TRIM(A53))&gt;0</formula>
    </cfRule>
  </conditionalFormatting>
  <conditionalFormatting sqref="A46">
    <cfRule type="beginsWith" dxfId="637" priority="173" stopIfTrue="1" operator="beginsWith" text="Innovative">
      <formula>LEFT(A46,LEN("Innovative"))="Innovative"</formula>
    </cfRule>
    <cfRule type="beginsWith" dxfId="636" priority="174" stopIfTrue="1" operator="beginsWith" text="Professional">
      <formula>LEFT(A46,LEN("Professional"))="Professional"</formula>
    </cfRule>
    <cfRule type="beginsWith" dxfId="635" priority="175" stopIfTrue="1" operator="beginsWith" text="Advanced">
      <formula>LEFT(A46,LEN("Advanced"))="Advanced"</formula>
    </cfRule>
    <cfRule type="beginsWith" dxfId="634" priority="176" stopIfTrue="1" operator="beginsWith" text="Intermediate">
      <formula>LEFT(A46,LEN("Intermediate"))="Intermediate"</formula>
    </cfRule>
    <cfRule type="beginsWith" dxfId="633" priority="177" stopIfTrue="1" operator="beginsWith" text="Basic">
      <formula>LEFT(A46,LEN("Basic"))="Basic"</formula>
    </cfRule>
    <cfRule type="beginsWith" dxfId="632" priority="178" stopIfTrue="1" operator="beginsWith" text="Required">
      <formula>LEFT(A46,LEN("Required"))="Required"</formula>
    </cfRule>
    <cfRule type="notContainsBlanks" dxfId="631" priority="179" stopIfTrue="1">
      <formula>LEN(TRIM(A46))&gt;0</formula>
    </cfRule>
  </conditionalFormatting>
  <conditionalFormatting sqref="D46:E46">
    <cfRule type="beginsWith" dxfId="630" priority="166" stopIfTrue="1" operator="beginsWith" text="Not Applicable">
      <formula>LEFT(D46,LEN("Not Applicable"))="Not Applicable"</formula>
    </cfRule>
    <cfRule type="beginsWith" dxfId="629" priority="167" stopIfTrue="1" operator="beginsWith" text="Waived">
      <formula>LEFT(D46,LEN("Waived"))="Waived"</formula>
    </cfRule>
    <cfRule type="beginsWith" dxfId="628" priority="168" stopIfTrue="1" operator="beginsWith" text="Pre-Passed">
      <formula>LEFT(D46,LEN("Pre-Passed"))="Pre-Passed"</formula>
    </cfRule>
    <cfRule type="beginsWith" dxfId="627" priority="169" stopIfTrue="1" operator="beginsWith" text="Completed">
      <formula>LEFT(D46,LEN("Completed"))="Completed"</formula>
    </cfRule>
    <cfRule type="beginsWith" dxfId="626" priority="170" stopIfTrue="1" operator="beginsWith" text="Partial">
      <formula>LEFT(D46,LEN("Partial"))="Partial"</formula>
    </cfRule>
    <cfRule type="beginsWith" dxfId="625" priority="171" stopIfTrue="1" operator="beginsWith" text="Missing">
      <formula>LEFT(D46,LEN("Missing"))="Missing"</formula>
    </cfRule>
    <cfRule type="beginsWith" dxfId="624" priority="172" stopIfTrue="1" operator="beginsWith" text="Untested">
      <formula>LEFT(D46,LEN("Untested"))="Untested"</formula>
    </cfRule>
    <cfRule type="notContainsBlanks" dxfId="623" priority="180" stopIfTrue="1">
      <formula>LEN(TRIM(D46))&gt;0</formula>
    </cfRule>
  </conditionalFormatting>
  <conditionalFormatting sqref="D52:E52">
    <cfRule type="beginsWith" dxfId="622" priority="158" stopIfTrue="1" operator="beginsWith" text="Not Applicable">
      <formula>LEFT(D52,LEN("Not Applicable"))="Not Applicable"</formula>
    </cfRule>
    <cfRule type="beginsWith" dxfId="621" priority="159" stopIfTrue="1" operator="beginsWith" text="Waived">
      <formula>LEFT(D52,LEN("Waived"))="Waived"</formula>
    </cfRule>
    <cfRule type="beginsWith" dxfId="620" priority="160" stopIfTrue="1" operator="beginsWith" text="Pre-Passed">
      <formula>LEFT(D52,LEN("Pre-Passed"))="Pre-Passed"</formula>
    </cfRule>
    <cfRule type="beginsWith" dxfId="619" priority="161" stopIfTrue="1" operator="beginsWith" text="Completed">
      <formula>LEFT(D52,LEN("Completed"))="Completed"</formula>
    </cfRule>
    <cfRule type="beginsWith" dxfId="618" priority="162" stopIfTrue="1" operator="beginsWith" text="Partial">
      <formula>LEFT(D52,LEN("Partial"))="Partial"</formula>
    </cfRule>
    <cfRule type="beginsWith" dxfId="617" priority="163" stopIfTrue="1" operator="beginsWith" text="Missing">
      <formula>LEFT(D52,LEN("Missing"))="Missing"</formula>
    </cfRule>
    <cfRule type="beginsWith" dxfId="616" priority="164" stopIfTrue="1" operator="beginsWith" text="Untested">
      <formula>LEFT(D52,LEN("Untested"))="Untested"</formula>
    </cfRule>
    <cfRule type="notContainsBlanks" dxfId="615" priority="165" stopIfTrue="1">
      <formula>LEN(TRIM(D52))&gt;0</formula>
    </cfRule>
  </conditionalFormatting>
  <conditionalFormatting sqref="A52">
    <cfRule type="beginsWith" dxfId="614" priority="151" stopIfTrue="1" operator="beginsWith" text="Innovative">
      <formula>LEFT(A52,LEN("Innovative"))="Innovative"</formula>
    </cfRule>
    <cfRule type="beginsWith" dxfId="613" priority="152" stopIfTrue="1" operator="beginsWith" text="Professional">
      <formula>LEFT(A52,LEN("Professional"))="Professional"</formula>
    </cfRule>
    <cfRule type="beginsWith" dxfId="612" priority="153" stopIfTrue="1" operator="beginsWith" text="Advanced">
      <formula>LEFT(A52,LEN("Advanced"))="Advanced"</formula>
    </cfRule>
    <cfRule type="beginsWith" dxfId="611" priority="154" stopIfTrue="1" operator="beginsWith" text="Intermediate">
      <formula>LEFT(A52,LEN("Intermediate"))="Intermediate"</formula>
    </cfRule>
    <cfRule type="beginsWith" dxfId="610" priority="155" stopIfTrue="1" operator="beginsWith" text="Basic">
      <formula>LEFT(A52,LEN("Basic"))="Basic"</formula>
    </cfRule>
    <cfRule type="beginsWith" dxfId="609" priority="156" stopIfTrue="1" operator="beginsWith" text="Required">
      <formula>LEFT(A52,LEN("Required"))="Required"</formula>
    </cfRule>
    <cfRule type="notContainsBlanks" dxfId="608" priority="157" stopIfTrue="1">
      <formula>LEN(TRIM(A52))&gt;0</formula>
    </cfRule>
  </conditionalFormatting>
  <conditionalFormatting sqref="A45">
    <cfRule type="beginsWith" dxfId="607" priority="143" stopIfTrue="1" operator="beginsWith" text="Innovative">
      <formula>LEFT(A45,LEN("Innovative"))="Innovative"</formula>
    </cfRule>
    <cfRule type="beginsWith" dxfId="606" priority="144" stopIfTrue="1" operator="beginsWith" text="Professional">
      <formula>LEFT(A45,LEN("Professional"))="Professional"</formula>
    </cfRule>
    <cfRule type="beginsWith" dxfId="605" priority="145" stopIfTrue="1" operator="beginsWith" text="Advanced">
      <formula>LEFT(A45,LEN("Advanced"))="Advanced"</formula>
    </cfRule>
    <cfRule type="beginsWith" dxfId="604" priority="146" stopIfTrue="1" operator="beginsWith" text="Intermediate">
      <formula>LEFT(A45,LEN("Intermediate"))="Intermediate"</formula>
    </cfRule>
    <cfRule type="beginsWith" dxfId="603" priority="147" stopIfTrue="1" operator="beginsWith" text="Basic">
      <formula>LEFT(A45,LEN("Basic"))="Basic"</formula>
    </cfRule>
    <cfRule type="beginsWith" dxfId="602" priority="148" stopIfTrue="1" operator="beginsWith" text="Required">
      <formula>LEFT(A45,LEN("Required"))="Required"</formula>
    </cfRule>
    <cfRule type="notContainsBlanks" dxfId="601" priority="149" stopIfTrue="1">
      <formula>LEN(TRIM(A45))&gt;0</formula>
    </cfRule>
  </conditionalFormatting>
  <conditionalFormatting sqref="D45:E45">
    <cfRule type="beginsWith" dxfId="600" priority="136" stopIfTrue="1" operator="beginsWith" text="Not Applicable">
      <formula>LEFT(D45,LEN("Not Applicable"))="Not Applicable"</formula>
    </cfRule>
    <cfRule type="beginsWith" dxfId="599" priority="137" stopIfTrue="1" operator="beginsWith" text="Waived">
      <formula>LEFT(D45,LEN("Waived"))="Waived"</formula>
    </cfRule>
    <cfRule type="beginsWith" dxfId="598" priority="138" stopIfTrue="1" operator="beginsWith" text="Pre-Passed">
      <formula>LEFT(D45,LEN("Pre-Passed"))="Pre-Passed"</formula>
    </cfRule>
    <cfRule type="beginsWith" dxfId="597" priority="139" stopIfTrue="1" operator="beginsWith" text="Completed">
      <formula>LEFT(D45,LEN("Completed"))="Completed"</formula>
    </cfRule>
    <cfRule type="beginsWith" dxfId="596" priority="140" stopIfTrue="1" operator="beginsWith" text="Partial">
      <formula>LEFT(D45,LEN("Partial"))="Partial"</formula>
    </cfRule>
    <cfRule type="beginsWith" dxfId="595" priority="141" stopIfTrue="1" operator="beginsWith" text="Missing">
      <formula>LEFT(D45,LEN("Missing"))="Missing"</formula>
    </cfRule>
    <cfRule type="beginsWith" dxfId="594" priority="142" stopIfTrue="1" operator="beginsWith" text="Untested">
      <formula>LEFT(D45,LEN("Untested"))="Untested"</formula>
    </cfRule>
    <cfRule type="notContainsBlanks" dxfId="593" priority="150" stopIfTrue="1">
      <formula>LEN(TRIM(D45))&gt;0</formula>
    </cfRule>
  </conditionalFormatting>
  <conditionalFormatting sqref="A50">
    <cfRule type="beginsWith" dxfId="592" priority="128" stopIfTrue="1" operator="beginsWith" text="Innovative">
      <formula>LEFT(A50,LEN("Innovative"))="Innovative"</formula>
    </cfRule>
    <cfRule type="beginsWith" dxfId="591" priority="129" stopIfTrue="1" operator="beginsWith" text="Professional">
      <formula>LEFT(A50,LEN("Professional"))="Professional"</formula>
    </cfRule>
    <cfRule type="beginsWith" dxfId="590" priority="130" stopIfTrue="1" operator="beginsWith" text="Advanced">
      <formula>LEFT(A50,LEN("Advanced"))="Advanced"</formula>
    </cfRule>
    <cfRule type="beginsWith" dxfId="589" priority="131" stopIfTrue="1" operator="beginsWith" text="Intermediate">
      <formula>LEFT(A50,LEN("Intermediate"))="Intermediate"</formula>
    </cfRule>
    <cfRule type="beginsWith" dxfId="588" priority="132" stopIfTrue="1" operator="beginsWith" text="Basic">
      <formula>LEFT(A50,LEN("Basic"))="Basic"</formula>
    </cfRule>
    <cfRule type="beginsWith" dxfId="587" priority="133" stopIfTrue="1" operator="beginsWith" text="Required">
      <formula>LEFT(A50,LEN("Required"))="Required"</formula>
    </cfRule>
    <cfRule type="notContainsBlanks" dxfId="586" priority="134" stopIfTrue="1">
      <formula>LEN(TRIM(A50))&gt;0</formula>
    </cfRule>
  </conditionalFormatting>
  <conditionalFormatting sqref="D50:E50">
    <cfRule type="beginsWith" dxfId="585" priority="121" stopIfTrue="1" operator="beginsWith" text="Not Applicable">
      <formula>LEFT(D50,LEN("Not Applicable"))="Not Applicable"</formula>
    </cfRule>
    <cfRule type="beginsWith" dxfId="584" priority="122" stopIfTrue="1" operator="beginsWith" text="Waived">
      <formula>LEFT(D50,LEN("Waived"))="Waived"</formula>
    </cfRule>
    <cfRule type="beginsWith" dxfId="583" priority="123" stopIfTrue="1" operator="beginsWith" text="Pre-Passed">
      <formula>LEFT(D50,LEN("Pre-Passed"))="Pre-Passed"</formula>
    </cfRule>
    <cfRule type="beginsWith" dxfId="582" priority="124" stopIfTrue="1" operator="beginsWith" text="Completed">
      <formula>LEFT(D50,LEN("Completed"))="Completed"</formula>
    </cfRule>
    <cfRule type="beginsWith" dxfId="581" priority="125" stopIfTrue="1" operator="beginsWith" text="Partial">
      <formula>LEFT(D50,LEN("Partial"))="Partial"</formula>
    </cfRule>
    <cfRule type="beginsWith" dxfId="580" priority="126" stopIfTrue="1" operator="beginsWith" text="Missing">
      <formula>LEFT(D50,LEN("Missing"))="Missing"</formula>
    </cfRule>
    <cfRule type="beginsWith" dxfId="579" priority="127" stopIfTrue="1" operator="beginsWith" text="Untested">
      <formula>LEFT(D50,LEN("Untested"))="Untested"</formula>
    </cfRule>
    <cfRule type="notContainsBlanks" dxfId="578" priority="135" stopIfTrue="1">
      <formula>LEN(TRIM(D50))&gt;0</formula>
    </cfRule>
  </conditionalFormatting>
  <conditionalFormatting sqref="A32">
    <cfRule type="beginsWith" dxfId="577" priority="113" stopIfTrue="1" operator="beginsWith" text="Innovative">
      <formula>LEFT(A32,LEN("Innovative"))="Innovative"</formula>
    </cfRule>
    <cfRule type="beginsWith" dxfId="576" priority="114" stopIfTrue="1" operator="beginsWith" text="Professional">
      <formula>LEFT(A32,LEN("Professional"))="Professional"</formula>
    </cfRule>
    <cfRule type="beginsWith" dxfId="575" priority="115" stopIfTrue="1" operator="beginsWith" text="Advanced">
      <formula>LEFT(A32,LEN("Advanced"))="Advanced"</formula>
    </cfRule>
    <cfRule type="beginsWith" dxfId="574" priority="116" stopIfTrue="1" operator="beginsWith" text="Intermediate">
      <formula>LEFT(A32,LEN("Intermediate"))="Intermediate"</formula>
    </cfRule>
    <cfRule type="beginsWith" dxfId="573" priority="117" stopIfTrue="1" operator="beginsWith" text="Basic">
      <formula>LEFT(A32,LEN("Basic"))="Basic"</formula>
    </cfRule>
    <cfRule type="beginsWith" dxfId="572" priority="118" stopIfTrue="1" operator="beginsWith" text="Required">
      <formula>LEFT(A32,LEN("Required"))="Required"</formula>
    </cfRule>
    <cfRule type="notContainsBlanks" dxfId="571" priority="119" stopIfTrue="1">
      <formula>LEN(TRIM(A32))&gt;0</formula>
    </cfRule>
  </conditionalFormatting>
  <conditionalFormatting sqref="D32:E32">
    <cfRule type="beginsWith" dxfId="570" priority="106" stopIfTrue="1" operator="beginsWith" text="Not Applicable">
      <formula>LEFT(D32,LEN("Not Applicable"))="Not Applicable"</formula>
    </cfRule>
    <cfRule type="beginsWith" dxfId="569" priority="107" stopIfTrue="1" operator="beginsWith" text="Waived">
      <formula>LEFT(D32,LEN("Waived"))="Waived"</formula>
    </cfRule>
    <cfRule type="beginsWith" dxfId="568" priority="108" stopIfTrue="1" operator="beginsWith" text="Pre-Passed">
      <formula>LEFT(D32,LEN("Pre-Passed"))="Pre-Passed"</formula>
    </cfRule>
    <cfRule type="beginsWith" dxfId="567" priority="109" stopIfTrue="1" operator="beginsWith" text="Completed">
      <formula>LEFT(D32,LEN("Completed"))="Completed"</formula>
    </cfRule>
    <cfRule type="beginsWith" dxfId="566" priority="110" stopIfTrue="1" operator="beginsWith" text="Partial">
      <formula>LEFT(D32,LEN("Partial"))="Partial"</formula>
    </cfRule>
    <cfRule type="beginsWith" dxfId="565" priority="111" stopIfTrue="1" operator="beginsWith" text="Missing">
      <formula>LEFT(D32,LEN("Missing"))="Missing"</formula>
    </cfRule>
    <cfRule type="beginsWith" dxfId="564" priority="112" stopIfTrue="1" operator="beginsWith" text="Untested">
      <formula>LEFT(D32,LEN("Untested"))="Untested"</formula>
    </cfRule>
    <cfRule type="notContainsBlanks" dxfId="563" priority="120" stopIfTrue="1">
      <formula>LEN(TRIM(D32))&gt;0</formula>
    </cfRule>
  </conditionalFormatting>
  <conditionalFormatting sqref="A38">
    <cfRule type="beginsWith" dxfId="562" priority="98" stopIfTrue="1" operator="beginsWith" text="Innovative">
      <formula>LEFT(A38,LEN("Innovative"))="Innovative"</formula>
    </cfRule>
    <cfRule type="beginsWith" dxfId="561" priority="99" stopIfTrue="1" operator="beginsWith" text="Professional">
      <formula>LEFT(A38,LEN("Professional"))="Professional"</formula>
    </cfRule>
    <cfRule type="beginsWith" dxfId="560" priority="100" stopIfTrue="1" operator="beginsWith" text="Advanced">
      <formula>LEFT(A38,LEN("Advanced"))="Advanced"</formula>
    </cfRule>
    <cfRule type="beginsWith" dxfId="559" priority="101" stopIfTrue="1" operator="beginsWith" text="Intermediate">
      <formula>LEFT(A38,LEN("Intermediate"))="Intermediate"</formula>
    </cfRule>
    <cfRule type="beginsWith" dxfId="558" priority="102" stopIfTrue="1" operator="beginsWith" text="Basic">
      <formula>LEFT(A38,LEN("Basic"))="Basic"</formula>
    </cfRule>
    <cfRule type="beginsWith" dxfId="557" priority="103" stopIfTrue="1" operator="beginsWith" text="Required">
      <formula>LEFT(A38,LEN("Required"))="Required"</formula>
    </cfRule>
    <cfRule type="notContainsBlanks" dxfId="556" priority="104" stopIfTrue="1">
      <formula>LEN(TRIM(A38))&gt;0</formula>
    </cfRule>
  </conditionalFormatting>
  <conditionalFormatting sqref="D38:E38">
    <cfRule type="beginsWith" dxfId="555" priority="91" stopIfTrue="1" operator="beginsWith" text="Not Applicable">
      <formula>LEFT(D38,LEN("Not Applicable"))="Not Applicable"</formula>
    </cfRule>
    <cfRule type="beginsWith" dxfId="554" priority="92" stopIfTrue="1" operator="beginsWith" text="Waived">
      <formula>LEFT(D38,LEN("Waived"))="Waived"</formula>
    </cfRule>
    <cfRule type="beginsWith" dxfId="553" priority="93" stopIfTrue="1" operator="beginsWith" text="Pre-Passed">
      <formula>LEFT(D38,LEN("Pre-Passed"))="Pre-Passed"</formula>
    </cfRule>
    <cfRule type="beginsWith" dxfId="552" priority="94" stopIfTrue="1" operator="beginsWith" text="Completed">
      <formula>LEFT(D38,LEN("Completed"))="Completed"</formula>
    </cfRule>
    <cfRule type="beginsWith" dxfId="551" priority="95" stopIfTrue="1" operator="beginsWith" text="Partial">
      <formula>LEFT(D38,LEN("Partial"))="Partial"</formula>
    </cfRule>
    <cfRule type="beginsWith" dxfId="550" priority="96" stopIfTrue="1" operator="beginsWith" text="Missing">
      <formula>LEFT(D38,LEN("Missing"))="Missing"</formula>
    </cfRule>
    <cfRule type="beginsWith" dxfId="549" priority="97" stopIfTrue="1" operator="beginsWith" text="Untested">
      <formula>LEFT(D38,LEN("Untested"))="Untested"</formula>
    </cfRule>
    <cfRule type="notContainsBlanks" dxfId="548" priority="105" stopIfTrue="1">
      <formula>LEN(TRIM(D38))&gt;0</formula>
    </cfRule>
  </conditionalFormatting>
  <conditionalFormatting sqref="A44">
    <cfRule type="beginsWith" dxfId="547" priority="83" stopIfTrue="1" operator="beginsWith" text="Innovative">
      <formula>LEFT(A44,LEN("Innovative"))="Innovative"</formula>
    </cfRule>
    <cfRule type="beginsWith" dxfId="546" priority="84" stopIfTrue="1" operator="beginsWith" text="Professional">
      <formula>LEFT(A44,LEN("Professional"))="Professional"</formula>
    </cfRule>
    <cfRule type="beginsWith" dxfId="545" priority="85" stopIfTrue="1" operator="beginsWith" text="Advanced">
      <formula>LEFT(A44,LEN("Advanced"))="Advanced"</formula>
    </cfRule>
    <cfRule type="beginsWith" dxfId="544" priority="86" stopIfTrue="1" operator="beginsWith" text="Intermediate">
      <formula>LEFT(A44,LEN("Intermediate"))="Intermediate"</formula>
    </cfRule>
    <cfRule type="beginsWith" dxfId="543" priority="87" stopIfTrue="1" operator="beginsWith" text="Basic">
      <formula>LEFT(A44,LEN("Basic"))="Basic"</formula>
    </cfRule>
    <cfRule type="beginsWith" dxfId="542" priority="88" stopIfTrue="1" operator="beginsWith" text="Required">
      <formula>LEFT(A44,LEN("Required"))="Required"</formula>
    </cfRule>
    <cfRule type="notContainsBlanks" dxfId="541" priority="89" stopIfTrue="1">
      <formula>LEN(TRIM(A44))&gt;0</formula>
    </cfRule>
  </conditionalFormatting>
  <conditionalFormatting sqref="D44:E44">
    <cfRule type="beginsWith" dxfId="540" priority="76" stopIfTrue="1" operator="beginsWith" text="Not Applicable">
      <formula>LEFT(D44,LEN("Not Applicable"))="Not Applicable"</formula>
    </cfRule>
    <cfRule type="beginsWith" dxfId="539" priority="77" stopIfTrue="1" operator="beginsWith" text="Waived">
      <formula>LEFT(D44,LEN("Waived"))="Waived"</formula>
    </cfRule>
    <cfRule type="beginsWith" dxfId="538" priority="78" stopIfTrue="1" operator="beginsWith" text="Pre-Passed">
      <formula>LEFT(D44,LEN("Pre-Passed"))="Pre-Passed"</formula>
    </cfRule>
    <cfRule type="beginsWith" dxfId="537" priority="79" stopIfTrue="1" operator="beginsWith" text="Completed">
      <formula>LEFT(D44,LEN("Completed"))="Completed"</formula>
    </cfRule>
    <cfRule type="beginsWith" dxfId="536" priority="80" stopIfTrue="1" operator="beginsWith" text="Partial">
      <formula>LEFT(D44,LEN("Partial"))="Partial"</formula>
    </cfRule>
    <cfRule type="beginsWith" dxfId="535" priority="81" stopIfTrue="1" operator="beginsWith" text="Missing">
      <formula>LEFT(D44,LEN("Missing"))="Missing"</formula>
    </cfRule>
    <cfRule type="beginsWith" dxfId="534" priority="82" stopIfTrue="1" operator="beginsWith" text="Untested">
      <formula>LEFT(D44,LEN("Untested"))="Untested"</formula>
    </cfRule>
    <cfRule type="notContainsBlanks" dxfId="533" priority="90" stopIfTrue="1">
      <formula>LEN(TRIM(D44))&gt;0</formula>
    </cfRule>
  </conditionalFormatting>
  <conditionalFormatting sqref="A49">
    <cfRule type="beginsWith" dxfId="532" priority="68" stopIfTrue="1" operator="beginsWith" text="Innovative">
      <formula>LEFT(A49,LEN("Innovative"))="Innovative"</formula>
    </cfRule>
    <cfRule type="beginsWith" dxfId="531" priority="69" stopIfTrue="1" operator="beginsWith" text="Professional">
      <formula>LEFT(A49,LEN("Professional"))="Professional"</formula>
    </cfRule>
    <cfRule type="beginsWith" dxfId="530" priority="70" stopIfTrue="1" operator="beginsWith" text="Advanced">
      <formula>LEFT(A49,LEN("Advanced"))="Advanced"</formula>
    </cfRule>
    <cfRule type="beginsWith" dxfId="529" priority="71" stopIfTrue="1" operator="beginsWith" text="Intermediate">
      <formula>LEFT(A49,LEN("Intermediate"))="Intermediate"</formula>
    </cfRule>
    <cfRule type="beginsWith" dxfId="528" priority="72" stopIfTrue="1" operator="beginsWith" text="Basic">
      <formula>LEFT(A49,LEN("Basic"))="Basic"</formula>
    </cfRule>
    <cfRule type="beginsWith" dxfId="527" priority="73" stopIfTrue="1" operator="beginsWith" text="Required">
      <formula>LEFT(A49,LEN("Required"))="Required"</formula>
    </cfRule>
    <cfRule type="notContainsBlanks" dxfId="526" priority="74" stopIfTrue="1">
      <formula>LEN(TRIM(A49))&gt;0</formula>
    </cfRule>
  </conditionalFormatting>
  <conditionalFormatting sqref="D49:E49">
    <cfRule type="beginsWith" dxfId="525" priority="61" stopIfTrue="1" operator="beginsWith" text="Not Applicable">
      <formula>LEFT(D49,LEN("Not Applicable"))="Not Applicable"</formula>
    </cfRule>
    <cfRule type="beginsWith" dxfId="524" priority="62" stopIfTrue="1" operator="beginsWith" text="Waived">
      <formula>LEFT(D49,LEN("Waived"))="Waived"</formula>
    </cfRule>
    <cfRule type="beginsWith" dxfId="523" priority="63" stopIfTrue="1" operator="beginsWith" text="Pre-Passed">
      <formula>LEFT(D49,LEN("Pre-Passed"))="Pre-Passed"</formula>
    </cfRule>
    <cfRule type="beginsWith" dxfId="522" priority="64" stopIfTrue="1" operator="beginsWith" text="Completed">
      <formula>LEFT(D49,LEN("Completed"))="Completed"</formula>
    </cfRule>
    <cfRule type="beginsWith" dxfId="521" priority="65" stopIfTrue="1" operator="beginsWith" text="Partial">
      <formula>LEFT(D49,LEN("Partial"))="Partial"</formula>
    </cfRule>
    <cfRule type="beginsWith" dxfId="520" priority="66" stopIfTrue="1" operator="beginsWith" text="Missing">
      <formula>LEFT(D49,LEN("Missing"))="Missing"</formula>
    </cfRule>
    <cfRule type="beginsWith" dxfId="519" priority="67" stopIfTrue="1" operator="beginsWith" text="Untested">
      <formula>LEFT(D49,LEN("Untested"))="Untested"</formula>
    </cfRule>
    <cfRule type="notContainsBlanks" dxfId="518" priority="75" stopIfTrue="1">
      <formula>LEN(TRIM(D49))&gt;0</formula>
    </cfRule>
  </conditionalFormatting>
  <conditionalFormatting sqref="A55">
    <cfRule type="beginsWith" dxfId="517" priority="53" stopIfTrue="1" operator="beginsWith" text="Innovative">
      <formula>LEFT(A55,LEN("Innovative"))="Innovative"</formula>
    </cfRule>
    <cfRule type="beginsWith" dxfId="516" priority="54" stopIfTrue="1" operator="beginsWith" text="Professional">
      <formula>LEFT(A55,LEN("Professional"))="Professional"</formula>
    </cfRule>
    <cfRule type="beginsWith" dxfId="515" priority="55" stopIfTrue="1" operator="beginsWith" text="Advanced">
      <formula>LEFT(A55,LEN("Advanced"))="Advanced"</formula>
    </cfRule>
    <cfRule type="beginsWith" dxfId="514" priority="56" stopIfTrue="1" operator="beginsWith" text="Intermediate">
      <formula>LEFT(A55,LEN("Intermediate"))="Intermediate"</formula>
    </cfRule>
    <cfRule type="beginsWith" dxfId="513" priority="57" stopIfTrue="1" operator="beginsWith" text="Basic">
      <formula>LEFT(A55,LEN("Basic"))="Basic"</formula>
    </cfRule>
    <cfRule type="beginsWith" dxfId="512" priority="58" stopIfTrue="1" operator="beginsWith" text="Required">
      <formula>LEFT(A55,LEN("Required"))="Required"</formula>
    </cfRule>
    <cfRule type="notContainsBlanks" dxfId="511" priority="59" stopIfTrue="1">
      <formula>LEN(TRIM(A55))&gt;0</formula>
    </cfRule>
  </conditionalFormatting>
  <conditionalFormatting sqref="D55:E55">
    <cfRule type="beginsWith" dxfId="510" priority="46" stopIfTrue="1" operator="beginsWith" text="Not Applicable">
      <formula>LEFT(D55,LEN("Not Applicable"))="Not Applicable"</formula>
    </cfRule>
    <cfRule type="beginsWith" dxfId="509" priority="47" stopIfTrue="1" operator="beginsWith" text="Waived">
      <formula>LEFT(D55,LEN("Waived"))="Waived"</formula>
    </cfRule>
    <cfRule type="beginsWith" dxfId="508" priority="48" stopIfTrue="1" operator="beginsWith" text="Pre-Passed">
      <formula>LEFT(D55,LEN("Pre-Passed"))="Pre-Passed"</formula>
    </cfRule>
    <cfRule type="beginsWith" dxfId="507" priority="49" stopIfTrue="1" operator="beginsWith" text="Completed">
      <formula>LEFT(D55,LEN("Completed"))="Completed"</formula>
    </cfRule>
    <cfRule type="beginsWith" dxfId="506" priority="50" stopIfTrue="1" operator="beginsWith" text="Partial">
      <formula>LEFT(D55,LEN("Partial"))="Partial"</formula>
    </cfRule>
    <cfRule type="beginsWith" dxfId="505" priority="51" stopIfTrue="1" operator="beginsWith" text="Missing">
      <formula>LEFT(D55,LEN("Missing"))="Missing"</formula>
    </cfRule>
    <cfRule type="beginsWith" dxfId="504" priority="52" stopIfTrue="1" operator="beginsWith" text="Untested">
      <formula>LEFT(D55,LEN("Untested"))="Untested"</formula>
    </cfRule>
    <cfRule type="notContainsBlanks" dxfId="503" priority="60" stopIfTrue="1">
      <formula>LEN(TRIM(D55))&gt;0</formula>
    </cfRule>
  </conditionalFormatting>
  <conditionalFormatting sqref="A48">
    <cfRule type="beginsWith" dxfId="502" priority="38" stopIfTrue="1" operator="beginsWith" text="Innovative">
      <formula>LEFT(A48,LEN("Innovative"))="Innovative"</formula>
    </cfRule>
    <cfRule type="beginsWith" dxfId="501" priority="39" stopIfTrue="1" operator="beginsWith" text="Professional">
      <formula>LEFT(A48,LEN("Professional"))="Professional"</formula>
    </cfRule>
    <cfRule type="beginsWith" dxfId="500" priority="40" stopIfTrue="1" operator="beginsWith" text="Advanced">
      <formula>LEFT(A48,LEN("Advanced"))="Advanced"</formula>
    </cfRule>
    <cfRule type="beginsWith" dxfId="499" priority="41" stopIfTrue="1" operator="beginsWith" text="Intermediate">
      <formula>LEFT(A48,LEN("Intermediate"))="Intermediate"</formula>
    </cfRule>
    <cfRule type="beginsWith" dxfId="498" priority="42" stopIfTrue="1" operator="beginsWith" text="Basic">
      <formula>LEFT(A48,LEN("Basic"))="Basic"</formula>
    </cfRule>
    <cfRule type="beginsWith" dxfId="497" priority="43" stopIfTrue="1" operator="beginsWith" text="Required">
      <formula>LEFT(A48,LEN("Required"))="Required"</formula>
    </cfRule>
    <cfRule type="notContainsBlanks" dxfId="496" priority="44" stopIfTrue="1">
      <formula>LEN(TRIM(A48))&gt;0</formula>
    </cfRule>
  </conditionalFormatting>
  <conditionalFormatting sqref="D48:E48">
    <cfRule type="beginsWith" dxfId="495" priority="31" stopIfTrue="1" operator="beginsWith" text="Not Applicable">
      <formula>LEFT(D48,LEN("Not Applicable"))="Not Applicable"</formula>
    </cfRule>
    <cfRule type="beginsWith" dxfId="494" priority="32" stopIfTrue="1" operator="beginsWith" text="Waived">
      <formula>LEFT(D48,LEN("Waived"))="Waived"</formula>
    </cfRule>
    <cfRule type="beginsWith" dxfId="493" priority="33" stopIfTrue="1" operator="beginsWith" text="Pre-Passed">
      <formula>LEFT(D48,LEN("Pre-Passed"))="Pre-Passed"</formula>
    </cfRule>
    <cfRule type="beginsWith" dxfId="492" priority="34" stopIfTrue="1" operator="beginsWith" text="Completed">
      <formula>LEFT(D48,LEN("Completed"))="Completed"</formula>
    </cfRule>
    <cfRule type="beginsWith" dxfId="491" priority="35" stopIfTrue="1" operator="beginsWith" text="Partial">
      <formula>LEFT(D48,LEN("Partial"))="Partial"</formula>
    </cfRule>
    <cfRule type="beginsWith" dxfId="490" priority="36" stopIfTrue="1" operator="beginsWith" text="Missing">
      <formula>LEFT(D48,LEN("Missing"))="Missing"</formula>
    </cfRule>
    <cfRule type="beginsWith" dxfId="489" priority="37" stopIfTrue="1" operator="beginsWith" text="Untested">
      <formula>LEFT(D48,LEN("Untested"))="Untested"</formula>
    </cfRule>
    <cfRule type="notContainsBlanks" dxfId="488" priority="45" stopIfTrue="1">
      <formula>LEN(TRIM(D48))&gt;0</formula>
    </cfRule>
  </conditionalFormatting>
  <conditionalFormatting sqref="A54">
    <cfRule type="beginsWith" dxfId="487" priority="23" stopIfTrue="1" operator="beginsWith" text="Innovative">
      <formula>LEFT(A54,LEN("Innovative"))="Innovative"</formula>
    </cfRule>
    <cfRule type="beginsWith" dxfId="486" priority="24" stopIfTrue="1" operator="beginsWith" text="Professional">
      <formula>LEFT(A54,LEN("Professional"))="Professional"</formula>
    </cfRule>
    <cfRule type="beginsWith" dxfId="485" priority="25" stopIfTrue="1" operator="beginsWith" text="Advanced">
      <formula>LEFT(A54,LEN("Advanced"))="Advanced"</formula>
    </cfRule>
    <cfRule type="beginsWith" dxfId="484" priority="26" stopIfTrue="1" operator="beginsWith" text="Intermediate">
      <formula>LEFT(A54,LEN("Intermediate"))="Intermediate"</formula>
    </cfRule>
    <cfRule type="beginsWith" dxfId="483" priority="27" stopIfTrue="1" operator="beginsWith" text="Basic">
      <formula>LEFT(A54,LEN("Basic"))="Basic"</formula>
    </cfRule>
    <cfRule type="beginsWith" dxfId="482" priority="28" stopIfTrue="1" operator="beginsWith" text="Required">
      <formula>LEFT(A54,LEN("Required"))="Required"</formula>
    </cfRule>
    <cfRule type="notContainsBlanks" dxfId="481" priority="29" stopIfTrue="1">
      <formula>LEN(TRIM(A54))&gt;0</formula>
    </cfRule>
  </conditionalFormatting>
  <conditionalFormatting sqref="D54:E54">
    <cfRule type="beginsWith" dxfId="480" priority="16" stopIfTrue="1" operator="beginsWith" text="Not Applicable">
      <formula>LEFT(D54,LEN("Not Applicable"))="Not Applicable"</formula>
    </cfRule>
    <cfRule type="beginsWith" dxfId="479" priority="17" stopIfTrue="1" operator="beginsWith" text="Waived">
      <formula>LEFT(D54,LEN("Waived"))="Waived"</formula>
    </cfRule>
    <cfRule type="beginsWith" dxfId="478" priority="18" stopIfTrue="1" operator="beginsWith" text="Pre-Passed">
      <formula>LEFT(D54,LEN("Pre-Passed"))="Pre-Passed"</formula>
    </cfRule>
    <cfRule type="beginsWith" dxfId="477" priority="19" stopIfTrue="1" operator="beginsWith" text="Completed">
      <formula>LEFT(D54,LEN("Completed"))="Completed"</formula>
    </cfRule>
    <cfRule type="beginsWith" dxfId="476" priority="20" stopIfTrue="1" operator="beginsWith" text="Partial">
      <formula>LEFT(D54,LEN("Partial"))="Partial"</formula>
    </cfRule>
    <cfRule type="beginsWith" dxfId="475" priority="21" stopIfTrue="1" operator="beginsWith" text="Missing">
      <formula>LEFT(D54,LEN("Missing"))="Missing"</formula>
    </cfRule>
    <cfRule type="beginsWith" dxfId="474" priority="22" stopIfTrue="1" operator="beginsWith" text="Untested">
      <formula>LEFT(D54,LEN("Untested"))="Untested"</formula>
    </cfRule>
    <cfRule type="notContainsBlanks" dxfId="473" priority="30" stopIfTrue="1">
      <formula>LEN(TRIM(D54))&gt;0</formula>
    </cfRule>
  </conditionalFormatting>
  <conditionalFormatting sqref="A43">
    <cfRule type="beginsWith" dxfId="472" priority="8" stopIfTrue="1" operator="beginsWith" text="Innovative">
      <formula>LEFT(A43,LEN("Innovative"))="Innovative"</formula>
    </cfRule>
    <cfRule type="beginsWith" dxfId="471" priority="9" stopIfTrue="1" operator="beginsWith" text="Professional">
      <formula>LEFT(A43,LEN("Professional"))="Professional"</formula>
    </cfRule>
    <cfRule type="beginsWith" dxfId="470" priority="10" stopIfTrue="1" operator="beginsWith" text="Advanced">
      <formula>LEFT(A43,LEN("Advanced"))="Advanced"</formula>
    </cfRule>
    <cfRule type="beginsWith" dxfId="469" priority="11" stopIfTrue="1" operator="beginsWith" text="Intermediate">
      <formula>LEFT(A43,LEN("Intermediate"))="Intermediate"</formula>
    </cfRule>
    <cfRule type="beginsWith" dxfId="468" priority="12" stopIfTrue="1" operator="beginsWith" text="Basic">
      <formula>LEFT(A43,LEN("Basic"))="Basic"</formula>
    </cfRule>
    <cfRule type="beginsWith" dxfId="467" priority="13" stopIfTrue="1" operator="beginsWith" text="Required">
      <formula>LEFT(A43,LEN("Required"))="Required"</formula>
    </cfRule>
    <cfRule type="notContainsBlanks" dxfId="466" priority="14" stopIfTrue="1">
      <formula>LEN(TRIM(A43))&gt;0</formula>
    </cfRule>
  </conditionalFormatting>
  <conditionalFormatting sqref="D43:E43">
    <cfRule type="beginsWith" dxfId="465" priority="1" stopIfTrue="1" operator="beginsWith" text="Not Applicable">
      <formula>LEFT(D43,LEN("Not Applicable"))="Not Applicable"</formula>
    </cfRule>
    <cfRule type="beginsWith" dxfId="464" priority="2" stopIfTrue="1" operator="beginsWith" text="Waived">
      <formula>LEFT(D43,LEN("Waived"))="Waived"</formula>
    </cfRule>
    <cfRule type="beginsWith" dxfId="463" priority="3" stopIfTrue="1" operator="beginsWith" text="Pre-Passed">
      <formula>LEFT(D43,LEN("Pre-Passed"))="Pre-Passed"</formula>
    </cfRule>
    <cfRule type="beginsWith" dxfId="462" priority="4" stopIfTrue="1" operator="beginsWith" text="Completed">
      <formula>LEFT(D43,LEN("Completed"))="Completed"</formula>
    </cfRule>
    <cfRule type="beginsWith" dxfId="461" priority="5" stopIfTrue="1" operator="beginsWith" text="Partial">
      <formula>LEFT(D43,LEN("Partial"))="Partial"</formula>
    </cfRule>
    <cfRule type="beginsWith" dxfId="460" priority="6" stopIfTrue="1" operator="beginsWith" text="Missing">
      <formula>LEFT(D43,LEN("Missing"))="Missing"</formula>
    </cfRule>
    <cfRule type="beginsWith" dxfId="459" priority="7" stopIfTrue="1" operator="beginsWith" text="Untested">
      <formula>LEFT(D43,LEN("Untested"))="Untested"</formula>
    </cfRule>
    <cfRule type="notContainsBlanks" dxfId="458" priority="15" stopIfTrue="1">
      <formula>LEN(TRIM(D43))&gt;0</formula>
    </cfRule>
  </conditionalFormatting>
  <dataValidations count="1">
    <dataValidation type="list" showInputMessage="1" showErrorMessage="1" sqref="D11:E16 D119:E126 D70:E77 D79:E83 D103:E109 D98:E101 D111:E113 D115:E117 D30:E55 D85:E96 D57:E68 D18:E28">
      <formula1>"Untested, Missing, Partial, Completed, Pre-Passed, Waived, Not Applicable"</formula1>
    </dataValidation>
  </dataValidations>
  <pageMargins left="0.75" right="0.75" top="1" bottom="1" header="0.5" footer="0.5"/>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7"/>
  <sheetViews>
    <sheetView zoomScale="130" zoomScaleNormal="130" zoomScalePageLayoutView="150" workbookViewId="0">
      <selection activeCell="D14" sqref="D14"/>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382</v>
      </c>
      <c r="D1" s="7" t="str">
        <f>""&amp;COUNTIF(D$10:D$241,$A$2)&amp;" "&amp;$A$2</f>
        <v>80 Untested</v>
      </c>
      <c r="E1" s="7" t="str">
        <f>""&amp;COUNTIF(E$10:E$241,$A$2)&amp;" "&amp;$A$2</f>
        <v>80 Untested</v>
      </c>
      <c r="F1" s="8" t="s">
        <v>236</v>
      </c>
    </row>
    <row r="2" spans="1:6" ht="13.95" customHeight="1" thickBot="1" x14ac:dyDescent="0.35">
      <c r="A2" s="64" t="s">
        <v>74</v>
      </c>
      <c r="B2" s="60" t="s">
        <v>75</v>
      </c>
      <c r="C2" s="172" t="s">
        <v>862</v>
      </c>
      <c r="D2" s="66">
        <f>SUMPRODUCT(($A$10:$A$241="Required")*(D$10:D$241="Missing"))+0.5*SUMPRODUCT(($A$10:$A$241="Required")*(D$10:D$241="Partial"))</f>
        <v>0</v>
      </c>
      <c r="E2" s="66">
        <f>SUMPRODUCT(($A$10:$A$241="Required")*(E$10:E$241="Missing"))+0.5*SUMPRODUCT(($A$10:$A$241="Required")*(E$10:E$241="Partial"))</f>
        <v>0</v>
      </c>
      <c r="F2" s="60" t="str">
        <f>"Required "&amp;$F$1&amp;"s "&amp;A3</f>
        <v>Required DCRs Missing</v>
      </c>
    </row>
    <row r="3" spans="1:6" ht="13.95" customHeight="1" thickBot="1" x14ac:dyDescent="0.35">
      <c r="A3" s="64" t="s">
        <v>76</v>
      </c>
      <c r="B3" s="60" t="s">
        <v>77</v>
      </c>
      <c r="C3" s="173"/>
      <c r="D3" s="66">
        <f>SUMPRODUCT(($A$10:$A$241="Basic")*(D$10:D$241="Missing"))+0.5*SUMPRODUCT(($A$10:$A$241="Basic")*(D$10:D$241="Partial"))</f>
        <v>0</v>
      </c>
      <c r="E3" s="66">
        <f>SUMPRODUCT(($A$10:$A$241="Basic")*(E$10:E$241="Missing"))+0.5*SUMPRODUCT(($A$10:$A$241="Basic")*(E$10:E$241="Partial"))</f>
        <v>0</v>
      </c>
      <c r="F3" s="60" t="str">
        <f>"Basic "&amp;$F$1&amp;"s "&amp;A3</f>
        <v>Basic DCRs Missing</v>
      </c>
    </row>
    <row r="4" spans="1:6" ht="13.95" customHeight="1" thickBot="1" x14ac:dyDescent="0.35">
      <c r="A4" s="64" t="s">
        <v>78</v>
      </c>
      <c r="B4" s="60" t="s">
        <v>79</v>
      </c>
      <c r="C4" s="173"/>
      <c r="D4" s="66">
        <f>SUMPRODUCT(($A$10:$A$241="Intermediate")*(D$10:D$241="Missing"))+0.5*SUMPRODUCT(($A$10:$A$241="Intermediate")*(D$10:D$241="Partial"))</f>
        <v>0</v>
      </c>
      <c r="E4" s="66">
        <f>SUMPRODUCT(($A$10:$A$241="Intermediate")*(E$10:E$241="Missing"))+0.5*SUMPRODUCT(($A$10:$A$241="Intermediate")*(E$10:E$241="Partial"))</f>
        <v>0</v>
      </c>
      <c r="F4" s="60" t="str">
        <f>"Intermediate "&amp;$F$1&amp;"s "&amp;A3</f>
        <v>Intermediate DCRs Missing</v>
      </c>
    </row>
    <row r="5" spans="1:6" ht="13.95" customHeight="1" thickBot="1" x14ac:dyDescent="0.35">
      <c r="A5" s="64" t="s">
        <v>80</v>
      </c>
      <c r="B5" s="60" t="s">
        <v>81</v>
      </c>
      <c r="C5" s="173"/>
      <c r="D5" s="66">
        <f>SUMPRODUCT(($A$10:$A$241="Intermediate")*(D$10:D$241="Completed"))+SUMPRODUCT(($A$10:$A$241="Intermediate")*(D$10:D$241="Pre-Passed"))+0.5*SUMPRODUCT(($A$10:$A$241="Intermediate")*(D$10:D$241="Partial"))</f>
        <v>0</v>
      </c>
      <c r="E5" s="66">
        <f>SUMPRODUCT(($A$10:$A$241="Intermediate")*(E$10:E$241="Completed"))+SUMPRODUCT(($A$10:$A$241="Intermediate")*(E$10:E$241="Pre-Passed"))+0.5*SUMPRODUCT(($A$10:$A$241="Intermediate")*(E$10:E$241="Partial"))</f>
        <v>0</v>
      </c>
      <c r="F5" s="60" t="str">
        <f>"Intermediate "&amp;$F$1&amp;"s "&amp;A5</f>
        <v>Intermediate DCRs Completed</v>
      </c>
    </row>
    <row r="6" spans="1:6" ht="13.95" customHeight="1" thickBot="1" x14ac:dyDescent="0.35">
      <c r="A6" s="64" t="s">
        <v>82</v>
      </c>
      <c r="B6" s="60" t="s">
        <v>83</v>
      </c>
      <c r="C6" s="173"/>
      <c r="D6" s="66">
        <f>SUMPRODUCT(($A$10:$A$241="Advanced")*(D$10:D$241="Missing"))+0.5*SUMPRODUCT(($A$10:$A$241="Advanced")*(D$10:D$241="Partial"))</f>
        <v>0</v>
      </c>
      <c r="E6" s="66">
        <f>SUMPRODUCT(($A$10:$A$241="Advanced")*(E$10:E$241="Missing"))+0.5*SUMPRODUCT(($A$10:$A$241="Advanced")*(E$10:E$241="Partial"))</f>
        <v>0</v>
      </c>
      <c r="F6" s="60" t="str">
        <f>"Advanced "&amp;$F$1&amp;"s "&amp;A3</f>
        <v>Advanced DCRs Missing</v>
      </c>
    </row>
    <row r="7" spans="1:6" ht="13.95" customHeight="1" thickBot="1" x14ac:dyDescent="0.35">
      <c r="A7" s="64" t="s">
        <v>84</v>
      </c>
      <c r="B7" s="60" t="s">
        <v>85</v>
      </c>
      <c r="C7" s="173"/>
      <c r="D7" s="66">
        <f>SUMPRODUCT(($A$10:$A$241="Advanced")*(D$10:D$241="Completed"))+SUMPRODUCT(($A$10:$A$241="Advanced")*(D$10:D$241="Pre-Passed"))+0.5*SUMPRODUCT(($A$10:$A$241="Advanced")*(D$10:D$241="Partial"))</f>
        <v>0</v>
      </c>
      <c r="E7" s="66">
        <f>SUMPRODUCT(($A$10:$A$241="Advanced")*(E$10:E$241="Completed"))+SUMPRODUCT(($A$10:$A$241="Advanced")*(E$10:E$241="Pre-Passed"))+0.5*SUMPRODUCT(($A$10:$A$241="Advanced")*(E$10:E$241="Partial"))</f>
        <v>0</v>
      </c>
      <c r="F7" s="60" t="str">
        <f>"Advanced "&amp;$F$1&amp;"s "&amp;A5</f>
        <v>Advanced DCRs Completed</v>
      </c>
    </row>
    <row r="8" spans="1:6" ht="13.95" customHeight="1" thickBot="1" x14ac:dyDescent="0.35">
      <c r="A8" s="59" t="s">
        <v>86</v>
      </c>
      <c r="B8" s="60" t="s">
        <v>87</v>
      </c>
      <c r="C8" s="173"/>
      <c r="D8" s="66">
        <f>SUMPRODUCT(($A$10:$A$241="Professional")*(D$10:D$241="Completed"))+SUMPRODUCT(($A$10:$A$241="Professional")*(D$10:D$241="Pre-Passed"))+0.5*SUMPRODUCT(($A$10:$A$241="Professional")*(D$10:D$241="Partial"))</f>
        <v>0</v>
      </c>
      <c r="E8" s="66">
        <f>SUMPRODUCT(($A$10:$A$241="Professional")*(E$10:E$241="Completed"))+SUMPRODUCT(($A$10:$A$241="Professional")*(E$10:E$241="Pre-Passed"))+0.5*SUMPRODUCT(($A$10:$A$241="Professional")*(E$10:E$241="Partial"))</f>
        <v>0</v>
      </c>
      <c r="F8" s="60" t="str">
        <f>"Professional "&amp;$F$1&amp;"s "&amp;A5</f>
        <v>Professional DCRs Completed</v>
      </c>
    </row>
    <row r="9" spans="1:6" ht="13.95" customHeight="1" thickBot="1" x14ac:dyDescent="0.35">
      <c r="A9" s="175" t="s">
        <v>88</v>
      </c>
      <c r="B9" s="176"/>
      <c r="C9" s="174"/>
      <c r="D9" s="66">
        <f>SUMPRODUCT(($A$10:$A$241="Innovative")*(D$10:D$241="Completed"))+SUMPRODUCT(($A$10:$A$241="Innovative")*(D$10:D$241="Pre-Passed"))+0.5*SUMPRODUCT(($A$10:$A$241="Innovative")*(D$10:D$241="Partial"))</f>
        <v>0</v>
      </c>
      <c r="E9" s="66">
        <f>SUMPRODUCT(($A$10:$A$241="Innovative")*(E$10:E$241="Completed"))+SUMPRODUCT(($A$10:$A$241="Innovative")*(E$10:E$241="Pre-Passed"))+0.5*SUMPRODUCT(($A$10:$A$241="Innovative")*(E$10:E$241="Partial"))</f>
        <v>0</v>
      </c>
      <c r="F9" s="60" t="str">
        <f>"Innovative "&amp;$F$1&amp;"s "&amp;A5</f>
        <v>Innovative DCRs Completed</v>
      </c>
    </row>
    <row r="10" spans="1:6" ht="13.95" customHeight="1" thickBot="1" x14ac:dyDescent="0.35">
      <c r="A10" s="177" t="s">
        <v>810</v>
      </c>
      <c r="B10" s="178"/>
      <c r="C10" s="8" t="s">
        <v>863</v>
      </c>
      <c r="D10" s="8" t="s">
        <v>90</v>
      </c>
      <c r="E10" s="8" t="s">
        <v>91</v>
      </c>
      <c r="F10" s="8" t="s">
        <v>92</v>
      </c>
    </row>
    <row r="11" spans="1:6" ht="28.2" thickBot="1" x14ac:dyDescent="0.35">
      <c r="A11" s="68" t="s">
        <v>96</v>
      </c>
      <c r="B11" s="60" t="s">
        <v>806</v>
      </c>
      <c r="C11" s="60" t="s">
        <v>865</v>
      </c>
      <c r="D11" s="8" t="s">
        <v>74</v>
      </c>
      <c r="E11" s="8" t="s">
        <v>74</v>
      </c>
      <c r="F11" s="60"/>
    </row>
    <row r="12" spans="1:6" ht="16.2" thickBot="1" x14ac:dyDescent="0.35">
      <c r="A12" s="69" t="s">
        <v>98</v>
      </c>
      <c r="B12" s="60" t="s">
        <v>807</v>
      </c>
      <c r="C12" s="60" t="s">
        <v>864</v>
      </c>
      <c r="D12" s="8" t="s">
        <v>74</v>
      </c>
      <c r="E12" s="8" t="s">
        <v>74</v>
      </c>
      <c r="F12" s="60"/>
    </row>
    <row r="13" spans="1:6" ht="16.2" thickBot="1" x14ac:dyDescent="0.35">
      <c r="A13" s="71" t="s">
        <v>134</v>
      </c>
      <c r="B13" s="60" t="s">
        <v>808</v>
      </c>
      <c r="C13" s="60" t="s">
        <v>866</v>
      </c>
      <c r="D13" s="8" t="s">
        <v>74</v>
      </c>
      <c r="E13" s="8" t="s">
        <v>74</v>
      </c>
      <c r="F13" s="60"/>
    </row>
    <row r="14" spans="1:6" ht="28.2" thickBot="1" x14ac:dyDescent="0.35">
      <c r="A14" s="72" t="s">
        <v>218</v>
      </c>
      <c r="B14" s="60" t="s">
        <v>809</v>
      </c>
      <c r="C14" s="60" t="s">
        <v>867</v>
      </c>
      <c r="D14" s="8" t="s">
        <v>74</v>
      </c>
      <c r="E14" s="8" t="s">
        <v>74</v>
      </c>
      <c r="F14" s="60"/>
    </row>
    <row r="15" spans="1:6" ht="13.95" customHeight="1" thickBot="1" x14ac:dyDescent="0.35">
      <c r="A15" s="177" t="s">
        <v>249</v>
      </c>
      <c r="B15" s="178"/>
      <c r="C15" s="8" t="s">
        <v>89</v>
      </c>
      <c r="D15" s="8" t="s">
        <v>90</v>
      </c>
      <c r="E15" s="8" t="s">
        <v>91</v>
      </c>
      <c r="F15" s="8" t="s">
        <v>92</v>
      </c>
    </row>
    <row r="16" spans="1:6" ht="16.2" thickBot="1" x14ac:dyDescent="0.35">
      <c r="A16" s="67" t="s">
        <v>93</v>
      </c>
      <c r="B16" s="60" t="s">
        <v>250</v>
      </c>
      <c r="C16" s="60" t="s">
        <v>858</v>
      </c>
      <c r="D16" s="8" t="s">
        <v>74</v>
      </c>
      <c r="E16" s="8" t="s">
        <v>74</v>
      </c>
      <c r="F16" s="60"/>
    </row>
    <row r="17" spans="1:6" ht="16.2" thickBot="1" x14ac:dyDescent="0.35">
      <c r="A17" s="68" t="s">
        <v>96</v>
      </c>
      <c r="B17" s="60" t="s">
        <v>252</v>
      </c>
      <c r="C17" s="60" t="s">
        <v>859</v>
      </c>
      <c r="D17" s="8" t="s">
        <v>74</v>
      </c>
      <c r="E17" s="8" t="s">
        <v>74</v>
      </c>
      <c r="F17" s="60"/>
    </row>
    <row r="18" spans="1:6" ht="28.2" thickBot="1" x14ac:dyDescent="0.35">
      <c r="A18" s="68" t="s">
        <v>96</v>
      </c>
      <c r="B18" s="60" t="s">
        <v>251</v>
      </c>
      <c r="C18" s="60" t="s">
        <v>330</v>
      </c>
      <c r="D18" s="8" t="s">
        <v>74</v>
      </c>
      <c r="E18" s="8" t="s">
        <v>74</v>
      </c>
      <c r="F18" s="60"/>
    </row>
    <row r="19" spans="1:6" ht="55.8" thickBot="1" x14ac:dyDescent="0.35">
      <c r="A19" s="70" t="s">
        <v>110</v>
      </c>
      <c r="B19" s="60" t="s">
        <v>253</v>
      </c>
      <c r="C19" s="60" t="s">
        <v>331</v>
      </c>
      <c r="D19" s="8" t="s">
        <v>74</v>
      </c>
      <c r="E19" s="8" t="s">
        <v>74</v>
      </c>
      <c r="F19" s="60"/>
    </row>
    <row r="20" spans="1:6" ht="42" thickBot="1" x14ac:dyDescent="0.35">
      <c r="A20" s="69" t="s">
        <v>98</v>
      </c>
      <c r="B20" s="60" t="s">
        <v>254</v>
      </c>
      <c r="C20" s="60" t="s">
        <v>332</v>
      </c>
      <c r="D20" s="8" t="s">
        <v>74</v>
      </c>
      <c r="E20" s="8" t="s">
        <v>74</v>
      </c>
      <c r="F20" s="60"/>
    </row>
    <row r="21" spans="1:6" ht="28.2" thickBot="1" x14ac:dyDescent="0.35">
      <c r="A21" s="71" t="s">
        <v>134</v>
      </c>
      <c r="B21" s="60" t="s">
        <v>255</v>
      </c>
      <c r="C21" s="60" t="s">
        <v>860</v>
      </c>
      <c r="D21" s="8" t="s">
        <v>74</v>
      </c>
      <c r="E21" s="8" t="s">
        <v>74</v>
      </c>
      <c r="F21" s="60"/>
    </row>
    <row r="22" spans="1:6" ht="13.95" customHeight="1" thickBot="1" x14ac:dyDescent="0.35">
      <c r="A22" s="72" t="s">
        <v>218</v>
      </c>
      <c r="B22" s="60" t="s">
        <v>256</v>
      </c>
      <c r="C22" s="60" t="s">
        <v>861</v>
      </c>
      <c r="D22" s="8" t="s">
        <v>74</v>
      </c>
      <c r="E22" s="8" t="s">
        <v>74</v>
      </c>
      <c r="F22" s="60"/>
    </row>
    <row r="23" spans="1:6" ht="13.95" customHeight="1" thickBot="1" x14ac:dyDescent="0.35">
      <c r="A23" s="177" t="s">
        <v>257</v>
      </c>
      <c r="B23" s="178"/>
      <c r="C23" s="8" t="s">
        <v>89</v>
      </c>
      <c r="D23" s="8" t="s">
        <v>90</v>
      </c>
      <c r="E23" s="8" t="s">
        <v>91</v>
      </c>
      <c r="F23" s="8" t="s">
        <v>92</v>
      </c>
    </row>
    <row r="24" spans="1:6" ht="28.2" thickBot="1" x14ac:dyDescent="0.35">
      <c r="A24" s="67" t="s">
        <v>93</v>
      </c>
      <c r="B24" s="60" t="s">
        <v>258</v>
      </c>
      <c r="C24" s="60" t="s">
        <v>333</v>
      </c>
      <c r="D24" s="8" t="s">
        <v>74</v>
      </c>
      <c r="E24" s="8" t="s">
        <v>74</v>
      </c>
      <c r="F24" s="60"/>
    </row>
    <row r="25" spans="1:6" ht="69.599999999999994" thickBot="1" x14ac:dyDescent="0.35">
      <c r="A25" s="68" t="s">
        <v>96</v>
      </c>
      <c r="B25" s="60" t="s">
        <v>856</v>
      </c>
      <c r="C25" s="60" t="s">
        <v>857</v>
      </c>
      <c r="D25" s="8" t="s">
        <v>74</v>
      </c>
      <c r="E25" s="8" t="s">
        <v>74</v>
      </c>
      <c r="F25" s="60"/>
    </row>
    <row r="26" spans="1:6" ht="83.4" thickBot="1" x14ac:dyDescent="0.35">
      <c r="A26" s="70" t="s">
        <v>110</v>
      </c>
      <c r="B26" s="60" t="s">
        <v>854</v>
      </c>
      <c r="C26" s="60" t="s">
        <v>855</v>
      </c>
      <c r="D26" s="8" t="s">
        <v>74</v>
      </c>
      <c r="E26" s="8" t="s">
        <v>74</v>
      </c>
      <c r="F26" s="60"/>
    </row>
    <row r="27" spans="1:6" ht="97.2" thickBot="1" x14ac:dyDescent="0.35">
      <c r="A27" s="70" t="s">
        <v>110</v>
      </c>
      <c r="B27" s="60" t="s">
        <v>853</v>
      </c>
      <c r="C27" s="60" t="s">
        <v>334</v>
      </c>
      <c r="D27" s="8" t="s">
        <v>74</v>
      </c>
      <c r="E27" s="8" t="s">
        <v>74</v>
      </c>
      <c r="F27" s="60"/>
    </row>
    <row r="28" spans="1:6" ht="16.2" thickBot="1" x14ac:dyDescent="0.35">
      <c r="A28" s="69" t="s">
        <v>98</v>
      </c>
      <c r="B28" s="60" t="s">
        <v>259</v>
      </c>
      <c r="C28" s="60" t="s">
        <v>335</v>
      </c>
      <c r="D28" s="8" t="s">
        <v>74</v>
      </c>
      <c r="E28" s="8" t="s">
        <v>74</v>
      </c>
      <c r="F28" s="60"/>
    </row>
    <row r="29" spans="1:6" ht="16.2" thickBot="1" x14ac:dyDescent="0.35">
      <c r="A29" s="71" t="s">
        <v>134</v>
      </c>
      <c r="B29" s="60" t="s">
        <v>260</v>
      </c>
      <c r="C29" s="60" t="s">
        <v>336</v>
      </c>
      <c r="D29" s="8" t="s">
        <v>74</v>
      </c>
      <c r="E29" s="8" t="s">
        <v>74</v>
      </c>
      <c r="F29" s="60"/>
    </row>
    <row r="30" spans="1:6" ht="16.2" thickBot="1" x14ac:dyDescent="0.35">
      <c r="A30" s="72" t="s">
        <v>218</v>
      </c>
      <c r="B30" s="60" t="s">
        <v>261</v>
      </c>
      <c r="C30" s="60" t="s">
        <v>337</v>
      </c>
      <c r="D30" s="8" t="s">
        <v>74</v>
      </c>
      <c r="E30" s="8" t="s">
        <v>74</v>
      </c>
      <c r="F30" s="60"/>
    </row>
    <row r="31" spans="1:6" ht="13.95" customHeight="1" thickBot="1" x14ac:dyDescent="0.35">
      <c r="A31" s="177" t="s">
        <v>262</v>
      </c>
      <c r="B31" s="178"/>
      <c r="C31" s="8" t="s">
        <v>89</v>
      </c>
      <c r="D31" s="8" t="s">
        <v>90</v>
      </c>
      <c r="E31" s="8" t="s">
        <v>91</v>
      </c>
      <c r="F31" s="8" t="s">
        <v>92</v>
      </c>
    </row>
    <row r="32" spans="1:6" ht="28.2" thickBot="1" x14ac:dyDescent="0.35">
      <c r="A32" s="67" t="s">
        <v>93</v>
      </c>
      <c r="B32" s="60" t="s">
        <v>263</v>
      </c>
      <c r="C32" s="60" t="s">
        <v>338</v>
      </c>
      <c r="D32" s="8" t="s">
        <v>74</v>
      </c>
      <c r="E32" s="8" t="s">
        <v>74</v>
      </c>
      <c r="F32" s="60"/>
    </row>
    <row r="33" spans="1:6" ht="16.2" thickBot="1" x14ac:dyDescent="0.35">
      <c r="A33" s="67" t="s">
        <v>93</v>
      </c>
      <c r="B33" s="60" t="s">
        <v>264</v>
      </c>
      <c r="C33" s="60" t="s">
        <v>339</v>
      </c>
      <c r="D33" s="8" t="s">
        <v>74</v>
      </c>
      <c r="E33" s="8" t="s">
        <v>74</v>
      </c>
      <c r="F33" s="60"/>
    </row>
    <row r="34" spans="1:6" ht="28.2" thickBot="1" x14ac:dyDescent="0.35">
      <c r="A34" s="67" t="s">
        <v>93</v>
      </c>
      <c r="B34" s="60" t="s">
        <v>265</v>
      </c>
      <c r="C34" s="60" t="s">
        <v>340</v>
      </c>
      <c r="D34" s="8" t="s">
        <v>74</v>
      </c>
      <c r="E34" s="8" t="s">
        <v>74</v>
      </c>
      <c r="F34" s="60"/>
    </row>
    <row r="35" spans="1:6" ht="28.2" thickBot="1" x14ac:dyDescent="0.35">
      <c r="A35" s="68" t="s">
        <v>96</v>
      </c>
      <c r="B35" s="60" t="s">
        <v>266</v>
      </c>
      <c r="C35" s="60" t="s">
        <v>341</v>
      </c>
      <c r="D35" s="8" t="s">
        <v>74</v>
      </c>
      <c r="E35" s="8" t="s">
        <v>74</v>
      </c>
      <c r="F35" s="60"/>
    </row>
    <row r="36" spans="1:6" ht="28.2" thickBot="1" x14ac:dyDescent="0.35">
      <c r="A36" s="68" t="s">
        <v>96</v>
      </c>
      <c r="B36" s="60" t="s">
        <v>267</v>
      </c>
      <c r="C36" s="60" t="s">
        <v>342</v>
      </c>
      <c r="D36" s="8" t="s">
        <v>74</v>
      </c>
      <c r="E36" s="8" t="s">
        <v>74</v>
      </c>
      <c r="F36" s="60"/>
    </row>
    <row r="37" spans="1:6" ht="16.2" thickBot="1" x14ac:dyDescent="0.35">
      <c r="A37" s="68" t="s">
        <v>96</v>
      </c>
      <c r="B37" s="60" t="s">
        <v>268</v>
      </c>
      <c r="C37" s="60" t="s">
        <v>343</v>
      </c>
      <c r="D37" s="8" t="s">
        <v>74</v>
      </c>
      <c r="E37" s="8" t="s">
        <v>74</v>
      </c>
      <c r="F37" s="60"/>
    </row>
    <row r="38" spans="1:6" ht="13.95" customHeight="1" thickBot="1" x14ac:dyDescent="0.35">
      <c r="A38" s="68" t="s">
        <v>96</v>
      </c>
      <c r="B38" s="60" t="s">
        <v>269</v>
      </c>
      <c r="C38" s="60" t="s">
        <v>344</v>
      </c>
      <c r="D38" s="8" t="s">
        <v>74</v>
      </c>
      <c r="E38" s="8" t="s">
        <v>74</v>
      </c>
      <c r="F38" s="60"/>
    </row>
    <row r="39" spans="1:6" ht="16.2" thickBot="1" x14ac:dyDescent="0.35">
      <c r="A39" s="70" t="s">
        <v>110</v>
      </c>
      <c r="B39" s="60" t="s">
        <v>270</v>
      </c>
      <c r="C39" s="60" t="s">
        <v>345</v>
      </c>
      <c r="D39" s="8" t="s">
        <v>74</v>
      </c>
      <c r="E39" s="8" t="s">
        <v>74</v>
      </c>
      <c r="F39" s="60"/>
    </row>
    <row r="40" spans="1:6" ht="42" thickBot="1" x14ac:dyDescent="0.35">
      <c r="A40" s="70" t="s">
        <v>110</v>
      </c>
      <c r="B40" s="60" t="s">
        <v>271</v>
      </c>
      <c r="C40" s="60" t="s">
        <v>852</v>
      </c>
      <c r="D40" s="8" t="s">
        <v>74</v>
      </c>
      <c r="E40" s="8" t="s">
        <v>74</v>
      </c>
      <c r="F40" s="60"/>
    </row>
    <row r="41" spans="1:6" ht="28.2" thickBot="1" x14ac:dyDescent="0.35">
      <c r="A41" s="69" t="s">
        <v>98</v>
      </c>
      <c r="B41" s="60" t="s">
        <v>272</v>
      </c>
      <c r="C41" s="60" t="s">
        <v>346</v>
      </c>
      <c r="D41" s="8" t="s">
        <v>74</v>
      </c>
      <c r="E41" s="8" t="s">
        <v>74</v>
      </c>
      <c r="F41" s="60"/>
    </row>
    <row r="42" spans="1:6" ht="16.2" thickBot="1" x14ac:dyDescent="0.35">
      <c r="A42" s="69" t="s">
        <v>98</v>
      </c>
      <c r="B42" s="60" t="s">
        <v>273</v>
      </c>
      <c r="C42" s="60" t="s">
        <v>347</v>
      </c>
      <c r="D42" s="8" t="s">
        <v>74</v>
      </c>
      <c r="E42" s="8" t="s">
        <v>74</v>
      </c>
      <c r="F42" s="60"/>
    </row>
    <row r="43" spans="1:6" ht="28.2" thickBot="1" x14ac:dyDescent="0.35">
      <c r="A43" s="69" t="s">
        <v>98</v>
      </c>
      <c r="B43" s="60" t="s">
        <v>274</v>
      </c>
      <c r="C43" s="60" t="s">
        <v>348</v>
      </c>
      <c r="D43" s="8" t="s">
        <v>74</v>
      </c>
      <c r="E43" s="8" t="s">
        <v>74</v>
      </c>
      <c r="F43" s="60"/>
    </row>
    <row r="44" spans="1:6" ht="28.2" thickBot="1" x14ac:dyDescent="0.35">
      <c r="A44" s="69" t="s">
        <v>98</v>
      </c>
      <c r="B44" s="60" t="s">
        <v>275</v>
      </c>
      <c r="C44" s="60" t="s">
        <v>349</v>
      </c>
      <c r="D44" s="8" t="s">
        <v>74</v>
      </c>
      <c r="E44" s="8" t="s">
        <v>74</v>
      </c>
      <c r="F44" s="60"/>
    </row>
    <row r="45" spans="1:6" ht="28.2" thickBot="1" x14ac:dyDescent="0.35">
      <c r="A45" s="69" t="s">
        <v>98</v>
      </c>
      <c r="B45" s="60" t="s">
        <v>276</v>
      </c>
      <c r="C45" s="60" t="s">
        <v>350</v>
      </c>
      <c r="D45" s="8" t="s">
        <v>74</v>
      </c>
      <c r="E45" s="8" t="s">
        <v>74</v>
      </c>
      <c r="F45" s="60"/>
    </row>
    <row r="46" spans="1:6" ht="28.2" thickBot="1" x14ac:dyDescent="0.35">
      <c r="A46" s="71" t="s">
        <v>134</v>
      </c>
      <c r="B46" s="60" t="s">
        <v>277</v>
      </c>
      <c r="C46" s="60" t="s">
        <v>351</v>
      </c>
      <c r="D46" s="8" t="s">
        <v>74</v>
      </c>
      <c r="E46" s="8" t="s">
        <v>74</v>
      </c>
      <c r="F46" s="60"/>
    </row>
    <row r="47" spans="1:6" ht="28.2" thickBot="1" x14ac:dyDescent="0.35">
      <c r="A47" s="71" t="s">
        <v>134</v>
      </c>
      <c r="B47" s="60" t="s">
        <v>278</v>
      </c>
      <c r="C47" s="60" t="s">
        <v>352</v>
      </c>
      <c r="D47" s="8" t="s">
        <v>74</v>
      </c>
      <c r="E47" s="8" t="s">
        <v>74</v>
      </c>
      <c r="F47" s="60"/>
    </row>
    <row r="48" spans="1:6" ht="28.2" thickBot="1" x14ac:dyDescent="0.35">
      <c r="A48" s="71" t="s">
        <v>134</v>
      </c>
      <c r="B48" s="60" t="s">
        <v>279</v>
      </c>
      <c r="C48" s="60" t="s">
        <v>353</v>
      </c>
      <c r="D48" s="8" t="s">
        <v>74</v>
      </c>
      <c r="E48" s="8" t="s">
        <v>74</v>
      </c>
      <c r="F48" s="60"/>
    </row>
    <row r="49" spans="1:6" ht="28.2" thickBot="1" x14ac:dyDescent="0.35">
      <c r="A49" s="71" t="s">
        <v>134</v>
      </c>
      <c r="B49" s="60" t="s">
        <v>280</v>
      </c>
      <c r="C49" s="60" t="s">
        <v>354</v>
      </c>
      <c r="D49" s="8" t="s">
        <v>74</v>
      </c>
      <c r="E49" s="8" t="s">
        <v>74</v>
      </c>
      <c r="F49" s="60"/>
    </row>
    <row r="50" spans="1:6" ht="28.2" thickBot="1" x14ac:dyDescent="0.35">
      <c r="A50" s="71" t="s">
        <v>134</v>
      </c>
      <c r="B50" s="60" t="s">
        <v>281</v>
      </c>
      <c r="C50" s="60" t="s">
        <v>355</v>
      </c>
      <c r="D50" s="8" t="s">
        <v>74</v>
      </c>
      <c r="E50" s="8" t="s">
        <v>74</v>
      </c>
      <c r="F50" s="60"/>
    </row>
    <row r="51" spans="1:6" ht="16.2" thickBot="1" x14ac:dyDescent="0.35">
      <c r="A51" s="72" t="s">
        <v>218</v>
      </c>
      <c r="B51" s="60" t="s">
        <v>282</v>
      </c>
      <c r="C51" s="60" t="s">
        <v>356</v>
      </c>
      <c r="D51" s="8" t="s">
        <v>74</v>
      </c>
      <c r="E51" s="8" t="s">
        <v>74</v>
      </c>
      <c r="F51" s="60"/>
    </row>
    <row r="52" spans="1:6" ht="28.2" thickBot="1" x14ac:dyDescent="0.35">
      <c r="A52" s="72" t="s">
        <v>218</v>
      </c>
      <c r="B52" s="60" t="s">
        <v>283</v>
      </c>
      <c r="C52" s="60" t="s">
        <v>357</v>
      </c>
      <c r="D52" s="8" t="s">
        <v>74</v>
      </c>
      <c r="E52" s="8" t="s">
        <v>74</v>
      </c>
      <c r="F52" s="60"/>
    </row>
    <row r="53" spans="1:6" ht="28.2" thickBot="1" x14ac:dyDescent="0.35">
      <c r="A53" s="72" t="s">
        <v>218</v>
      </c>
      <c r="B53" s="60" t="s">
        <v>284</v>
      </c>
      <c r="C53" s="60" t="s">
        <v>358</v>
      </c>
      <c r="D53" s="8" t="s">
        <v>74</v>
      </c>
      <c r="E53" s="8" t="s">
        <v>74</v>
      </c>
      <c r="F53" s="60"/>
    </row>
    <row r="54" spans="1:6" ht="28.2" thickBot="1" x14ac:dyDescent="0.35">
      <c r="A54" s="72" t="s">
        <v>218</v>
      </c>
      <c r="B54" s="60" t="s">
        <v>285</v>
      </c>
      <c r="C54" s="60" t="s">
        <v>359</v>
      </c>
      <c r="D54" s="8" t="s">
        <v>74</v>
      </c>
      <c r="E54" s="8" t="s">
        <v>74</v>
      </c>
      <c r="F54" s="60"/>
    </row>
    <row r="55" spans="1:6" ht="28.2" thickBot="1" x14ac:dyDescent="0.35">
      <c r="A55" s="72" t="s">
        <v>218</v>
      </c>
      <c r="B55" s="60" t="s">
        <v>286</v>
      </c>
      <c r="C55" s="60" t="s">
        <v>360</v>
      </c>
      <c r="D55" s="8" t="s">
        <v>74</v>
      </c>
      <c r="E55" s="8" t="s">
        <v>74</v>
      </c>
      <c r="F55" s="60"/>
    </row>
    <row r="56" spans="1:6" ht="28.2" thickBot="1" x14ac:dyDescent="0.35">
      <c r="A56" s="72" t="s">
        <v>218</v>
      </c>
      <c r="B56" s="60" t="s">
        <v>287</v>
      </c>
      <c r="C56" s="60" t="s">
        <v>361</v>
      </c>
      <c r="D56" s="8" t="s">
        <v>74</v>
      </c>
      <c r="E56" s="8" t="s">
        <v>74</v>
      </c>
      <c r="F56" s="60"/>
    </row>
    <row r="57" spans="1:6" ht="13.95" customHeight="1" thickBot="1" x14ac:dyDescent="0.35">
      <c r="A57" s="177" t="s">
        <v>288</v>
      </c>
      <c r="B57" s="178"/>
      <c r="C57" s="73" t="s">
        <v>832</v>
      </c>
      <c r="D57" s="8" t="s">
        <v>90</v>
      </c>
      <c r="E57" s="8" t="s">
        <v>91</v>
      </c>
      <c r="F57" s="8" t="s">
        <v>92</v>
      </c>
    </row>
    <row r="58" spans="1:6" ht="13.95" customHeight="1" thickBot="1" x14ac:dyDescent="0.35">
      <c r="A58" s="67" t="s">
        <v>93</v>
      </c>
      <c r="B58" s="60" t="s">
        <v>289</v>
      </c>
      <c r="C58" s="60" t="s">
        <v>362</v>
      </c>
      <c r="D58" s="8" t="s">
        <v>74</v>
      </c>
      <c r="E58" s="8" t="s">
        <v>74</v>
      </c>
      <c r="F58" s="60"/>
    </row>
    <row r="59" spans="1:6" ht="16.2" thickBot="1" x14ac:dyDescent="0.35">
      <c r="A59" s="67" t="s">
        <v>93</v>
      </c>
      <c r="B59" s="60" t="s">
        <v>290</v>
      </c>
      <c r="C59" s="60" t="s">
        <v>363</v>
      </c>
      <c r="D59" s="8" t="s">
        <v>74</v>
      </c>
      <c r="E59" s="8" t="s">
        <v>74</v>
      </c>
      <c r="F59" s="60"/>
    </row>
    <row r="60" spans="1:6" ht="28.2" thickBot="1" x14ac:dyDescent="0.35">
      <c r="A60" s="68" t="s">
        <v>96</v>
      </c>
      <c r="B60" s="60" t="s">
        <v>291</v>
      </c>
      <c r="C60" s="60" t="s">
        <v>364</v>
      </c>
      <c r="D60" s="8" t="s">
        <v>74</v>
      </c>
      <c r="E60" s="8" t="s">
        <v>74</v>
      </c>
      <c r="F60" s="60"/>
    </row>
    <row r="61" spans="1:6" ht="28.2" thickBot="1" x14ac:dyDescent="0.35">
      <c r="A61" s="68" t="s">
        <v>96</v>
      </c>
      <c r="B61" s="60" t="s">
        <v>292</v>
      </c>
      <c r="C61" s="60" t="s">
        <v>849</v>
      </c>
      <c r="D61" s="8" t="s">
        <v>74</v>
      </c>
      <c r="E61" s="8" t="s">
        <v>74</v>
      </c>
      <c r="F61" s="60"/>
    </row>
    <row r="62" spans="1:6" ht="42" thickBot="1" x14ac:dyDescent="0.35">
      <c r="A62" s="70" t="s">
        <v>110</v>
      </c>
      <c r="B62" s="60" t="s">
        <v>293</v>
      </c>
      <c r="C62" s="60" t="s">
        <v>365</v>
      </c>
      <c r="D62" s="8" t="s">
        <v>74</v>
      </c>
      <c r="E62" s="8" t="s">
        <v>74</v>
      </c>
      <c r="F62" s="60"/>
    </row>
    <row r="63" spans="1:6" ht="28.2" thickBot="1" x14ac:dyDescent="0.35">
      <c r="A63" s="70" t="s">
        <v>110</v>
      </c>
      <c r="B63" s="60" t="s">
        <v>850</v>
      </c>
      <c r="C63" s="60" t="s">
        <v>851</v>
      </c>
      <c r="D63" s="8" t="s">
        <v>74</v>
      </c>
      <c r="E63" s="8" t="s">
        <v>74</v>
      </c>
      <c r="F63" s="60"/>
    </row>
    <row r="64" spans="1:6" ht="28.2" thickBot="1" x14ac:dyDescent="0.35">
      <c r="A64" s="70" t="s">
        <v>110</v>
      </c>
      <c r="B64" s="60" t="s">
        <v>800</v>
      </c>
      <c r="C64" s="60" t="s">
        <v>801</v>
      </c>
      <c r="D64" s="8" t="s">
        <v>74</v>
      </c>
      <c r="E64" s="8" t="s">
        <v>74</v>
      </c>
      <c r="F64" s="60"/>
    </row>
    <row r="65" spans="1:6" ht="28.2" thickBot="1" x14ac:dyDescent="0.35">
      <c r="A65" s="69" t="s">
        <v>98</v>
      </c>
      <c r="B65" s="60" t="s">
        <v>845</v>
      </c>
      <c r="C65" s="60" t="s">
        <v>846</v>
      </c>
      <c r="D65" s="8" t="s">
        <v>74</v>
      </c>
      <c r="E65" s="8" t="s">
        <v>74</v>
      </c>
      <c r="F65" s="60"/>
    </row>
    <row r="66" spans="1:6" ht="16.2" thickBot="1" x14ac:dyDescent="0.35">
      <c r="A66" s="69" t="s">
        <v>98</v>
      </c>
      <c r="B66" s="60" t="s">
        <v>847</v>
      </c>
      <c r="C66" s="60" t="s">
        <v>848</v>
      </c>
      <c r="D66" s="8" t="s">
        <v>74</v>
      </c>
      <c r="E66" s="8" t="s">
        <v>74</v>
      </c>
      <c r="F66" s="60"/>
    </row>
    <row r="67" spans="1:6" ht="28.2" thickBot="1" x14ac:dyDescent="0.35">
      <c r="A67" s="69" t="s">
        <v>98</v>
      </c>
      <c r="B67" s="60" t="s">
        <v>294</v>
      </c>
      <c r="C67" s="60" t="s">
        <v>366</v>
      </c>
      <c r="D67" s="8" t="s">
        <v>74</v>
      </c>
      <c r="E67" s="8" t="s">
        <v>74</v>
      </c>
      <c r="F67" s="60"/>
    </row>
    <row r="68" spans="1:6" ht="28.2" thickBot="1" x14ac:dyDescent="0.35">
      <c r="A68" s="69" t="s">
        <v>98</v>
      </c>
      <c r="B68" s="60" t="s">
        <v>295</v>
      </c>
      <c r="C68" s="60" t="s">
        <v>367</v>
      </c>
      <c r="D68" s="8" t="s">
        <v>74</v>
      </c>
      <c r="E68" s="8" t="s">
        <v>74</v>
      </c>
      <c r="F68" s="60"/>
    </row>
    <row r="69" spans="1:6" ht="28.2" thickBot="1" x14ac:dyDescent="0.35">
      <c r="A69" s="69" t="s">
        <v>98</v>
      </c>
      <c r="B69" s="60" t="s">
        <v>296</v>
      </c>
      <c r="C69" s="60" t="s">
        <v>368</v>
      </c>
      <c r="D69" s="8" t="s">
        <v>74</v>
      </c>
      <c r="E69" s="8" t="s">
        <v>74</v>
      </c>
      <c r="F69" s="60"/>
    </row>
    <row r="70" spans="1:6" ht="16.2" thickBot="1" x14ac:dyDescent="0.35">
      <c r="A70" s="69" t="s">
        <v>98</v>
      </c>
      <c r="B70" s="60" t="s">
        <v>842</v>
      </c>
      <c r="C70" s="60" t="s">
        <v>841</v>
      </c>
      <c r="D70" s="8" t="s">
        <v>74</v>
      </c>
      <c r="E70" s="8" t="s">
        <v>74</v>
      </c>
      <c r="F70" s="60"/>
    </row>
    <row r="71" spans="1:6" ht="16.2" thickBot="1" x14ac:dyDescent="0.35">
      <c r="A71" s="69" t="s">
        <v>98</v>
      </c>
      <c r="B71" s="60" t="s">
        <v>802</v>
      </c>
      <c r="C71" s="60" t="s">
        <v>803</v>
      </c>
      <c r="D71" s="8" t="s">
        <v>74</v>
      </c>
      <c r="E71" s="8" t="s">
        <v>74</v>
      </c>
      <c r="F71" s="60"/>
    </row>
    <row r="72" spans="1:6" ht="28.2" thickBot="1" x14ac:dyDescent="0.35">
      <c r="A72" s="71" t="s">
        <v>134</v>
      </c>
      <c r="B72" s="60" t="s">
        <v>297</v>
      </c>
      <c r="C72" s="60" t="s">
        <v>831</v>
      </c>
      <c r="D72" s="8" t="s">
        <v>74</v>
      </c>
      <c r="E72" s="8" t="s">
        <v>74</v>
      </c>
      <c r="F72" s="60"/>
    </row>
    <row r="73" spans="1:6" ht="28.2" thickBot="1" x14ac:dyDescent="0.35">
      <c r="A73" s="71" t="s">
        <v>134</v>
      </c>
      <c r="B73" s="60" t="s">
        <v>298</v>
      </c>
      <c r="C73" s="60" t="s">
        <v>369</v>
      </c>
      <c r="D73" s="8" t="s">
        <v>74</v>
      </c>
      <c r="E73" s="8" t="s">
        <v>74</v>
      </c>
      <c r="F73" s="60"/>
    </row>
    <row r="74" spans="1:6" ht="28.2" thickBot="1" x14ac:dyDescent="0.35">
      <c r="A74" s="71" t="s">
        <v>134</v>
      </c>
      <c r="B74" s="60" t="s">
        <v>299</v>
      </c>
      <c r="C74" s="60" t="s">
        <v>370</v>
      </c>
      <c r="D74" s="8" t="s">
        <v>74</v>
      </c>
      <c r="E74" s="8" t="s">
        <v>74</v>
      </c>
      <c r="F74" s="60"/>
    </row>
    <row r="75" spans="1:6" ht="16.2" thickBot="1" x14ac:dyDescent="0.35">
      <c r="A75" s="71" t="s">
        <v>134</v>
      </c>
      <c r="B75" s="60" t="s">
        <v>843</v>
      </c>
      <c r="C75" s="60" t="s">
        <v>844</v>
      </c>
      <c r="D75" s="8" t="s">
        <v>74</v>
      </c>
      <c r="E75" s="8" t="s">
        <v>74</v>
      </c>
      <c r="F75" s="60"/>
    </row>
    <row r="76" spans="1:6" ht="16.2" thickBot="1" x14ac:dyDescent="0.35">
      <c r="A76" s="71" t="s">
        <v>134</v>
      </c>
      <c r="B76" s="60" t="s">
        <v>804</v>
      </c>
      <c r="C76" s="60" t="s">
        <v>805</v>
      </c>
      <c r="D76" s="8" t="s">
        <v>74</v>
      </c>
      <c r="E76" s="8" t="s">
        <v>74</v>
      </c>
      <c r="F76" s="60"/>
    </row>
    <row r="77" spans="1:6" ht="28.2" thickBot="1" x14ac:dyDescent="0.35">
      <c r="A77" s="72" t="s">
        <v>218</v>
      </c>
      <c r="B77" s="60" t="s">
        <v>300</v>
      </c>
      <c r="C77" s="60" t="s">
        <v>840</v>
      </c>
      <c r="D77" s="8" t="s">
        <v>74</v>
      </c>
      <c r="E77" s="8" t="s">
        <v>74</v>
      </c>
      <c r="F77" s="60"/>
    </row>
    <row r="78" spans="1:6" ht="13.95" customHeight="1" thickBot="1" x14ac:dyDescent="0.35">
      <c r="A78" s="177" t="s">
        <v>301</v>
      </c>
      <c r="B78" s="178"/>
      <c r="C78" s="8" t="s">
        <v>89</v>
      </c>
      <c r="D78" s="8" t="s">
        <v>90</v>
      </c>
      <c r="E78" s="8" t="s">
        <v>91</v>
      </c>
      <c r="F78" s="8" t="s">
        <v>92</v>
      </c>
    </row>
    <row r="79" spans="1:6" ht="16.2" thickBot="1" x14ac:dyDescent="0.35">
      <c r="A79" s="67" t="s">
        <v>93</v>
      </c>
      <c r="B79" s="60" t="s">
        <v>302</v>
      </c>
      <c r="C79" s="60" t="s">
        <v>371</v>
      </c>
      <c r="D79" s="8" t="s">
        <v>74</v>
      </c>
      <c r="E79" s="8" t="s">
        <v>74</v>
      </c>
      <c r="F79" s="60"/>
    </row>
    <row r="80" spans="1:6" ht="16.2" thickBot="1" x14ac:dyDescent="0.35">
      <c r="A80" s="68" t="s">
        <v>96</v>
      </c>
      <c r="B80" s="60" t="s">
        <v>303</v>
      </c>
      <c r="C80" s="60" t="s">
        <v>372</v>
      </c>
      <c r="D80" s="8" t="s">
        <v>74</v>
      </c>
      <c r="E80" s="8" t="s">
        <v>74</v>
      </c>
      <c r="F80" s="60"/>
    </row>
    <row r="81" spans="1:6" ht="42" thickBot="1" x14ac:dyDescent="0.35">
      <c r="A81" s="68" t="s">
        <v>96</v>
      </c>
      <c r="B81" s="60" t="s">
        <v>304</v>
      </c>
      <c r="C81" s="60" t="s">
        <v>834</v>
      </c>
      <c r="D81" s="8" t="s">
        <v>74</v>
      </c>
      <c r="E81" s="8" t="s">
        <v>74</v>
      </c>
      <c r="F81" s="60"/>
    </row>
    <row r="82" spans="1:6" ht="42" thickBot="1" x14ac:dyDescent="0.35">
      <c r="A82" s="70" t="s">
        <v>110</v>
      </c>
      <c r="B82" s="60" t="s">
        <v>305</v>
      </c>
      <c r="C82" s="60" t="s">
        <v>373</v>
      </c>
      <c r="D82" s="8" t="s">
        <v>74</v>
      </c>
      <c r="E82" s="8" t="s">
        <v>74</v>
      </c>
      <c r="F82" s="60"/>
    </row>
    <row r="83" spans="1:6" ht="28.2" thickBot="1" x14ac:dyDescent="0.35">
      <c r="A83" s="70" t="s">
        <v>110</v>
      </c>
      <c r="B83" s="60" t="s">
        <v>306</v>
      </c>
      <c r="C83" s="60" t="s">
        <v>374</v>
      </c>
      <c r="D83" s="8" t="s">
        <v>74</v>
      </c>
      <c r="E83" s="8" t="s">
        <v>74</v>
      </c>
      <c r="F83" s="60"/>
    </row>
    <row r="84" spans="1:6" ht="16.2" thickBot="1" x14ac:dyDescent="0.35">
      <c r="A84" s="69" t="s">
        <v>98</v>
      </c>
      <c r="B84" s="60" t="s">
        <v>307</v>
      </c>
      <c r="C84" s="60" t="s">
        <v>375</v>
      </c>
      <c r="D84" s="8" t="s">
        <v>74</v>
      </c>
      <c r="E84" s="8" t="s">
        <v>74</v>
      </c>
      <c r="F84" s="60"/>
    </row>
    <row r="85" spans="1:6" ht="28.2" thickBot="1" x14ac:dyDescent="0.35">
      <c r="A85" s="69" t="s">
        <v>98</v>
      </c>
      <c r="B85" s="60" t="s">
        <v>308</v>
      </c>
      <c r="C85" s="60" t="s">
        <v>376</v>
      </c>
      <c r="D85" s="8" t="s">
        <v>74</v>
      </c>
      <c r="E85" s="8" t="s">
        <v>74</v>
      </c>
      <c r="F85" s="60"/>
    </row>
    <row r="86" spans="1:6" ht="16.2" thickBot="1" x14ac:dyDescent="0.35">
      <c r="A86" s="69" t="s">
        <v>98</v>
      </c>
      <c r="B86" s="60" t="s">
        <v>309</v>
      </c>
      <c r="C86" s="60" t="s">
        <v>377</v>
      </c>
      <c r="D86" s="8" t="s">
        <v>74</v>
      </c>
      <c r="E86" s="8" t="s">
        <v>74</v>
      </c>
      <c r="F86" s="60"/>
    </row>
    <row r="87" spans="1:6" ht="28.2" thickBot="1" x14ac:dyDescent="0.35">
      <c r="A87" s="69" t="s">
        <v>98</v>
      </c>
      <c r="B87" s="60" t="s">
        <v>310</v>
      </c>
      <c r="C87" s="60" t="s">
        <v>833</v>
      </c>
      <c r="D87" s="8" t="s">
        <v>74</v>
      </c>
      <c r="E87" s="8" t="s">
        <v>74</v>
      </c>
      <c r="F87" s="60"/>
    </row>
    <row r="88" spans="1:6" ht="28.2" thickBot="1" x14ac:dyDescent="0.35">
      <c r="A88" s="71" t="s">
        <v>134</v>
      </c>
      <c r="B88" s="60" t="s">
        <v>311</v>
      </c>
      <c r="C88" s="60" t="s">
        <v>378</v>
      </c>
      <c r="D88" s="8" t="s">
        <v>74</v>
      </c>
      <c r="E88" s="8" t="s">
        <v>74</v>
      </c>
      <c r="F88" s="60"/>
    </row>
    <row r="89" spans="1:6" ht="16.2" thickBot="1" x14ac:dyDescent="0.35">
      <c r="A89" s="71" t="s">
        <v>134</v>
      </c>
      <c r="B89" s="60" t="s">
        <v>312</v>
      </c>
      <c r="C89" s="60" t="s">
        <v>379</v>
      </c>
      <c r="D89" s="8" t="s">
        <v>74</v>
      </c>
      <c r="E89" s="8" t="s">
        <v>74</v>
      </c>
      <c r="F89" s="60"/>
    </row>
    <row r="90" spans="1:6" ht="28.2" thickBot="1" x14ac:dyDescent="0.35">
      <c r="A90" s="72" t="s">
        <v>218</v>
      </c>
      <c r="B90" s="60" t="s">
        <v>313</v>
      </c>
      <c r="C90" s="60" t="s">
        <v>380</v>
      </c>
      <c r="D90" s="8" t="s">
        <v>74</v>
      </c>
      <c r="E90" s="8" t="s">
        <v>74</v>
      </c>
      <c r="F90" s="60"/>
    </row>
    <row r="91" spans="1:6" ht="28.2" thickBot="1" x14ac:dyDescent="0.35">
      <c r="A91" s="72" t="s">
        <v>218</v>
      </c>
      <c r="B91" s="60" t="s">
        <v>314</v>
      </c>
      <c r="C91" s="60" t="s">
        <v>835</v>
      </c>
      <c r="D91" s="8" t="s">
        <v>74</v>
      </c>
      <c r="E91" s="8" t="s">
        <v>74</v>
      </c>
      <c r="F91" s="60"/>
    </row>
    <row r="92" spans="1:6" ht="28.2" thickBot="1" x14ac:dyDescent="0.35">
      <c r="A92" s="72" t="s">
        <v>218</v>
      </c>
      <c r="B92" s="60" t="s">
        <v>315</v>
      </c>
      <c r="C92" s="60" t="s">
        <v>836</v>
      </c>
      <c r="D92" s="8" t="s">
        <v>74</v>
      </c>
      <c r="E92" s="8" t="s">
        <v>74</v>
      </c>
      <c r="F92" s="60"/>
    </row>
    <row r="93" spans="1:6" ht="28.2" thickBot="1" x14ac:dyDescent="0.35">
      <c r="A93" s="72" t="s">
        <v>218</v>
      </c>
      <c r="B93" s="60" t="s">
        <v>316</v>
      </c>
      <c r="C93" s="60" t="s">
        <v>837</v>
      </c>
      <c r="D93" s="8" t="s">
        <v>74</v>
      </c>
      <c r="E93" s="8" t="s">
        <v>74</v>
      </c>
      <c r="F93" s="60"/>
    </row>
    <row r="94" spans="1:6" ht="28.2" thickBot="1" x14ac:dyDescent="0.35">
      <c r="A94" s="72" t="s">
        <v>218</v>
      </c>
      <c r="B94" s="60" t="s">
        <v>317</v>
      </c>
      <c r="C94" s="60" t="s">
        <v>838</v>
      </c>
      <c r="D94" s="8" t="s">
        <v>74</v>
      </c>
      <c r="E94" s="8" t="s">
        <v>74</v>
      </c>
      <c r="F94" s="60"/>
    </row>
    <row r="95" spans="1:6" ht="28.2" thickBot="1" x14ac:dyDescent="0.35">
      <c r="A95" s="72" t="s">
        <v>218</v>
      </c>
      <c r="B95" s="60" t="s">
        <v>318</v>
      </c>
      <c r="C95" s="60" t="s">
        <v>839</v>
      </c>
      <c r="D95" s="8" t="s">
        <v>74</v>
      </c>
      <c r="E95" s="8" t="s">
        <v>74</v>
      </c>
      <c r="F95" s="60"/>
    </row>
    <row r="96" spans="1:6" s="26" customFormat="1" ht="15.6" x14ac:dyDescent="0.3"/>
    <row r="97" s="26" customFormat="1" ht="15.6" x14ac:dyDescent="0.3"/>
    <row r="98" s="26" customFormat="1" ht="15.6" x14ac:dyDescent="0.3"/>
    <row r="99" s="26" customFormat="1" ht="15.6" x14ac:dyDescent="0.3"/>
    <row r="100" s="26" customFormat="1" ht="13.95" customHeight="1" x14ac:dyDescent="0.3"/>
    <row r="101" s="26" customFormat="1" ht="15.6" x14ac:dyDescent="0.3"/>
    <row r="102" s="26" customFormat="1" ht="15.6" x14ac:dyDescent="0.3"/>
    <row r="103" s="26" customFormat="1" ht="15.6" x14ac:dyDescent="0.3"/>
    <row r="104" s="26" customFormat="1" ht="13.95" customHeight="1" x14ac:dyDescent="0.3"/>
    <row r="105" s="26" customFormat="1" ht="15.6" x14ac:dyDescent="0.3"/>
    <row r="106" s="26" customFormat="1" ht="15.6" x14ac:dyDescent="0.3"/>
    <row r="107" s="26" customFormat="1" ht="15.6" x14ac:dyDescent="0.3"/>
    <row r="108" s="26" customFormat="1" ht="15.6" x14ac:dyDescent="0.3"/>
    <row r="109" s="26" customFormat="1" ht="13.95" customHeight="1" x14ac:dyDescent="0.3"/>
    <row r="110" s="26" customFormat="1" ht="15.6" x14ac:dyDescent="0.3"/>
    <row r="111" s="26" customFormat="1" ht="15.6" x14ac:dyDescent="0.3"/>
    <row r="112" s="26" customFormat="1" ht="15.6" x14ac:dyDescent="0.3"/>
    <row r="113" s="26" customFormat="1" ht="15.6" x14ac:dyDescent="0.3"/>
    <row r="114" s="26" customFormat="1" ht="15.6" x14ac:dyDescent="0.3"/>
    <row r="115" s="26" customFormat="1" ht="15.6" x14ac:dyDescent="0.3"/>
    <row r="116" s="26" customFormat="1" ht="15.6" x14ac:dyDescent="0.3"/>
    <row r="117" s="26" customFormat="1" ht="15.6" x14ac:dyDescent="0.3"/>
  </sheetData>
  <mergeCells count="8">
    <mergeCell ref="A31:B31"/>
    <mergeCell ref="A57:B57"/>
    <mergeCell ref="A78:B78"/>
    <mergeCell ref="C2:C9"/>
    <mergeCell ref="A9:B9"/>
    <mergeCell ref="A10:B10"/>
    <mergeCell ref="A15:B15"/>
    <mergeCell ref="A23:B23"/>
  </mergeCells>
  <conditionalFormatting sqref="A118:A242">
    <cfRule type="beginsWith" dxfId="457" priority="229" stopIfTrue="1" operator="beginsWith" text="Innovative">
      <formula>LEFT(A118,LEN("Innovative"))="Innovative"</formula>
    </cfRule>
    <cfRule type="beginsWith" dxfId="456" priority="230" stopIfTrue="1" operator="beginsWith" text="Professional">
      <formula>LEFT(A118,LEN("Professional"))="Professional"</formula>
    </cfRule>
    <cfRule type="beginsWith" dxfId="455" priority="231" stopIfTrue="1" operator="beginsWith" text="Advanced">
      <formula>LEFT(A118,LEN("Advanced"))="Advanced"</formula>
    </cfRule>
    <cfRule type="beginsWith" dxfId="454" priority="232" stopIfTrue="1" operator="beginsWith" text="Intermediate">
      <formula>LEFT(A118,LEN("Intermediate"))="Intermediate"</formula>
    </cfRule>
    <cfRule type="beginsWith" dxfId="453" priority="233" stopIfTrue="1" operator="beginsWith" text="Basic">
      <formula>LEFT(A118,LEN("Basic"))="Basic"</formula>
    </cfRule>
    <cfRule type="beginsWith" dxfId="452" priority="234" stopIfTrue="1" operator="beginsWith" text="Required">
      <formula>LEFT(A118,LEN("Required"))="Required"</formula>
    </cfRule>
    <cfRule type="notContainsBlanks" dxfId="451" priority="235" stopIfTrue="1">
      <formula>LEN(TRIM(A118))&gt;0</formula>
    </cfRule>
  </conditionalFormatting>
  <conditionalFormatting sqref="D118:E242 D68:E69 D62:E66 D16:E18">
    <cfRule type="beginsWith" dxfId="450" priority="222" stopIfTrue="1" operator="beginsWith" text="Not Applicable">
      <formula>LEFT(D16,LEN("Not Applicable"))="Not Applicable"</formula>
    </cfRule>
    <cfRule type="beginsWith" dxfId="449" priority="223" stopIfTrue="1" operator="beginsWith" text="Waived">
      <formula>LEFT(D16,LEN("Waived"))="Waived"</formula>
    </cfRule>
    <cfRule type="beginsWith" dxfId="448" priority="224" stopIfTrue="1" operator="beginsWith" text="Pre-Passed">
      <formula>LEFT(D16,LEN("Pre-Passed"))="Pre-Passed"</formula>
    </cfRule>
    <cfRule type="beginsWith" dxfId="447" priority="225" stopIfTrue="1" operator="beginsWith" text="Completed">
      <formula>LEFT(D16,LEN("Completed"))="Completed"</formula>
    </cfRule>
    <cfRule type="beginsWith" dxfId="446" priority="226" stopIfTrue="1" operator="beginsWith" text="Partial">
      <formula>LEFT(D16,LEN("Partial"))="Partial"</formula>
    </cfRule>
    <cfRule type="beginsWith" dxfId="445" priority="227" stopIfTrue="1" operator="beginsWith" text="Missing">
      <formula>LEFT(D16,LEN("Missing"))="Missing"</formula>
    </cfRule>
    <cfRule type="beginsWith" dxfId="444" priority="228" stopIfTrue="1" operator="beginsWith" text="Untested">
      <formula>LEFT(D16,LEN("Untested"))="Untested"</formula>
    </cfRule>
    <cfRule type="notContainsBlanks" dxfId="443" priority="236" stopIfTrue="1">
      <formula>LEN(TRIM(D16))&gt;0</formula>
    </cfRule>
  </conditionalFormatting>
  <conditionalFormatting sqref="D19:E22">
    <cfRule type="beginsWith" dxfId="442" priority="198" stopIfTrue="1" operator="beginsWith" text="Not Applicable">
      <formula>LEFT(D19,LEN("Not Applicable"))="Not Applicable"</formula>
    </cfRule>
    <cfRule type="beginsWith" dxfId="441" priority="199" stopIfTrue="1" operator="beginsWith" text="Waived">
      <formula>LEFT(D19,LEN("Waived"))="Waived"</formula>
    </cfRule>
    <cfRule type="beginsWith" dxfId="440" priority="200" stopIfTrue="1" operator="beginsWith" text="Pre-Passed">
      <formula>LEFT(D19,LEN("Pre-Passed"))="Pre-Passed"</formula>
    </cfRule>
    <cfRule type="beginsWith" dxfId="439" priority="201" stopIfTrue="1" operator="beginsWith" text="Completed">
      <formula>LEFT(D19,LEN("Completed"))="Completed"</formula>
    </cfRule>
    <cfRule type="beginsWith" dxfId="438" priority="202" stopIfTrue="1" operator="beginsWith" text="Partial">
      <formula>LEFT(D19,LEN("Partial"))="Partial"</formula>
    </cfRule>
    <cfRule type="beginsWith" dxfId="437" priority="203" stopIfTrue="1" operator="beginsWith" text="Missing">
      <formula>LEFT(D19,LEN("Missing"))="Missing"</formula>
    </cfRule>
    <cfRule type="beginsWith" dxfId="436" priority="204" stopIfTrue="1" operator="beginsWith" text="Untested">
      <formula>LEFT(D19,LEN("Untested"))="Untested"</formula>
    </cfRule>
    <cfRule type="notContainsBlanks" dxfId="435" priority="205" stopIfTrue="1">
      <formula>LEN(TRIM(D19))&gt;0</formula>
    </cfRule>
  </conditionalFormatting>
  <conditionalFormatting sqref="D24:E26">
    <cfRule type="beginsWith" dxfId="434" priority="190" stopIfTrue="1" operator="beginsWith" text="Not Applicable">
      <formula>LEFT(D24,LEN("Not Applicable"))="Not Applicable"</formula>
    </cfRule>
    <cfRule type="beginsWith" dxfId="433" priority="191" stopIfTrue="1" operator="beginsWith" text="Waived">
      <formula>LEFT(D24,LEN("Waived"))="Waived"</formula>
    </cfRule>
    <cfRule type="beginsWith" dxfId="432" priority="192" stopIfTrue="1" operator="beginsWith" text="Pre-Passed">
      <formula>LEFT(D24,LEN("Pre-Passed"))="Pre-Passed"</formula>
    </cfRule>
    <cfRule type="beginsWith" dxfId="431" priority="193" stopIfTrue="1" operator="beginsWith" text="Completed">
      <formula>LEFT(D24,LEN("Completed"))="Completed"</formula>
    </cfRule>
    <cfRule type="beginsWith" dxfId="430" priority="194" stopIfTrue="1" operator="beginsWith" text="Partial">
      <formula>LEFT(D24,LEN("Partial"))="Partial"</formula>
    </cfRule>
    <cfRule type="beginsWith" dxfId="429" priority="195" stopIfTrue="1" operator="beginsWith" text="Missing">
      <formula>LEFT(D24,LEN("Missing"))="Missing"</formula>
    </cfRule>
    <cfRule type="beginsWith" dxfId="428" priority="196" stopIfTrue="1" operator="beginsWith" text="Untested">
      <formula>LEFT(D24,LEN("Untested"))="Untested"</formula>
    </cfRule>
    <cfRule type="notContainsBlanks" dxfId="427" priority="197" stopIfTrue="1">
      <formula>LEN(TRIM(D24))&gt;0</formula>
    </cfRule>
  </conditionalFormatting>
  <conditionalFormatting sqref="D27:E30">
    <cfRule type="beginsWith" dxfId="426" priority="182" stopIfTrue="1" operator="beginsWith" text="Not Applicable">
      <formula>LEFT(D27,LEN("Not Applicable"))="Not Applicable"</formula>
    </cfRule>
    <cfRule type="beginsWith" dxfId="425" priority="183" stopIfTrue="1" operator="beginsWith" text="Waived">
      <formula>LEFT(D27,LEN("Waived"))="Waived"</formula>
    </cfRule>
    <cfRule type="beginsWith" dxfId="424" priority="184" stopIfTrue="1" operator="beginsWith" text="Pre-Passed">
      <formula>LEFT(D27,LEN("Pre-Passed"))="Pre-Passed"</formula>
    </cfRule>
    <cfRule type="beginsWith" dxfId="423" priority="185" stopIfTrue="1" operator="beginsWith" text="Completed">
      <formula>LEFT(D27,LEN("Completed"))="Completed"</formula>
    </cfRule>
    <cfRule type="beginsWith" dxfId="422" priority="186" stopIfTrue="1" operator="beginsWith" text="Partial">
      <formula>LEFT(D27,LEN("Partial"))="Partial"</formula>
    </cfRule>
    <cfRule type="beginsWith" dxfId="421" priority="187" stopIfTrue="1" operator="beginsWith" text="Missing">
      <formula>LEFT(D27,LEN("Missing"))="Missing"</formula>
    </cfRule>
    <cfRule type="beginsWith" dxfId="420" priority="188" stopIfTrue="1" operator="beginsWith" text="Untested">
      <formula>LEFT(D27,LEN("Untested"))="Untested"</formula>
    </cfRule>
    <cfRule type="notContainsBlanks" dxfId="419" priority="189" stopIfTrue="1">
      <formula>LEN(TRIM(D27))&gt;0</formula>
    </cfRule>
  </conditionalFormatting>
  <conditionalFormatting sqref="D32:E35">
    <cfRule type="beginsWith" dxfId="418" priority="174" stopIfTrue="1" operator="beginsWith" text="Not Applicable">
      <formula>LEFT(D32,LEN("Not Applicable"))="Not Applicable"</formula>
    </cfRule>
    <cfRule type="beginsWith" dxfId="417" priority="175" stopIfTrue="1" operator="beginsWith" text="Waived">
      <formula>LEFT(D32,LEN("Waived"))="Waived"</formula>
    </cfRule>
    <cfRule type="beginsWith" dxfId="416" priority="176" stopIfTrue="1" operator="beginsWith" text="Pre-Passed">
      <formula>LEFT(D32,LEN("Pre-Passed"))="Pre-Passed"</formula>
    </cfRule>
    <cfRule type="beginsWith" dxfId="415" priority="177" stopIfTrue="1" operator="beginsWith" text="Completed">
      <formula>LEFT(D32,LEN("Completed"))="Completed"</formula>
    </cfRule>
    <cfRule type="beginsWith" dxfId="414" priority="178" stopIfTrue="1" operator="beginsWith" text="Partial">
      <formula>LEFT(D32,LEN("Partial"))="Partial"</formula>
    </cfRule>
    <cfRule type="beginsWith" dxfId="413" priority="179" stopIfTrue="1" operator="beginsWith" text="Missing">
      <formula>LEFT(D32,LEN("Missing"))="Missing"</formula>
    </cfRule>
    <cfRule type="beginsWith" dxfId="412" priority="180" stopIfTrue="1" operator="beginsWith" text="Untested">
      <formula>LEFT(D32,LEN("Untested"))="Untested"</formula>
    </cfRule>
    <cfRule type="notContainsBlanks" dxfId="411" priority="181" stopIfTrue="1">
      <formula>LEN(TRIM(D32))&gt;0</formula>
    </cfRule>
  </conditionalFormatting>
  <conditionalFormatting sqref="D36:E39">
    <cfRule type="beginsWith" dxfId="410" priority="166" stopIfTrue="1" operator="beginsWith" text="Not Applicable">
      <formula>LEFT(D36,LEN("Not Applicable"))="Not Applicable"</formula>
    </cfRule>
    <cfRule type="beginsWith" dxfId="409" priority="167" stopIfTrue="1" operator="beginsWith" text="Waived">
      <formula>LEFT(D36,LEN("Waived"))="Waived"</formula>
    </cfRule>
    <cfRule type="beginsWith" dxfId="408" priority="168" stopIfTrue="1" operator="beginsWith" text="Pre-Passed">
      <formula>LEFT(D36,LEN("Pre-Passed"))="Pre-Passed"</formula>
    </cfRule>
    <cfRule type="beginsWith" dxfId="407" priority="169" stopIfTrue="1" operator="beginsWith" text="Completed">
      <formula>LEFT(D36,LEN("Completed"))="Completed"</formula>
    </cfRule>
    <cfRule type="beginsWith" dxfId="406" priority="170" stopIfTrue="1" operator="beginsWith" text="Partial">
      <formula>LEFT(D36,LEN("Partial"))="Partial"</formula>
    </cfRule>
    <cfRule type="beginsWith" dxfId="405" priority="171" stopIfTrue="1" operator="beginsWith" text="Missing">
      <formula>LEFT(D36,LEN("Missing"))="Missing"</formula>
    </cfRule>
    <cfRule type="beginsWith" dxfId="404" priority="172" stopIfTrue="1" operator="beginsWith" text="Untested">
      <formula>LEFT(D36,LEN("Untested"))="Untested"</formula>
    </cfRule>
    <cfRule type="notContainsBlanks" dxfId="403" priority="173" stopIfTrue="1">
      <formula>LEN(TRIM(D36))&gt;0</formula>
    </cfRule>
  </conditionalFormatting>
  <conditionalFormatting sqref="D40:E43">
    <cfRule type="beginsWith" dxfId="402" priority="158" stopIfTrue="1" operator="beginsWith" text="Not Applicable">
      <formula>LEFT(D40,LEN("Not Applicable"))="Not Applicable"</formula>
    </cfRule>
    <cfRule type="beginsWith" dxfId="401" priority="159" stopIfTrue="1" operator="beginsWith" text="Waived">
      <formula>LEFT(D40,LEN("Waived"))="Waived"</formula>
    </cfRule>
    <cfRule type="beginsWith" dxfId="400" priority="160" stopIfTrue="1" operator="beginsWith" text="Pre-Passed">
      <formula>LEFT(D40,LEN("Pre-Passed"))="Pre-Passed"</formula>
    </cfRule>
    <cfRule type="beginsWith" dxfId="399" priority="161" stopIfTrue="1" operator="beginsWith" text="Completed">
      <formula>LEFT(D40,LEN("Completed"))="Completed"</formula>
    </cfRule>
    <cfRule type="beginsWith" dxfId="398" priority="162" stopIfTrue="1" operator="beginsWith" text="Partial">
      <formula>LEFT(D40,LEN("Partial"))="Partial"</formula>
    </cfRule>
    <cfRule type="beginsWith" dxfId="397" priority="163" stopIfTrue="1" operator="beginsWith" text="Missing">
      <formula>LEFT(D40,LEN("Missing"))="Missing"</formula>
    </cfRule>
    <cfRule type="beginsWith" dxfId="396" priority="164" stopIfTrue="1" operator="beginsWith" text="Untested">
      <formula>LEFT(D40,LEN("Untested"))="Untested"</formula>
    </cfRule>
    <cfRule type="notContainsBlanks" dxfId="395" priority="165" stopIfTrue="1">
      <formula>LEN(TRIM(D40))&gt;0</formula>
    </cfRule>
  </conditionalFormatting>
  <conditionalFormatting sqref="D44:E47">
    <cfRule type="beginsWith" dxfId="394" priority="150" stopIfTrue="1" operator="beginsWith" text="Not Applicable">
      <formula>LEFT(D44,LEN("Not Applicable"))="Not Applicable"</formula>
    </cfRule>
    <cfRule type="beginsWith" dxfId="393" priority="151" stopIfTrue="1" operator="beginsWith" text="Waived">
      <formula>LEFT(D44,LEN("Waived"))="Waived"</formula>
    </cfRule>
    <cfRule type="beginsWith" dxfId="392" priority="152" stopIfTrue="1" operator="beginsWith" text="Pre-Passed">
      <formula>LEFT(D44,LEN("Pre-Passed"))="Pre-Passed"</formula>
    </cfRule>
    <cfRule type="beginsWith" dxfId="391" priority="153" stopIfTrue="1" operator="beginsWith" text="Completed">
      <formula>LEFT(D44,LEN("Completed"))="Completed"</formula>
    </cfRule>
    <cfRule type="beginsWith" dxfId="390" priority="154" stopIfTrue="1" operator="beginsWith" text="Partial">
      <formula>LEFT(D44,LEN("Partial"))="Partial"</formula>
    </cfRule>
    <cfRule type="beginsWith" dxfId="389" priority="155" stopIfTrue="1" operator="beginsWith" text="Missing">
      <formula>LEFT(D44,LEN("Missing"))="Missing"</formula>
    </cfRule>
    <cfRule type="beginsWith" dxfId="388" priority="156" stopIfTrue="1" operator="beginsWith" text="Untested">
      <formula>LEFT(D44,LEN("Untested"))="Untested"</formula>
    </cfRule>
    <cfRule type="notContainsBlanks" dxfId="387" priority="157" stopIfTrue="1">
      <formula>LEN(TRIM(D44))&gt;0</formula>
    </cfRule>
  </conditionalFormatting>
  <conditionalFormatting sqref="D48:E51">
    <cfRule type="beginsWith" dxfId="386" priority="142" stopIfTrue="1" operator="beginsWith" text="Not Applicable">
      <formula>LEFT(D48,LEN("Not Applicable"))="Not Applicable"</formula>
    </cfRule>
    <cfRule type="beginsWith" dxfId="385" priority="143" stopIfTrue="1" operator="beginsWith" text="Waived">
      <formula>LEFT(D48,LEN("Waived"))="Waived"</formula>
    </cfRule>
    <cfRule type="beginsWith" dxfId="384" priority="144" stopIfTrue="1" operator="beginsWith" text="Pre-Passed">
      <formula>LEFT(D48,LEN("Pre-Passed"))="Pre-Passed"</formula>
    </cfRule>
    <cfRule type="beginsWith" dxfId="383" priority="145" stopIfTrue="1" operator="beginsWith" text="Completed">
      <formula>LEFT(D48,LEN("Completed"))="Completed"</formula>
    </cfRule>
    <cfRule type="beginsWith" dxfId="382" priority="146" stopIfTrue="1" operator="beginsWith" text="Partial">
      <formula>LEFT(D48,LEN("Partial"))="Partial"</formula>
    </cfRule>
    <cfRule type="beginsWith" dxfId="381" priority="147" stopIfTrue="1" operator="beginsWith" text="Missing">
      <formula>LEFT(D48,LEN("Missing"))="Missing"</formula>
    </cfRule>
    <cfRule type="beginsWith" dxfId="380" priority="148" stopIfTrue="1" operator="beginsWith" text="Untested">
      <formula>LEFT(D48,LEN("Untested"))="Untested"</formula>
    </cfRule>
    <cfRule type="notContainsBlanks" dxfId="379" priority="149" stopIfTrue="1">
      <formula>LEN(TRIM(D48))&gt;0</formula>
    </cfRule>
  </conditionalFormatting>
  <conditionalFormatting sqref="D52:E52">
    <cfRule type="beginsWith" dxfId="378" priority="134" stopIfTrue="1" operator="beginsWith" text="Not Applicable">
      <formula>LEFT(D52,LEN("Not Applicable"))="Not Applicable"</formula>
    </cfRule>
    <cfRule type="beginsWith" dxfId="377" priority="135" stopIfTrue="1" operator="beginsWith" text="Waived">
      <formula>LEFT(D52,LEN("Waived"))="Waived"</formula>
    </cfRule>
    <cfRule type="beginsWith" dxfId="376" priority="136" stopIfTrue="1" operator="beginsWith" text="Pre-Passed">
      <formula>LEFT(D52,LEN("Pre-Passed"))="Pre-Passed"</formula>
    </cfRule>
    <cfRule type="beginsWith" dxfId="375" priority="137" stopIfTrue="1" operator="beginsWith" text="Completed">
      <formula>LEFT(D52,LEN("Completed"))="Completed"</formula>
    </cfRule>
    <cfRule type="beginsWith" dxfId="374" priority="138" stopIfTrue="1" operator="beginsWith" text="Partial">
      <formula>LEFT(D52,LEN("Partial"))="Partial"</formula>
    </cfRule>
    <cfRule type="beginsWith" dxfId="373" priority="139" stopIfTrue="1" operator="beginsWith" text="Missing">
      <formula>LEFT(D52,LEN("Missing"))="Missing"</formula>
    </cfRule>
    <cfRule type="beginsWith" dxfId="372" priority="140" stopIfTrue="1" operator="beginsWith" text="Untested">
      <formula>LEFT(D52,LEN("Untested"))="Untested"</formula>
    </cfRule>
    <cfRule type="notContainsBlanks" dxfId="371" priority="141" stopIfTrue="1">
      <formula>LEN(TRIM(D52))&gt;0</formula>
    </cfRule>
  </conditionalFormatting>
  <conditionalFormatting sqref="D53:E56">
    <cfRule type="beginsWith" dxfId="370" priority="126" stopIfTrue="1" operator="beginsWith" text="Not Applicable">
      <formula>LEFT(D53,LEN("Not Applicable"))="Not Applicable"</formula>
    </cfRule>
    <cfRule type="beginsWith" dxfId="369" priority="127" stopIfTrue="1" operator="beginsWith" text="Waived">
      <formula>LEFT(D53,LEN("Waived"))="Waived"</formula>
    </cfRule>
    <cfRule type="beginsWith" dxfId="368" priority="128" stopIfTrue="1" operator="beginsWith" text="Pre-Passed">
      <formula>LEFT(D53,LEN("Pre-Passed"))="Pre-Passed"</formula>
    </cfRule>
    <cfRule type="beginsWith" dxfId="367" priority="129" stopIfTrue="1" operator="beginsWith" text="Completed">
      <formula>LEFT(D53,LEN("Completed"))="Completed"</formula>
    </cfRule>
    <cfRule type="beginsWith" dxfId="366" priority="130" stopIfTrue="1" operator="beginsWith" text="Partial">
      <formula>LEFT(D53,LEN("Partial"))="Partial"</formula>
    </cfRule>
    <cfRule type="beginsWith" dxfId="365" priority="131" stopIfTrue="1" operator="beginsWith" text="Missing">
      <formula>LEFT(D53,LEN("Missing"))="Missing"</formula>
    </cfRule>
    <cfRule type="beginsWith" dxfId="364" priority="132" stopIfTrue="1" operator="beginsWith" text="Untested">
      <formula>LEFT(D53,LEN("Untested"))="Untested"</formula>
    </cfRule>
    <cfRule type="notContainsBlanks" dxfId="363" priority="133" stopIfTrue="1">
      <formula>LEN(TRIM(D53))&gt;0</formula>
    </cfRule>
  </conditionalFormatting>
  <conditionalFormatting sqref="D58:E61">
    <cfRule type="beginsWith" dxfId="362" priority="118" stopIfTrue="1" operator="beginsWith" text="Not Applicable">
      <formula>LEFT(D58,LEN("Not Applicable"))="Not Applicable"</formula>
    </cfRule>
    <cfRule type="beginsWith" dxfId="361" priority="119" stopIfTrue="1" operator="beginsWith" text="Waived">
      <formula>LEFT(D58,LEN("Waived"))="Waived"</formula>
    </cfRule>
    <cfRule type="beginsWith" dxfId="360" priority="120" stopIfTrue="1" operator="beginsWith" text="Pre-Passed">
      <formula>LEFT(D58,LEN("Pre-Passed"))="Pre-Passed"</formula>
    </cfRule>
    <cfRule type="beginsWith" dxfId="359" priority="121" stopIfTrue="1" operator="beginsWith" text="Completed">
      <formula>LEFT(D58,LEN("Completed"))="Completed"</formula>
    </cfRule>
    <cfRule type="beginsWith" dxfId="358" priority="122" stopIfTrue="1" operator="beginsWith" text="Partial">
      <formula>LEFT(D58,LEN("Partial"))="Partial"</formula>
    </cfRule>
    <cfRule type="beginsWith" dxfId="357" priority="123" stopIfTrue="1" operator="beginsWith" text="Missing">
      <formula>LEFT(D58,LEN("Missing"))="Missing"</formula>
    </cfRule>
    <cfRule type="beginsWith" dxfId="356" priority="124" stopIfTrue="1" operator="beginsWith" text="Untested">
      <formula>LEFT(D58,LEN("Untested"))="Untested"</formula>
    </cfRule>
    <cfRule type="notContainsBlanks" dxfId="355" priority="125" stopIfTrue="1">
      <formula>LEN(TRIM(D58))&gt;0</formula>
    </cfRule>
  </conditionalFormatting>
  <conditionalFormatting sqref="D67:E67">
    <cfRule type="beginsWith" dxfId="354" priority="110" stopIfTrue="1" operator="beginsWith" text="Not Applicable">
      <formula>LEFT(D67,LEN("Not Applicable"))="Not Applicable"</formula>
    </cfRule>
    <cfRule type="beginsWith" dxfId="353" priority="111" stopIfTrue="1" operator="beginsWith" text="Waived">
      <formula>LEFT(D67,LEN("Waived"))="Waived"</formula>
    </cfRule>
    <cfRule type="beginsWith" dxfId="352" priority="112" stopIfTrue="1" operator="beginsWith" text="Pre-Passed">
      <formula>LEFT(D67,LEN("Pre-Passed"))="Pre-Passed"</formula>
    </cfRule>
    <cfRule type="beginsWith" dxfId="351" priority="113" stopIfTrue="1" operator="beginsWith" text="Completed">
      <formula>LEFT(D67,LEN("Completed"))="Completed"</formula>
    </cfRule>
    <cfRule type="beginsWith" dxfId="350" priority="114" stopIfTrue="1" operator="beginsWith" text="Partial">
      <formula>LEFT(D67,LEN("Partial"))="Partial"</formula>
    </cfRule>
    <cfRule type="beginsWith" dxfId="349" priority="115" stopIfTrue="1" operator="beginsWith" text="Missing">
      <formula>LEFT(D67,LEN("Missing"))="Missing"</formula>
    </cfRule>
    <cfRule type="beginsWith" dxfId="348" priority="116" stopIfTrue="1" operator="beginsWith" text="Untested">
      <formula>LEFT(D67,LEN("Untested"))="Untested"</formula>
    </cfRule>
    <cfRule type="notContainsBlanks" dxfId="347" priority="117" stopIfTrue="1">
      <formula>LEN(TRIM(D67))&gt;0</formula>
    </cfRule>
  </conditionalFormatting>
  <conditionalFormatting sqref="D70:E73">
    <cfRule type="beginsWith" dxfId="346" priority="94" stopIfTrue="1" operator="beginsWith" text="Not Applicable">
      <formula>LEFT(D70,LEN("Not Applicable"))="Not Applicable"</formula>
    </cfRule>
    <cfRule type="beginsWith" dxfId="345" priority="95" stopIfTrue="1" operator="beginsWith" text="Waived">
      <formula>LEFT(D70,LEN("Waived"))="Waived"</formula>
    </cfRule>
    <cfRule type="beginsWith" dxfId="344" priority="96" stopIfTrue="1" operator="beginsWith" text="Pre-Passed">
      <formula>LEFT(D70,LEN("Pre-Passed"))="Pre-Passed"</formula>
    </cfRule>
    <cfRule type="beginsWith" dxfId="343" priority="97" stopIfTrue="1" operator="beginsWith" text="Completed">
      <formula>LEFT(D70,LEN("Completed"))="Completed"</formula>
    </cfRule>
    <cfRule type="beginsWith" dxfId="342" priority="98" stopIfTrue="1" operator="beginsWith" text="Partial">
      <formula>LEFT(D70,LEN("Partial"))="Partial"</formula>
    </cfRule>
    <cfRule type="beginsWith" dxfId="341" priority="99" stopIfTrue="1" operator="beginsWith" text="Missing">
      <formula>LEFT(D70,LEN("Missing"))="Missing"</formula>
    </cfRule>
    <cfRule type="beginsWith" dxfId="340" priority="100" stopIfTrue="1" operator="beginsWith" text="Untested">
      <formula>LEFT(D70,LEN("Untested"))="Untested"</formula>
    </cfRule>
    <cfRule type="notContainsBlanks" dxfId="339" priority="101" stopIfTrue="1">
      <formula>LEN(TRIM(D70))&gt;0</formula>
    </cfRule>
  </conditionalFormatting>
  <conditionalFormatting sqref="D74:E77">
    <cfRule type="beginsWith" dxfId="338" priority="86" stopIfTrue="1" operator="beginsWith" text="Not Applicable">
      <formula>LEFT(D74,LEN("Not Applicable"))="Not Applicable"</formula>
    </cfRule>
    <cfRule type="beginsWith" dxfId="337" priority="87" stopIfTrue="1" operator="beginsWith" text="Waived">
      <formula>LEFT(D74,LEN("Waived"))="Waived"</formula>
    </cfRule>
    <cfRule type="beginsWith" dxfId="336" priority="88" stopIfTrue="1" operator="beginsWith" text="Pre-Passed">
      <formula>LEFT(D74,LEN("Pre-Passed"))="Pre-Passed"</formula>
    </cfRule>
    <cfRule type="beginsWith" dxfId="335" priority="89" stopIfTrue="1" operator="beginsWith" text="Completed">
      <formula>LEFT(D74,LEN("Completed"))="Completed"</formula>
    </cfRule>
    <cfRule type="beginsWith" dxfId="334" priority="90" stopIfTrue="1" operator="beginsWith" text="Partial">
      <formula>LEFT(D74,LEN("Partial"))="Partial"</formula>
    </cfRule>
    <cfRule type="beginsWith" dxfId="333" priority="91" stopIfTrue="1" operator="beginsWith" text="Missing">
      <formula>LEFT(D74,LEN("Missing"))="Missing"</formula>
    </cfRule>
    <cfRule type="beginsWith" dxfId="332" priority="92" stopIfTrue="1" operator="beginsWith" text="Untested">
      <formula>LEFT(D74,LEN("Untested"))="Untested"</formula>
    </cfRule>
    <cfRule type="notContainsBlanks" dxfId="331" priority="93" stopIfTrue="1">
      <formula>LEN(TRIM(D74))&gt;0</formula>
    </cfRule>
  </conditionalFormatting>
  <conditionalFormatting sqref="D79:E82">
    <cfRule type="beginsWith" dxfId="330" priority="78" stopIfTrue="1" operator="beginsWith" text="Not Applicable">
      <formula>LEFT(D79,LEN("Not Applicable"))="Not Applicable"</formula>
    </cfRule>
    <cfRule type="beginsWith" dxfId="329" priority="79" stopIfTrue="1" operator="beginsWith" text="Waived">
      <formula>LEFT(D79,LEN("Waived"))="Waived"</formula>
    </cfRule>
    <cfRule type="beginsWith" dxfId="328" priority="80" stopIfTrue="1" operator="beginsWith" text="Pre-Passed">
      <formula>LEFT(D79,LEN("Pre-Passed"))="Pre-Passed"</formula>
    </cfRule>
    <cfRule type="beginsWith" dxfId="327" priority="81" stopIfTrue="1" operator="beginsWith" text="Completed">
      <formula>LEFT(D79,LEN("Completed"))="Completed"</formula>
    </cfRule>
    <cfRule type="beginsWith" dxfId="326" priority="82" stopIfTrue="1" operator="beginsWith" text="Partial">
      <formula>LEFT(D79,LEN("Partial"))="Partial"</formula>
    </cfRule>
    <cfRule type="beginsWith" dxfId="325" priority="83" stopIfTrue="1" operator="beginsWith" text="Missing">
      <formula>LEFT(D79,LEN("Missing"))="Missing"</formula>
    </cfRule>
    <cfRule type="beginsWith" dxfId="324" priority="84" stopIfTrue="1" operator="beginsWith" text="Untested">
      <formula>LEFT(D79,LEN("Untested"))="Untested"</formula>
    </cfRule>
    <cfRule type="notContainsBlanks" dxfId="323" priority="85" stopIfTrue="1">
      <formula>LEN(TRIM(D79))&gt;0</formula>
    </cfRule>
  </conditionalFormatting>
  <conditionalFormatting sqref="D83:E86">
    <cfRule type="beginsWith" dxfId="322" priority="70" stopIfTrue="1" operator="beginsWith" text="Not Applicable">
      <formula>LEFT(D83,LEN("Not Applicable"))="Not Applicable"</formula>
    </cfRule>
    <cfRule type="beginsWith" dxfId="321" priority="71" stopIfTrue="1" operator="beginsWith" text="Waived">
      <formula>LEFT(D83,LEN("Waived"))="Waived"</formula>
    </cfRule>
    <cfRule type="beginsWith" dxfId="320" priority="72" stopIfTrue="1" operator="beginsWith" text="Pre-Passed">
      <formula>LEFT(D83,LEN("Pre-Passed"))="Pre-Passed"</formula>
    </cfRule>
    <cfRule type="beginsWith" dxfId="319" priority="73" stopIfTrue="1" operator="beginsWith" text="Completed">
      <formula>LEFT(D83,LEN("Completed"))="Completed"</formula>
    </cfRule>
    <cfRule type="beginsWith" dxfId="318" priority="74" stopIfTrue="1" operator="beginsWith" text="Partial">
      <formula>LEFT(D83,LEN("Partial"))="Partial"</formula>
    </cfRule>
    <cfRule type="beginsWith" dxfId="317" priority="75" stopIfTrue="1" operator="beginsWith" text="Missing">
      <formula>LEFT(D83,LEN("Missing"))="Missing"</formula>
    </cfRule>
    <cfRule type="beginsWith" dxfId="316" priority="76" stopIfTrue="1" operator="beginsWith" text="Untested">
      <formula>LEFT(D83,LEN("Untested"))="Untested"</formula>
    </cfRule>
    <cfRule type="notContainsBlanks" dxfId="315" priority="77" stopIfTrue="1">
      <formula>LEN(TRIM(D83))&gt;0</formula>
    </cfRule>
  </conditionalFormatting>
  <conditionalFormatting sqref="D87:E90">
    <cfRule type="beginsWith" dxfId="314" priority="62" stopIfTrue="1" operator="beginsWith" text="Not Applicable">
      <formula>LEFT(D87,LEN("Not Applicable"))="Not Applicable"</formula>
    </cfRule>
    <cfRule type="beginsWith" dxfId="313" priority="63" stopIfTrue="1" operator="beginsWith" text="Waived">
      <formula>LEFT(D87,LEN("Waived"))="Waived"</formula>
    </cfRule>
    <cfRule type="beginsWith" dxfId="312" priority="64" stopIfTrue="1" operator="beginsWith" text="Pre-Passed">
      <formula>LEFT(D87,LEN("Pre-Passed"))="Pre-Passed"</formula>
    </cfRule>
    <cfRule type="beginsWith" dxfId="311" priority="65" stopIfTrue="1" operator="beginsWith" text="Completed">
      <formula>LEFT(D87,LEN("Completed"))="Completed"</formula>
    </cfRule>
    <cfRule type="beginsWith" dxfId="310" priority="66" stopIfTrue="1" operator="beginsWith" text="Partial">
      <formula>LEFT(D87,LEN("Partial"))="Partial"</formula>
    </cfRule>
    <cfRule type="beginsWith" dxfId="309" priority="67" stopIfTrue="1" operator="beginsWith" text="Missing">
      <formula>LEFT(D87,LEN("Missing"))="Missing"</formula>
    </cfRule>
    <cfRule type="beginsWith" dxfId="308" priority="68" stopIfTrue="1" operator="beginsWith" text="Untested">
      <formula>LEFT(D87,LEN("Untested"))="Untested"</formula>
    </cfRule>
    <cfRule type="notContainsBlanks" dxfId="307" priority="69" stopIfTrue="1">
      <formula>LEN(TRIM(D87))&gt;0</formula>
    </cfRule>
  </conditionalFormatting>
  <conditionalFormatting sqref="D91:E91">
    <cfRule type="beginsWith" dxfId="306" priority="54" stopIfTrue="1" operator="beginsWith" text="Not Applicable">
      <formula>LEFT(D91,LEN("Not Applicable"))="Not Applicable"</formula>
    </cfRule>
    <cfRule type="beginsWith" dxfId="305" priority="55" stopIfTrue="1" operator="beginsWith" text="Waived">
      <formula>LEFT(D91,LEN("Waived"))="Waived"</formula>
    </cfRule>
    <cfRule type="beginsWith" dxfId="304" priority="56" stopIfTrue="1" operator="beginsWith" text="Pre-Passed">
      <formula>LEFT(D91,LEN("Pre-Passed"))="Pre-Passed"</formula>
    </cfRule>
    <cfRule type="beginsWith" dxfId="303" priority="57" stopIfTrue="1" operator="beginsWith" text="Completed">
      <formula>LEFT(D91,LEN("Completed"))="Completed"</formula>
    </cfRule>
    <cfRule type="beginsWith" dxfId="302" priority="58" stopIfTrue="1" operator="beginsWith" text="Partial">
      <formula>LEFT(D91,LEN("Partial"))="Partial"</formula>
    </cfRule>
    <cfRule type="beginsWith" dxfId="301" priority="59" stopIfTrue="1" operator="beginsWith" text="Missing">
      <formula>LEFT(D91,LEN("Missing"))="Missing"</formula>
    </cfRule>
    <cfRule type="beginsWith" dxfId="300" priority="60" stopIfTrue="1" operator="beginsWith" text="Untested">
      <formula>LEFT(D91,LEN("Untested"))="Untested"</formula>
    </cfRule>
    <cfRule type="notContainsBlanks" dxfId="299" priority="61" stopIfTrue="1">
      <formula>LEN(TRIM(D91))&gt;0</formula>
    </cfRule>
  </conditionalFormatting>
  <conditionalFormatting sqref="D92:E95">
    <cfRule type="beginsWith" dxfId="298" priority="46" stopIfTrue="1" operator="beginsWith" text="Not Applicable">
      <formula>LEFT(D92,LEN("Not Applicable"))="Not Applicable"</formula>
    </cfRule>
    <cfRule type="beginsWith" dxfId="297" priority="47" stopIfTrue="1" operator="beginsWith" text="Waived">
      <formula>LEFT(D92,LEN("Waived"))="Waived"</formula>
    </cfRule>
    <cfRule type="beginsWith" dxfId="296" priority="48" stopIfTrue="1" operator="beginsWith" text="Pre-Passed">
      <formula>LEFT(D92,LEN("Pre-Passed"))="Pre-Passed"</formula>
    </cfRule>
    <cfRule type="beginsWith" dxfId="295" priority="49" stopIfTrue="1" operator="beginsWith" text="Completed">
      <formula>LEFT(D92,LEN("Completed"))="Completed"</formula>
    </cfRule>
    <cfRule type="beginsWith" dxfId="294" priority="50" stopIfTrue="1" operator="beginsWith" text="Partial">
      <formula>LEFT(D92,LEN("Partial"))="Partial"</formula>
    </cfRule>
    <cfRule type="beginsWith" dxfId="293" priority="51" stopIfTrue="1" operator="beginsWith" text="Missing">
      <formula>LEFT(D92,LEN("Missing"))="Missing"</formula>
    </cfRule>
    <cfRule type="beginsWith" dxfId="292" priority="52" stopIfTrue="1" operator="beginsWith" text="Untested">
      <formula>LEFT(D92,LEN("Untested"))="Untested"</formula>
    </cfRule>
    <cfRule type="notContainsBlanks" dxfId="291" priority="53" stopIfTrue="1">
      <formula>LEN(TRIM(D92))&gt;0</formula>
    </cfRule>
  </conditionalFormatting>
  <conditionalFormatting sqref="D11:E13">
    <cfRule type="beginsWith" dxfId="290" priority="9" stopIfTrue="1" operator="beginsWith" text="Not Applicable">
      <formula>LEFT(D11,LEN("Not Applicable"))="Not Applicable"</formula>
    </cfRule>
    <cfRule type="beginsWith" dxfId="289" priority="10" stopIfTrue="1" operator="beginsWith" text="Waived">
      <formula>LEFT(D11,LEN("Waived"))="Waived"</formula>
    </cfRule>
    <cfRule type="beginsWith" dxfId="288" priority="11" stopIfTrue="1" operator="beginsWith" text="Pre-Passed">
      <formula>LEFT(D11,LEN("Pre-Passed"))="Pre-Passed"</formula>
    </cfRule>
    <cfRule type="beginsWith" dxfId="287" priority="12" stopIfTrue="1" operator="beginsWith" text="Completed">
      <formula>LEFT(D11,LEN("Completed"))="Completed"</formula>
    </cfRule>
    <cfRule type="beginsWith" dxfId="286" priority="13" stopIfTrue="1" operator="beginsWith" text="Partial">
      <formula>LEFT(D11,LEN("Partial"))="Partial"</formula>
    </cfRule>
    <cfRule type="beginsWith" dxfId="285" priority="14" stopIfTrue="1" operator="beginsWith" text="Missing">
      <formula>LEFT(D11,LEN("Missing"))="Missing"</formula>
    </cfRule>
    <cfRule type="beginsWith" dxfId="284" priority="15" stopIfTrue="1" operator="beginsWith" text="Untested">
      <formula>LEFT(D11,LEN("Untested"))="Untested"</formula>
    </cfRule>
    <cfRule type="notContainsBlanks" dxfId="283" priority="16" stopIfTrue="1">
      <formula>LEN(TRIM(D11))&gt;0</formula>
    </cfRule>
  </conditionalFormatting>
  <conditionalFormatting sqref="D14:E14">
    <cfRule type="beginsWith" dxfId="282" priority="1" stopIfTrue="1" operator="beginsWith" text="Not Applicable">
      <formula>LEFT(D14,LEN("Not Applicable"))="Not Applicable"</formula>
    </cfRule>
    <cfRule type="beginsWith" dxfId="281" priority="2" stopIfTrue="1" operator="beginsWith" text="Waived">
      <formula>LEFT(D14,LEN("Waived"))="Waived"</formula>
    </cfRule>
    <cfRule type="beginsWith" dxfId="280" priority="3" stopIfTrue="1" operator="beginsWith" text="Pre-Passed">
      <formula>LEFT(D14,LEN("Pre-Passed"))="Pre-Passed"</formula>
    </cfRule>
    <cfRule type="beginsWith" dxfId="279" priority="4" stopIfTrue="1" operator="beginsWith" text="Completed">
      <formula>LEFT(D14,LEN("Completed"))="Completed"</formula>
    </cfRule>
    <cfRule type="beginsWith" dxfId="278" priority="5" stopIfTrue="1" operator="beginsWith" text="Partial">
      <formula>LEFT(D14,LEN("Partial"))="Partial"</formula>
    </cfRule>
    <cfRule type="beginsWith" dxfId="277" priority="6" stopIfTrue="1" operator="beginsWith" text="Missing">
      <formula>LEFT(D14,LEN("Missing"))="Missing"</formula>
    </cfRule>
    <cfRule type="beginsWith" dxfId="276" priority="7" stopIfTrue="1" operator="beginsWith" text="Untested">
      <formula>LEFT(D14,LEN("Untested"))="Untested"</formula>
    </cfRule>
    <cfRule type="notContainsBlanks" dxfId="275" priority="8" stopIfTrue="1">
      <formula>LEN(TRIM(D14))&gt;0</formula>
    </cfRule>
  </conditionalFormatting>
  <dataValidations count="1">
    <dataValidation type="list" showInputMessage="1" showErrorMessage="1" sqref="D101:E103 D110:E117 D105:E108 D79:E99 D24:E30 D32:E56 D16:E22 D58:E77 D11:E14">
      <formula1>"Untested, Missing, Partial, Completed, Pre-Passed, Waived, Not Applicable"</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topLeftCell="A25" zoomScale="115" zoomScaleNormal="115" zoomScalePageLayoutView="150" workbookViewId="0">
      <selection activeCell="D25" sqref="D25"/>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828</v>
      </c>
      <c r="D1" s="7" t="str">
        <f>""&amp;COUNTIF(D$10:D$177,$A$2)&amp;" "&amp;$A$2</f>
        <v>26 Untested</v>
      </c>
      <c r="E1" s="7" t="str">
        <f>""&amp;COUNTIF(E$10:E$177,$A$2)&amp;" "&amp;$A$2</f>
        <v>39 Untested</v>
      </c>
      <c r="F1" s="8" t="s">
        <v>827</v>
      </c>
    </row>
    <row r="2" spans="1:6" ht="13.95" customHeight="1" thickBot="1" x14ac:dyDescent="0.35">
      <c r="A2" s="64" t="s">
        <v>74</v>
      </c>
      <c r="B2" s="60" t="s">
        <v>75</v>
      </c>
      <c r="C2" s="172" t="s">
        <v>830</v>
      </c>
      <c r="D2" s="66">
        <f>SUMPRODUCT(($A$10:$A$177="Required")*(D$10:D$177="Missing"))+0.5*SUMPRODUCT(($A$10:$A$177="Required")*(D$10:D$177="Partial"))</f>
        <v>1</v>
      </c>
      <c r="E2" s="66">
        <f>SUMPRODUCT(($A$10:$A$177="Required")*(E$10:E$177="Missing"))+0.5*SUMPRODUCT(($A$10:$A$177="Required")*(E$10:E$177="Partial"))</f>
        <v>0</v>
      </c>
      <c r="F2" s="60" t="str">
        <f>"Required "&amp;$F$1&amp;"s "&amp;A3</f>
        <v>Required ICRs Missing</v>
      </c>
    </row>
    <row r="3" spans="1:6" ht="13.95" customHeight="1" thickBot="1" x14ac:dyDescent="0.35">
      <c r="A3" s="64" t="s">
        <v>76</v>
      </c>
      <c r="B3" s="60" t="s">
        <v>77</v>
      </c>
      <c r="C3" s="173"/>
      <c r="D3" s="66">
        <f>SUMPRODUCT(($A$10:$A$177="Basic")*(D$10:D$177="Missing"))+0.5*SUMPRODUCT(($A$10:$A$177="Basic")*(D$10:D$177="Partial"))</f>
        <v>0</v>
      </c>
      <c r="E3" s="66">
        <f>SUMPRODUCT(($A$10:$A$177="Basic")*(E$10:E$177="Missing"))+0.5*SUMPRODUCT(($A$10:$A$177="Basic")*(E$10:E$177="Partial"))</f>
        <v>0</v>
      </c>
      <c r="F3" s="60" t="str">
        <f>"Basic "&amp;$F$1&amp;"s "&amp;A3</f>
        <v>Basic ICRs Missing</v>
      </c>
    </row>
    <row r="4" spans="1:6" ht="13.95" customHeight="1" thickBot="1" x14ac:dyDescent="0.35">
      <c r="A4" s="64" t="s">
        <v>78</v>
      </c>
      <c r="B4" s="60" t="s">
        <v>79</v>
      </c>
      <c r="C4" s="173"/>
      <c r="D4" s="66">
        <f>SUMPRODUCT(($A$10:$A$177="Intermediate")*(D$10:D$177="Missing"))+0.5*SUMPRODUCT(($A$10:$A$177="Intermediate")*(D$10:D$177="Partial"))</f>
        <v>1</v>
      </c>
      <c r="E4" s="66">
        <f>SUMPRODUCT(($A$10:$A$177="Intermediate")*(E$10:E$177="Missing"))+0.5*SUMPRODUCT(($A$10:$A$177="Intermediate")*(E$10:E$177="Partial"))</f>
        <v>0</v>
      </c>
      <c r="F4" s="60" t="str">
        <f>"Intermediate "&amp;$F$1&amp;"s "&amp;A3</f>
        <v>Intermediate ICRs Missing</v>
      </c>
    </row>
    <row r="5" spans="1:6" ht="13.95" customHeight="1" thickBot="1" x14ac:dyDescent="0.35">
      <c r="A5" s="64" t="s">
        <v>80</v>
      </c>
      <c r="B5" s="60" t="s">
        <v>81</v>
      </c>
      <c r="C5" s="173"/>
      <c r="D5" s="66">
        <f>SUMPRODUCT(($A$10:$A$177="Intermediate")*(D$10:D$177="Completed"))+SUMPRODUCT(($A$10:$A$177="Intermediate")*(D$10:D$177="Pre-Passed"))+0.5*SUMPRODUCT(($A$10:$A$177="Intermediate")*(D$10:D$177="Partial"))</f>
        <v>1</v>
      </c>
      <c r="E5" s="66">
        <f>SUMPRODUCT(($A$10:$A$177="Intermediate")*(E$10:E$177="Completed"))+SUMPRODUCT(($A$10:$A$177="Intermediate")*(E$10:E$177="Pre-Passed"))+0.5*SUMPRODUCT(($A$10:$A$177="Intermediate")*(E$10:E$177="Partial"))</f>
        <v>0</v>
      </c>
      <c r="F5" s="60" t="str">
        <f>"Intermediate "&amp;$F$1&amp;"s "&amp;A5</f>
        <v>Intermediate ICRs Completed</v>
      </c>
    </row>
    <row r="6" spans="1:6" ht="13.95" customHeight="1" thickBot="1" x14ac:dyDescent="0.35">
      <c r="A6" s="64" t="s">
        <v>82</v>
      </c>
      <c r="B6" s="60" t="s">
        <v>83</v>
      </c>
      <c r="C6" s="173"/>
      <c r="D6" s="66">
        <f>SUMPRODUCT(($A$10:$A$177="Advanced")*(D$10:D$177="Missing"))+0.5*SUMPRODUCT(($A$10:$A$177="Advanced")*(D$10:D$177="Partial"))</f>
        <v>2</v>
      </c>
      <c r="E6" s="66">
        <f>SUMPRODUCT(($A$10:$A$177="Advanced")*(E$10:E$177="Missing"))+0.5*SUMPRODUCT(($A$10:$A$177="Advanced")*(E$10:E$177="Partial"))</f>
        <v>0</v>
      </c>
      <c r="F6" s="60" t="str">
        <f>"Advanced "&amp;$F$1&amp;"s "&amp;A3</f>
        <v>Advanced ICRs Missing</v>
      </c>
    </row>
    <row r="7" spans="1:6" ht="13.95" customHeight="1" thickBot="1" x14ac:dyDescent="0.35">
      <c r="A7" s="64" t="s">
        <v>84</v>
      </c>
      <c r="B7" s="60" t="s">
        <v>85</v>
      </c>
      <c r="C7" s="173"/>
      <c r="D7" s="66">
        <f>SUMPRODUCT(($A$10:$A$177="Advanced")*(D$10:D$177="Completed"))+SUMPRODUCT(($A$10:$A$177="Advanced")*(D$10:D$177="Pre-Passed"))+0.5*SUMPRODUCT(($A$10:$A$177="Advanced")*(D$10:D$177="Partial"))</f>
        <v>0</v>
      </c>
      <c r="E7" s="66">
        <f>SUMPRODUCT(($A$10:$A$177="Advanced")*(E$10:E$177="Completed"))+SUMPRODUCT(($A$10:$A$177="Advanced")*(E$10:E$177="Pre-Passed"))+0.5*SUMPRODUCT(($A$10:$A$177="Advanced")*(E$10:E$177="Partial"))</f>
        <v>0</v>
      </c>
      <c r="F7" s="60" t="str">
        <f>"Advanced "&amp;$F$1&amp;"s "&amp;A5</f>
        <v>Advanced ICRs Completed</v>
      </c>
    </row>
    <row r="8" spans="1:6" ht="13.95" customHeight="1" thickBot="1" x14ac:dyDescent="0.35">
      <c r="A8" s="59" t="s">
        <v>86</v>
      </c>
      <c r="B8" s="60" t="s">
        <v>87</v>
      </c>
      <c r="C8" s="173"/>
      <c r="D8" s="66">
        <f>SUMPRODUCT(($A$10:$A$177="Professional")*(D$10:D$177="Completed"))+SUMPRODUCT(($A$10:$A$177="Professional")*(D$10:D$177="Pre-Passed"))+0.5*SUMPRODUCT(($A$10:$A$177="Professional")*(D$10:D$177="Partial"))</f>
        <v>0</v>
      </c>
      <c r="E8" s="66">
        <f>SUMPRODUCT(($A$10:$A$177="Professional")*(E$10:E$177="Completed"))+SUMPRODUCT(($A$10:$A$177="Professional")*(E$10:E$177="Pre-Passed"))+0.5*SUMPRODUCT(($A$10:$A$177="Professional")*(E$10:E$177="Partial"))</f>
        <v>0</v>
      </c>
      <c r="F8" s="60" t="str">
        <f>"Professional "&amp;$F$1&amp;"s "&amp;A5</f>
        <v>Professional ICRs Completed</v>
      </c>
    </row>
    <row r="9" spans="1:6" ht="13.95" customHeight="1" thickBot="1" x14ac:dyDescent="0.35">
      <c r="A9" s="175" t="s">
        <v>88</v>
      </c>
      <c r="B9" s="176"/>
      <c r="C9" s="174"/>
      <c r="D9" s="66">
        <f>SUMPRODUCT(($A$10:$A$177="Innovative")*(D$10:D$177="Completed"))+SUMPRODUCT(($A$10:$A$177="Innovative")*(D$10:D$177="Pre-Passed"))+0.5*SUMPRODUCT(($A$10:$A$177="Innovative")*(D$10:D$177="Partial"))</f>
        <v>0</v>
      </c>
      <c r="E9" s="66">
        <f>SUMPRODUCT(($A$10:$A$177="Innovative")*(E$10:E$177="Completed"))+SUMPRODUCT(($A$10:$A$177="Innovative")*(E$10:E$177="Pre-Passed"))+0.5*SUMPRODUCT(($A$10:$A$177="Innovative")*(E$10:E$177="Partial"))</f>
        <v>0</v>
      </c>
      <c r="F9" s="60" t="str">
        <f>"Innovative "&amp;$F$1&amp;"s "&amp;A5</f>
        <v>Innovative ICRs Completed</v>
      </c>
    </row>
    <row r="10" spans="1:6" ht="13.95" customHeight="1" thickBot="1" x14ac:dyDescent="0.35">
      <c r="A10" s="177" t="s">
        <v>237</v>
      </c>
      <c r="B10" s="178"/>
      <c r="C10" s="8" t="s">
        <v>89</v>
      </c>
      <c r="D10" s="8" t="s">
        <v>90</v>
      </c>
      <c r="E10" s="8" t="s">
        <v>91</v>
      </c>
      <c r="F10" s="8" t="s">
        <v>92</v>
      </c>
    </row>
    <row r="11" spans="1:6" ht="28.2" thickBot="1" x14ac:dyDescent="0.35">
      <c r="A11" s="67" t="s">
        <v>93</v>
      </c>
      <c r="B11" s="60" t="s">
        <v>238</v>
      </c>
      <c r="C11" s="60" t="s">
        <v>319</v>
      </c>
      <c r="D11" s="8" t="s">
        <v>80</v>
      </c>
      <c r="E11" s="8" t="s">
        <v>74</v>
      </c>
      <c r="F11" s="60"/>
    </row>
    <row r="12" spans="1:6" ht="28.2" thickBot="1" x14ac:dyDescent="0.35">
      <c r="A12" s="67" t="s">
        <v>93</v>
      </c>
      <c r="B12" s="60" t="s">
        <v>239</v>
      </c>
      <c r="C12" s="60" t="s">
        <v>320</v>
      </c>
      <c r="D12" s="8" t="s">
        <v>76</v>
      </c>
      <c r="E12" s="8" t="s">
        <v>74</v>
      </c>
      <c r="F12" s="60"/>
    </row>
    <row r="13" spans="1:6" ht="16.2" thickBot="1" x14ac:dyDescent="0.35">
      <c r="A13" s="68" t="s">
        <v>96</v>
      </c>
      <c r="B13" s="60" t="s">
        <v>240</v>
      </c>
      <c r="C13" s="60" t="s">
        <v>321</v>
      </c>
      <c r="D13" s="8" t="s">
        <v>80</v>
      </c>
      <c r="E13" s="8" t="s">
        <v>74</v>
      </c>
      <c r="F13" s="60"/>
    </row>
    <row r="14" spans="1:6" ht="16.2" thickBot="1" x14ac:dyDescent="0.35">
      <c r="A14" s="68" t="s">
        <v>96</v>
      </c>
      <c r="B14" s="60" t="s">
        <v>241</v>
      </c>
      <c r="C14" s="60" t="s">
        <v>322</v>
      </c>
      <c r="D14" s="8" t="s">
        <v>80</v>
      </c>
      <c r="E14" s="8" t="s">
        <v>74</v>
      </c>
      <c r="F14" s="60"/>
    </row>
    <row r="15" spans="1:6" ht="28.2" thickBot="1" x14ac:dyDescent="0.35">
      <c r="A15" s="68" t="s">
        <v>96</v>
      </c>
      <c r="B15" s="60" t="s">
        <v>242</v>
      </c>
      <c r="C15" s="60" t="s">
        <v>323</v>
      </c>
      <c r="D15" s="8" t="s">
        <v>80</v>
      </c>
      <c r="E15" s="8" t="s">
        <v>74</v>
      </c>
      <c r="F15" s="60"/>
    </row>
    <row r="16" spans="1:6" ht="16.2" thickBot="1" x14ac:dyDescent="0.35">
      <c r="A16" s="70" t="s">
        <v>110</v>
      </c>
      <c r="B16" s="60" t="s">
        <v>243</v>
      </c>
      <c r="C16" s="60" t="s">
        <v>324</v>
      </c>
      <c r="D16" s="8" t="s">
        <v>80</v>
      </c>
      <c r="E16" s="8" t="s">
        <v>74</v>
      </c>
      <c r="F16" s="60"/>
    </row>
    <row r="17" spans="1:6" ht="55.8" thickBot="1" x14ac:dyDescent="0.35">
      <c r="A17" s="70" t="s">
        <v>110</v>
      </c>
      <c r="B17" s="60" t="s">
        <v>244</v>
      </c>
      <c r="C17" s="60" t="s">
        <v>325</v>
      </c>
      <c r="D17" s="8" t="s">
        <v>76</v>
      </c>
      <c r="E17" s="8" t="s">
        <v>74</v>
      </c>
      <c r="F17" s="60"/>
    </row>
    <row r="18" spans="1:6" ht="28.2" thickBot="1" x14ac:dyDescent="0.35">
      <c r="A18" s="69" t="s">
        <v>98</v>
      </c>
      <c r="B18" s="60" t="s">
        <v>245</v>
      </c>
      <c r="C18" s="60" t="s">
        <v>326</v>
      </c>
      <c r="D18" s="8" t="s">
        <v>76</v>
      </c>
      <c r="E18" s="8" t="s">
        <v>74</v>
      </c>
      <c r="F18" s="60"/>
    </row>
    <row r="19" spans="1:6" ht="42" thickBot="1" x14ac:dyDescent="0.35">
      <c r="A19" s="69" t="s">
        <v>98</v>
      </c>
      <c r="B19" s="60" t="s">
        <v>246</v>
      </c>
      <c r="C19" s="60" t="s">
        <v>327</v>
      </c>
      <c r="D19" s="8" t="s">
        <v>76</v>
      </c>
      <c r="E19" s="8" t="s">
        <v>74</v>
      </c>
      <c r="F19" s="60"/>
    </row>
    <row r="20" spans="1:6" ht="28.2" thickBot="1" x14ac:dyDescent="0.35">
      <c r="A20" s="71" t="s">
        <v>134</v>
      </c>
      <c r="B20" s="60" t="s">
        <v>247</v>
      </c>
      <c r="C20" s="60" t="s">
        <v>328</v>
      </c>
      <c r="D20" s="8" t="s">
        <v>76</v>
      </c>
      <c r="E20" s="8" t="s">
        <v>74</v>
      </c>
      <c r="F20" s="60"/>
    </row>
    <row r="21" spans="1:6" ht="16.2" thickBot="1" x14ac:dyDescent="0.35">
      <c r="A21" s="72" t="s">
        <v>218</v>
      </c>
      <c r="B21" s="60" t="s">
        <v>248</v>
      </c>
      <c r="C21" s="60" t="s">
        <v>329</v>
      </c>
      <c r="D21" s="8" t="s">
        <v>76</v>
      </c>
      <c r="E21" s="8" t="s">
        <v>74</v>
      </c>
      <c r="F21" s="60"/>
    </row>
    <row r="22" spans="1:6" ht="13.95" customHeight="1" thickBot="1" x14ac:dyDescent="0.35">
      <c r="A22" s="177" t="s">
        <v>534</v>
      </c>
      <c r="B22" s="178"/>
      <c r="C22" s="8" t="s">
        <v>89</v>
      </c>
      <c r="D22" s="8" t="s">
        <v>90</v>
      </c>
      <c r="E22" s="8" t="s">
        <v>91</v>
      </c>
      <c r="F22" s="8" t="s">
        <v>92</v>
      </c>
    </row>
    <row r="23" spans="1:6" ht="16.2" thickBot="1" x14ac:dyDescent="0.35">
      <c r="A23" s="67" t="s">
        <v>93</v>
      </c>
      <c r="B23" s="60" t="s">
        <v>535</v>
      </c>
      <c r="C23" s="60" t="s">
        <v>536</v>
      </c>
      <c r="D23" s="8" t="s">
        <v>80</v>
      </c>
      <c r="E23" s="8" t="s">
        <v>74</v>
      </c>
      <c r="F23" s="60"/>
    </row>
    <row r="24" spans="1:6" ht="28.2" thickBot="1" x14ac:dyDescent="0.35">
      <c r="A24" s="68" t="s">
        <v>96</v>
      </c>
      <c r="B24" s="60" t="s">
        <v>537</v>
      </c>
      <c r="C24" s="60" t="s">
        <v>538</v>
      </c>
      <c r="D24" s="8" t="s">
        <v>80</v>
      </c>
      <c r="E24" s="8" t="s">
        <v>74</v>
      </c>
      <c r="F24" s="60"/>
    </row>
    <row r="25" spans="1:6" ht="28.2" thickBot="1" x14ac:dyDescent="0.35">
      <c r="A25" s="70" t="s">
        <v>110</v>
      </c>
      <c r="B25" s="60" t="s">
        <v>539</v>
      </c>
      <c r="C25" s="60" t="s">
        <v>540</v>
      </c>
      <c r="D25" s="8" t="s">
        <v>74</v>
      </c>
      <c r="E25" s="8" t="s">
        <v>74</v>
      </c>
      <c r="F25" s="60"/>
    </row>
    <row r="26" spans="1:6" ht="28.2" thickBot="1" x14ac:dyDescent="0.35">
      <c r="A26" s="69" t="s">
        <v>98</v>
      </c>
      <c r="B26" s="60" t="s">
        <v>541</v>
      </c>
      <c r="C26" s="60" t="s">
        <v>542</v>
      </c>
      <c r="D26" s="8" t="s">
        <v>74</v>
      </c>
      <c r="E26" s="8" t="s">
        <v>74</v>
      </c>
      <c r="F26" s="60"/>
    </row>
    <row r="27" spans="1:6" ht="28.2" thickBot="1" x14ac:dyDescent="0.35">
      <c r="A27" s="69" t="s">
        <v>98</v>
      </c>
      <c r="B27" s="60" t="s">
        <v>543</v>
      </c>
      <c r="C27" s="60" t="s">
        <v>829</v>
      </c>
      <c r="D27" s="8" t="s">
        <v>74</v>
      </c>
      <c r="E27" s="8" t="s">
        <v>74</v>
      </c>
      <c r="F27" s="60"/>
    </row>
    <row r="28" spans="1:6" ht="28.2" thickBot="1" x14ac:dyDescent="0.35">
      <c r="A28" s="71" t="s">
        <v>134</v>
      </c>
      <c r="B28" s="60" t="s">
        <v>544</v>
      </c>
      <c r="C28" s="60" t="s">
        <v>545</v>
      </c>
      <c r="D28" s="8" t="s">
        <v>74</v>
      </c>
      <c r="E28" s="8" t="s">
        <v>74</v>
      </c>
      <c r="F28" s="60"/>
    </row>
    <row r="29" spans="1:6" ht="28.2" thickBot="1" x14ac:dyDescent="0.35">
      <c r="A29" s="71" t="s">
        <v>134</v>
      </c>
      <c r="B29" s="60" t="s">
        <v>546</v>
      </c>
      <c r="C29" s="60" t="s">
        <v>547</v>
      </c>
      <c r="D29" s="8" t="s">
        <v>74</v>
      </c>
      <c r="E29" s="8" t="s">
        <v>74</v>
      </c>
      <c r="F29" s="60"/>
    </row>
    <row r="30" spans="1:6" ht="28.2" thickBot="1" x14ac:dyDescent="0.35">
      <c r="A30" s="72" t="s">
        <v>218</v>
      </c>
      <c r="B30" s="60" t="s">
        <v>548</v>
      </c>
      <c r="C30" s="60" t="s">
        <v>549</v>
      </c>
      <c r="D30" s="8" t="s">
        <v>74</v>
      </c>
      <c r="E30" s="8" t="s">
        <v>74</v>
      </c>
      <c r="F30" s="60"/>
    </row>
    <row r="31" spans="1:6" ht="13.95" customHeight="1" thickBot="1" x14ac:dyDescent="0.35">
      <c r="A31" s="177" t="s">
        <v>550</v>
      </c>
      <c r="B31" s="178"/>
      <c r="C31" s="8" t="s">
        <v>89</v>
      </c>
      <c r="D31" s="8" t="s">
        <v>90</v>
      </c>
      <c r="E31" s="8" t="s">
        <v>91</v>
      </c>
      <c r="F31" s="8" t="s">
        <v>92</v>
      </c>
    </row>
    <row r="32" spans="1:6" ht="42" thickBot="1" x14ac:dyDescent="0.35">
      <c r="A32" s="67" t="s">
        <v>93</v>
      </c>
      <c r="B32" s="60" t="s">
        <v>551</v>
      </c>
      <c r="C32" s="60" t="s">
        <v>552</v>
      </c>
      <c r="D32" s="8" t="s">
        <v>74</v>
      </c>
      <c r="E32" s="8" t="s">
        <v>74</v>
      </c>
      <c r="F32" s="60"/>
    </row>
    <row r="33" spans="1:6" ht="69.599999999999994" thickBot="1" x14ac:dyDescent="0.35">
      <c r="A33" s="68" t="s">
        <v>96</v>
      </c>
      <c r="B33" s="60" t="s">
        <v>553</v>
      </c>
      <c r="C33" s="60" t="s">
        <v>554</v>
      </c>
      <c r="D33" s="8" t="s">
        <v>74</v>
      </c>
      <c r="E33" s="8" t="s">
        <v>74</v>
      </c>
      <c r="F33" s="60"/>
    </row>
    <row r="34" spans="1:6" ht="16.2" thickBot="1" x14ac:dyDescent="0.35">
      <c r="A34" s="70" t="s">
        <v>110</v>
      </c>
      <c r="B34" s="60" t="s">
        <v>555</v>
      </c>
      <c r="C34" s="60" t="s">
        <v>556</v>
      </c>
      <c r="D34" s="8" t="s">
        <v>74</v>
      </c>
      <c r="E34" s="8" t="s">
        <v>74</v>
      </c>
      <c r="F34" s="60"/>
    </row>
    <row r="35" spans="1:6" ht="28.2" thickBot="1" x14ac:dyDescent="0.35">
      <c r="A35" s="70" t="s">
        <v>110</v>
      </c>
      <c r="B35" s="60" t="s">
        <v>557</v>
      </c>
      <c r="C35" s="60" t="s">
        <v>558</v>
      </c>
      <c r="D35" s="8" t="s">
        <v>74</v>
      </c>
      <c r="E35" s="8" t="s">
        <v>74</v>
      </c>
      <c r="F35" s="60"/>
    </row>
    <row r="36" spans="1:6" ht="55.8" thickBot="1" x14ac:dyDescent="0.35">
      <c r="A36" s="70" t="s">
        <v>110</v>
      </c>
      <c r="B36" s="60" t="s">
        <v>559</v>
      </c>
      <c r="C36" s="60" t="s">
        <v>560</v>
      </c>
      <c r="D36" s="8" t="s">
        <v>74</v>
      </c>
      <c r="E36" s="8" t="s">
        <v>74</v>
      </c>
      <c r="F36" s="60"/>
    </row>
    <row r="37" spans="1:6" s="26" customFormat="1" ht="69.599999999999994" thickBot="1" x14ac:dyDescent="0.35">
      <c r="A37" s="70" t="s">
        <v>110</v>
      </c>
      <c r="B37" s="60" t="s">
        <v>561</v>
      </c>
      <c r="C37" s="60" t="s">
        <v>562</v>
      </c>
      <c r="D37" s="8" t="s">
        <v>74</v>
      </c>
      <c r="E37" s="8" t="s">
        <v>74</v>
      </c>
      <c r="F37" s="60"/>
    </row>
    <row r="38" spans="1:6" s="26" customFormat="1" ht="42" thickBot="1" x14ac:dyDescent="0.35">
      <c r="A38" s="69" t="s">
        <v>98</v>
      </c>
      <c r="B38" s="60" t="s">
        <v>563</v>
      </c>
      <c r="C38" s="60" t="s">
        <v>564</v>
      </c>
      <c r="D38" s="8" t="s">
        <v>74</v>
      </c>
      <c r="E38" s="8" t="s">
        <v>74</v>
      </c>
      <c r="F38" s="60"/>
    </row>
    <row r="39" spans="1:6" s="26" customFormat="1" ht="28.2" thickBot="1" x14ac:dyDescent="0.35">
      <c r="A39" s="69" t="s">
        <v>98</v>
      </c>
      <c r="B39" s="60" t="s">
        <v>565</v>
      </c>
      <c r="C39" s="60" t="s">
        <v>566</v>
      </c>
      <c r="D39" s="8" t="s">
        <v>74</v>
      </c>
      <c r="E39" s="8" t="s">
        <v>74</v>
      </c>
      <c r="F39" s="60"/>
    </row>
    <row r="40" spans="1:6" s="26" customFormat="1" ht="28.2" thickBot="1" x14ac:dyDescent="0.35">
      <c r="A40" s="71" t="s">
        <v>134</v>
      </c>
      <c r="B40" s="60" t="s">
        <v>567</v>
      </c>
      <c r="C40" s="60" t="s">
        <v>568</v>
      </c>
      <c r="D40" s="8" t="s">
        <v>74</v>
      </c>
      <c r="E40" s="8" t="s">
        <v>74</v>
      </c>
      <c r="F40" s="60"/>
    </row>
    <row r="41" spans="1:6" s="26" customFormat="1" ht="16.2" thickBot="1" x14ac:dyDescent="0.35">
      <c r="A41" s="71" t="s">
        <v>134</v>
      </c>
      <c r="B41" s="60" t="s">
        <v>569</v>
      </c>
      <c r="C41" s="60" t="s">
        <v>570</v>
      </c>
      <c r="D41" s="8" t="s">
        <v>74</v>
      </c>
      <c r="E41" s="8" t="s">
        <v>74</v>
      </c>
      <c r="F41" s="60"/>
    </row>
    <row r="42" spans="1:6" s="26" customFormat="1" ht="28.2" thickBot="1" x14ac:dyDescent="0.35">
      <c r="A42" s="72" t="s">
        <v>218</v>
      </c>
      <c r="B42" s="60" t="s">
        <v>571</v>
      </c>
      <c r="C42" s="60" t="s">
        <v>572</v>
      </c>
      <c r="D42" s="8" t="s">
        <v>74</v>
      </c>
      <c r="E42" s="8" t="s">
        <v>74</v>
      </c>
      <c r="F42" s="60"/>
    </row>
    <row r="43" spans="1:6" ht="13.95" customHeight="1" thickBot="1" x14ac:dyDescent="0.35">
      <c r="A43" s="177" t="s">
        <v>661</v>
      </c>
      <c r="B43" s="178"/>
      <c r="C43" s="8" t="s">
        <v>89</v>
      </c>
      <c r="D43" s="8" t="s">
        <v>90</v>
      </c>
      <c r="E43" s="8" t="s">
        <v>91</v>
      </c>
      <c r="F43" s="8" t="s">
        <v>92</v>
      </c>
    </row>
    <row r="44" spans="1:6" ht="42" thickBot="1" x14ac:dyDescent="0.35">
      <c r="A44" s="67" t="s">
        <v>93</v>
      </c>
      <c r="B44" s="60" t="s">
        <v>662</v>
      </c>
      <c r="C44" s="60" t="s">
        <v>663</v>
      </c>
      <c r="D44" s="8" t="s">
        <v>74</v>
      </c>
      <c r="E44" s="8" t="s">
        <v>74</v>
      </c>
      <c r="F44" s="60"/>
    </row>
    <row r="45" spans="1:6" ht="42" thickBot="1" x14ac:dyDescent="0.35">
      <c r="A45" s="68" t="s">
        <v>96</v>
      </c>
      <c r="B45" s="60" t="s">
        <v>664</v>
      </c>
      <c r="C45" s="60" t="s">
        <v>665</v>
      </c>
      <c r="D45" s="8" t="s">
        <v>74</v>
      </c>
      <c r="E45" s="8" t="s">
        <v>74</v>
      </c>
      <c r="F45" s="60"/>
    </row>
    <row r="46" spans="1:6" ht="28.2" thickBot="1" x14ac:dyDescent="0.35">
      <c r="A46" s="70" t="s">
        <v>110</v>
      </c>
      <c r="B46" s="60" t="s">
        <v>666</v>
      </c>
      <c r="C46" s="60" t="s">
        <v>667</v>
      </c>
      <c r="D46" s="8" t="s">
        <v>74</v>
      </c>
      <c r="E46" s="8" t="s">
        <v>74</v>
      </c>
      <c r="F46" s="60"/>
    </row>
    <row r="47" spans="1:6" ht="28.2" thickBot="1" x14ac:dyDescent="0.35">
      <c r="A47" s="70" t="s">
        <v>110</v>
      </c>
      <c r="B47" s="60" t="s">
        <v>668</v>
      </c>
      <c r="C47" s="60" t="s">
        <v>669</v>
      </c>
      <c r="D47" s="8" t="s">
        <v>74</v>
      </c>
      <c r="E47" s="8" t="s">
        <v>74</v>
      </c>
      <c r="F47" s="60"/>
    </row>
    <row r="48" spans="1:6" ht="42" thickBot="1" x14ac:dyDescent="0.35">
      <c r="A48" s="69" t="s">
        <v>98</v>
      </c>
      <c r="B48" s="60" t="s">
        <v>670</v>
      </c>
      <c r="C48" s="60" t="s">
        <v>671</v>
      </c>
      <c r="D48" s="8" t="s">
        <v>74</v>
      </c>
      <c r="E48" s="8" t="s">
        <v>74</v>
      </c>
      <c r="F48" s="60"/>
    </row>
    <row r="49" spans="1:6" ht="13.95" customHeight="1" thickBot="1" x14ac:dyDescent="0.35">
      <c r="A49" s="69" t="s">
        <v>98</v>
      </c>
      <c r="B49" s="60" t="s">
        <v>672</v>
      </c>
      <c r="C49" s="60" t="s">
        <v>673</v>
      </c>
      <c r="D49" s="8" t="s">
        <v>74</v>
      </c>
      <c r="E49" s="8" t="s">
        <v>74</v>
      </c>
      <c r="F49" s="60"/>
    </row>
    <row r="50" spans="1:6" ht="28.2" thickBot="1" x14ac:dyDescent="0.35">
      <c r="A50" s="71" t="s">
        <v>134</v>
      </c>
      <c r="B50" s="60" t="s">
        <v>674</v>
      </c>
      <c r="C50" s="60" t="s">
        <v>675</v>
      </c>
      <c r="D50" s="8" t="s">
        <v>74</v>
      </c>
      <c r="E50" s="8" t="s">
        <v>74</v>
      </c>
      <c r="F50" s="60"/>
    </row>
    <row r="51" spans="1:6" ht="16.2" thickBot="1" x14ac:dyDescent="0.35">
      <c r="A51" s="71" t="s">
        <v>134</v>
      </c>
      <c r="B51" s="60" t="s">
        <v>676</v>
      </c>
      <c r="C51" s="60" t="s">
        <v>677</v>
      </c>
      <c r="D51" s="8" t="s">
        <v>74</v>
      </c>
      <c r="E51" s="8" t="s">
        <v>74</v>
      </c>
      <c r="F51" s="60"/>
    </row>
    <row r="52" spans="1:6" ht="28.2" thickBot="1" x14ac:dyDescent="0.35">
      <c r="A52" s="72" t="s">
        <v>218</v>
      </c>
      <c r="B52" s="60" t="s">
        <v>678</v>
      </c>
      <c r="C52" s="60" t="s">
        <v>679</v>
      </c>
      <c r="D52" s="8" t="s">
        <v>74</v>
      </c>
      <c r="E52" s="8" t="s">
        <v>74</v>
      </c>
      <c r="F52" s="60"/>
    </row>
    <row r="53" spans="1:6" s="26" customFormat="1" ht="15.6" x14ac:dyDescent="0.3"/>
  </sheetData>
  <mergeCells count="6">
    <mergeCell ref="A43:B43"/>
    <mergeCell ref="A22:B22"/>
    <mergeCell ref="A31:B31"/>
    <mergeCell ref="C2:C9"/>
    <mergeCell ref="A9:B9"/>
    <mergeCell ref="A10:B10"/>
  </mergeCells>
  <conditionalFormatting sqref="D10:E250">
    <cfRule type="beginsWith" dxfId="274" priority="25" stopIfTrue="1" operator="beginsWith" text="Not Applicable">
      <formula>LEFT(D10,LEN("Not Applicable"))="Not Applicable"</formula>
    </cfRule>
    <cfRule type="beginsWith" dxfId="273" priority="26" stopIfTrue="1" operator="beginsWith" text="Waived">
      <formula>LEFT(D10,LEN("Waived"))="Waived"</formula>
    </cfRule>
    <cfRule type="beginsWith" dxfId="272" priority="27" stopIfTrue="1" operator="beginsWith" text="Pre-Passed">
      <formula>LEFT(D10,LEN("Pre-Passed"))="Pre-Passed"</formula>
    </cfRule>
    <cfRule type="beginsWith" dxfId="271" priority="28" stopIfTrue="1" operator="beginsWith" text="Completed">
      <formula>LEFT(D10,LEN("Completed"))="Completed"</formula>
    </cfRule>
    <cfRule type="beginsWith" dxfId="270" priority="29" stopIfTrue="1" operator="beginsWith" text="Partial">
      <formula>LEFT(D10,LEN("Partial"))="Partial"</formula>
    </cfRule>
    <cfRule type="beginsWith" dxfId="269" priority="30" stopIfTrue="1" operator="beginsWith" text="Missing">
      <formula>LEFT(D10,LEN("Missing"))="Missing"</formula>
    </cfRule>
    <cfRule type="beginsWith" dxfId="268" priority="31" stopIfTrue="1" operator="beginsWith" text="Untested">
      <formula>LEFT(D10,LEN("Untested"))="Untested"</formula>
    </cfRule>
  </conditionalFormatting>
  <conditionalFormatting sqref="A10:A250">
    <cfRule type="beginsWith" dxfId="267" priority="32" stopIfTrue="1" operator="beginsWith" text="Innovative">
      <formula>LEFT(A10,LEN("Innovative"))="Innovative"</formula>
    </cfRule>
    <cfRule type="beginsWith" dxfId="266" priority="33" stopIfTrue="1" operator="beginsWith" text="Professional">
      <formula>LEFT(A10,LEN("Professional"))="Professional"</formula>
    </cfRule>
    <cfRule type="beginsWith" dxfId="265" priority="34" stopIfTrue="1" operator="beginsWith" text="Advanced">
      <formula>LEFT(A10,LEN("Advanced"))="Advanced"</formula>
    </cfRule>
    <cfRule type="beginsWith" dxfId="264" priority="35" stopIfTrue="1" operator="beginsWith" text="Intermediate">
      <formula>LEFT(A10,LEN("Intermediate"))="Intermediate"</formula>
    </cfRule>
    <cfRule type="beginsWith" dxfId="263" priority="36" stopIfTrue="1" operator="beginsWith" text="Basic">
      <formula>LEFT(A10,LEN("Basic"))="Basic"</formula>
    </cfRule>
    <cfRule type="beginsWith" dxfId="262" priority="37" stopIfTrue="1" operator="beginsWith" text="Required">
      <formula>LEFT(A10,LEN("Required"))="Required"</formula>
    </cfRule>
    <cfRule type="notContainsBlanks" dxfId="261" priority="39" stopIfTrue="1">
      <formula>LEN(TRIM(A10))&gt;0</formula>
    </cfRule>
  </conditionalFormatting>
  <dataValidations count="1">
    <dataValidation type="list" showInputMessage="1" showErrorMessage="1" sqref="D23:E30 D11:E21 D32:E42 D44:E53">
      <formula1>"Untested, Missing, Partial, Completed, Pre-Passed, Waived, Not Applicable"</formula1>
    </dataValidation>
  </dataValidation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4"/>
  <sheetViews>
    <sheetView zoomScale="115" zoomScaleNormal="115" zoomScalePageLayoutView="150" workbookViewId="0">
      <selection activeCell="C25" sqref="C25"/>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383</v>
      </c>
      <c r="D1" s="7" t="str">
        <f>""&amp;COUNTIF(D$10:D$248,$A$2)&amp;" "&amp;$A$2</f>
        <v>40 Untested</v>
      </c>
      <c r="E1" s="7" t="str">
        <f>""&amp;COUNTIF(E$10:E$248,$A$2)&amp;" "&amp;$A$2</f>
        <v>40 Untested</v>
      </c>
      <c r="F1" s="8" t="s">
        <v>381</v>
      </c>
    </row>
    <row r="2" spans="1:6" ht="13.95" customHeight="1" thickBot="1" x14ac:dyDescent="0.35">
      <c r="A2" s="64" t="s">
        <v>74</v>
      </c>
      <c r="B2" s="60" t="s">
        <v>75</v>
      </c>
      <c r="C2" s="172" t="s">
        <v>384</v>
      </c>
      <c r="D2" s="66">
        <f>SUMPRODUCT(($A$10:$A$248="Required")*(D$10:D$248="Missing"))+0.5*SUMPRODUCT(($A$10:$A$248="Required")*(D$10:D$248="Partial"))</f>
        <v>0</v>
      </c>
      <c r="E2" s="66">
        <f>SUMPRODUCT(($A$10:$A$248="Required")*(E$10:E$248="Missing"))+0.5*SUMPRODUCT(($A$10:$A$248="Required")*(E$10:E$248="Partial"))</f>
        <v>0</v>
      </c>
      <c r="F2" s="60" t="str">
        <f>"Required "&amp;$F$1&amp;"s "&amp;A3</f>
        <v>Required NCRs Missing</v>
      </c>
    </row>
    <row r="3" spans="1:6" ht="13.95" customHeight="1" thickBot="1" x14ac:dyDescent="0.35">
      <c r="A3" s="64" t="s">
        <v>76</v>
      </c>
      <c r="B3" s="60" t="s">
        <v>77</v>
      </c>
      <c r="C3" s="173"/>
      <c r="D3" s="66">
        <f>SUMPRODUCT(($A$10:$A$248="Basic")*(D$10:D$248="Missing"))+0.5*SUMPRODUCT(($A$10:$A$248="Basic")*(D$10:D$248="Partial"))</f>
        <v>0</v>
      </c>
      <c r="E3" s="66">
        <f>SUMPRODUCT(($A$10:$A$248="Basic")*(E$10:E$248="Missing"))+0.5*SUMPRODUCT(($A$10:$A$248="Basic")*(E$10:E$248="Partial"))</f>
        <v>0</v>
      </c>
      <c r="F3" s="60" t="str">
        <f>"Basic "&amp;$F$1&amp;"s "&amp;A3</f>
        <v>Basic NCRs Missing</v>
      </c>
    </row>
    <row r="4" spans="1:6" ht="13.95" customHeight="1" thickBot="1" x14ac:dyDescent="0.35">
      <c r="A4" s="64" t="s">
        <v>78</v>
      </c>
      <c r="B4" s="60" t="s">
        <v>79</v>
      </c>
      <c r="C4" s="173"/>
      <c r="D4" s="66">
        <f>SUMPRODUCT(($A$10:$A$248="Intermediate")*(D$10:D$248="Missing"))+0.5*SUMPRODUCT(($A$10:$A$248="Intermediate")*(D$10:D$248="Partial"))</f>
        <v>0</v>
      </c>
      <c r="E4" s="66">
        <f>SUMPRODUCT(($A$10:$A$248="Intermediate")*(E$10:E$248="Missing"))+0.5*SUMPRODUCT(($A$10:$A$248="Intermediate")*(E$10:E$248="Partial"))</f>
        <v>0</v>
      </c>
      <c r="F4" s="60" t="str">
        <f>"Intermediate "&amp;$F$1&amp;"s "&amp;A3</f>
        <v>Intermediate NCRs Missing</v>
      </c>
    </row>
    <row r="5" spans="1:6" ht="13.95" customHeight="1" thickBot="1" x14ac:dyDescent="0.35">
      <c r="A5" s="64" t="s">
        <v>80</v>
      </c>
      <c r="B5" s="60" t="s">
        <v>81</v>
      </c>
      <c r="C5" s="173"/>
      <c r="D5" s="66">
        <f>SUMPRODUCT(($A$10:$A$248="Intermediate")*(D$10:D$248="Completed"))+SUMPRODUCT(($A$10:$A$248="Intermediate")*(D$10:D$248="Pre-Passed"))+0.5*SUMPRODUCT(($A$10:$A$248="Intermediate")*(D$10:D$248="Partial"))</f>
        <v>0</v>
      </c>
      <c r="E5" s="66">
        <f>SUMPRODUCT(($A$10:$A$248="Intermediate")*(E$10:E$248="Completed"))+SUMPRODUCT(($A$10:$A$248="Intermediate")*(E$10:E$248="Pre-Passed"))+0.5*SUMPRODUCT(($A$10:$A$248="Intermediate")*(E$10:E$248="Partial"))</f>
        <v>0</v>
      </c>
      <c r="F5" s="60" t="str">
        <f>"Intermediate "&amp;$F$1&amp;"s "&amp;A5</f>
        <v>Intermediate NCRs Completed</v>
      </c>
    </row>
    <row r="6" spans="1:6" ht="13.95" customHeight="1" thickBot="1" x14ac:dyDescent="0.35">
      <c r="A6" s="64" t="s">
        <v>82</v>
      </c>
      <c r="B6" s="60" t="s">
        <v>83</v>
      </c>
      <c r="C6" s="173"/>
      <c r="D6" s="66">
        <f>SUMPRODUCT(($A$10:$A$248="Advanced")*(D$10:D$248="Missing"))+0.5*SUMPRODUCT(($A$10:$A$248="Advanced")*(D$10:D$248="Partial"))</f>
        <v>0</v>
      </c>
      <c r="E6" s="66">
        <f>SUMPRODUCT(($A$10:$A$248="Advanced")*(E$10:E$248="Missing"))+0.5*SUMPRODUCT(($A$10:$A$248="Advanced")*(E$10:E$248="Partial"))</f>
        <v>0</v>
      </c>
      <c r="F6" s="60" t="str">
        <f>"Advanced "&amp;$F$1&amp;"s "&amp;A3</f>
        <v>Advanced NCRs Missing</v>
      </c>
    </row>
    <row r="7" spans="1:6" ht="13.95" customHeight="1" thickBot="1" x14ac:dyDescent="0.35">
      <c r="A7" s="64" t="s">
        <v>84</v>
      </c>
      <c r="B7" s="60" t="s">
        <v>85</v>
      </c>
      <c r="C7" s="173"/>
      <c r="D7" s="66">
        <f>SUMPRODUCT(($A$10:$A$248="Advanced")*(D$10:D$248="Completed"))+SUMPRODUCT(($A$10:$A$248="Advanced")*(D$10:D$248="Pre-Passed"))+0.5*SUMPRODUCT(($A$10:$A$248="Advanced")*(D$10:D$248="Partial"))</f>
        <v>0</v>
      </c>
      <c r="E7" s="66">
        <f>SUMPRODUCT(($A$10:$A$248="Advanced")*(E$10:E$248="Completed"))+SUMPRODUCT(($A$10:$A$248="Advanced")*(E$10:E$248="Pre-Passed"))+0.5*SUMPRODUCT(($A$10:$A$248="Advanced")*(E$10:E$248="Partial"))</f>
        <v>0</v>
      </c>
      <c r="F7" s="60" t="str">
        <f>"Advanced "&amp;$F$1&amp;"s "&amp;A5</f>
        <v>Advanced NCRs Completed</v>
      </c>
    </row>
    <row r="8" spans="1:6" ht="13.95" customHeight="1" thickBot="1" x14ac:dyDescent="0.35">
      <c r="A8" s="59" t="s">
        <v>86</v>
      </c>
      <c r="B8" s="60" t="s">
        <v>87</v>
      </c>
      <c r="C8" s="173"/>
      <c r="D8" s="66">
        <f>SUMPRODUCT(($A$10:$A$248="Professional")*(D$10:D$248="Completed"))+SUMPRODUCT(($A$10:$A$248="Professional")*(D$10:D$248="Pre-Passed"))+0.5*SUMPRODUCT(($A$10:$A$248="Professional")*(D$10:D$248="Partial"))</f>
        <v>0</v>
      </c>
      <c r="E8" s="66">
        <f>SUMPRODUCT(($A$10:$A$248="Professional")*(E$10:E$248="Completed"))+SUMPRODUCT(($A$10:$A$248="Professional")*(E$10:E$248="Pre-Passed"))+0.5*SUMPRODUCT(($A$10:$A$248="Professional")*(E$10:E$248="Partial"))</f>
        <v>0</v>
      </c>
      <c r="F8" s="60" t="str">
        <f>"Professional "&amp;$F$1&amp;"s "&amp;A5</f>
        <v>Professional NCRs Completed</v>
      </c>
    </row>
    <row r="9" spans="1:6" ht="13.95" customHeight="1" thickBot="1" x14ac:dyDescent="0.35">
      <c r="A9" s="175" t="s">
        <v>88</v>
      </c>
      <c r="B9" s="176"/>
      <c r="C9" s="174"/>
      <c r="D9" s="66">
        <f>SUMPRODUCT(($A$10:$A$248="Innovative")*(D$10:D$248="Completed"))+SUMPRODUCT(($A$10:$A$248="Innovative")*(D$10:D$248="Pre-Passed"))+0.5*SUMPRODUCT(($A$10:$A$248="Innovative")*(D$10:D$248="Partial"))</f>
        <v>0</v>
      </c>
      <c r="E9" s="66">
        <f>SUMPRODUCT(($A$10:$A$248="Innovative")*(E$10:E$248="Completed"))+SUMPRODUCT(($A$10:$A$248="Innovative")*(E$10:E$248="Pre-Passed"))+0.5*SUMPRODUCT(($A$10:$A$248="Innovative")*(E$10:E$248="Partial"))</f>
        <v>0</v>
      </c>
      <c r="F9" s="60" t="str">
        <f>"Innovative "&amp;$F$1&amp;"s "&amp;A5</f>
        <v>Innovative NCRs Completed</v>
      </c>
    </row>
    <row r="10" spans="1:6" ht="13.95" customHeight="1" thickBot="1" x14ac:dyDescent="0.35">
      <c r="A10" s="177" t="s">
        <v>385</v>
      </c>
      <c r="B10" s="178"/>
      <c r="C10" s="8" t="s">
        <v>89</v>
      </c>
      <c r="D10" s="8" t="s">
        <v>90</v>
      </c>
      <c r="E10" s="8" t="s">
        <v>91</v>
      </c>
      <c r="F10" s="8" t="s">
        <v>92</v>
      </c>
    </row>
    <row r="11" spans="1:6" ht="16.2" thickBot="1" x14ac:dyDescent="0.35">
      <c r="A11" s="68" t="s">
        <v>96</v>
      </c>
      <c r="B11" s="60" t="s">
        <v>386</v>
      </c>
      <c r="C11" s="60" t="s">
        <v>387</v>
      </c>
      <c r="D11" s="8" t="s">
        <v>74</v>
      </c>
      <c r="E11" s="8" t="s">
        <v>74</v>
      </c>
      <c r="F11" s="60"/>
    </row>
    <row r="12" spans="1:6" ht="16.2" thickBot="1" x14ac:dyDescent="0.35">
      <c r="A12" s="70" t="s">
        <v>110</v>
      </c>
      <c r="B12" s="60" t="s">
        <v>388</v>
      </c>
      <c r="C12" s="60" t="s">
        <v>389</v>
      </c>
      <c r="D12" s="8" t="s">
        <v>74</v>
      </c>
      <c r="E12" s="8" t="s">
        <v>74</v>
      </c>
      <c r="F12" s="60"/>
    </row>
    <row r="13" spans="1:6" ht="28.2" thickBot="1" x14ac:dyDescent="0.35">
      <c r="A13" s="69" t="s">
        <v>98</v>
      </c>
      <c r="B13" s="60" t="s">
        <v>390</v>
      </c>
      <c r="C13" s="60" t="s">
        <v>391</v>
      </c>
      <c r="D13" s="8" t="s">
        <v>74</v>
      </c>
      <c r="E13" s="8" t="s">
        <v>74</v>
      </c>
      <c r="F13" s="60"/>
    </row>
    <row r="14" spans="1:6" ht="28.2" thickBot="1" x14ac:dyDescent="0.35">
      <c r="A14" s="71" t="s">
        <v>134</v>
      </c>
      <c r="B14" s="60" t="s">
        <v>392</v>
      </c>
      <c r="C14" s="60" t="s">
        <v>393</v>
      </c>
      <c r="D14" s="8" t="s">
        <v>74</v>
      </c>
      <c r="E14" s="8" t="s">
        <v>74</v>
      </c>
      <c r="F14" s="60"/>
    </row>
    <row r="15" spans="1:6" ht="16.2" thickBot="1" x14ac:dyDescent="0.35">
      <c r="A15" s="72" t="s">
        <v>218</v>
      </c>
      <c r="B15" s="60" t="s">
        <v>394</v>
      </c>
      <c r="C15" s="60" t="s">
        <v>395</v>
      </c>
      <c r="D15" s="8" t="s">
        <v>74</v>
      </c>
      <c r="E15" s="8" t="s">
        <v>74</v>
      </c>
      <c r="F15" s="60"/>
    </row>
    <row r="16" spans="1:6" ht="13.95" customHeight="1" thickBot="1" x14ac:dyDescent="0.35">
      <c r="A16" s="177" t="s">
        <v>396</v>
      </c>
      <c r="B16" s="178"/>
      <c r="C16" s="8" t="s">
        <v>89</v>
      </c>
      <c r="D16" s="8" t="s">
        <v>90</v>
      </c>
      <c r="E16" s="8" t="s">
        <v>91</v>
      </c>
      <c r="F16" s="8" t="s">
        <v>92</v>
      </c>
    </row>
    <row r="17" spans="1:6" ht="16.2" thickBot="1" x14ac:dyDescent="0.35">
      <c r="A17" s="67" t="s">
        <v>93</v>
      </c>
      <c r="B17" s="60" t="s">
        <v>397</v>
      </c>
      <c r="C17" s="65" t="s">
        <v>398</v>
      </c>
      <c r="D17" s="8" t="s">
        <v>74</v>
      </c>
      <c r="E17" s="8" t="s">
        <v>74</v>
      </c>
      <c r="F17" s="60"/>
    </row>
    <row r="18" spans="1:6" ht="16.2" thickBot="1" x14ac:dyDescent="0.35">
      <c r="A18" s="68" t="s">
        <v>96</v>
      </c>
      <c r="B18" s="60" t="s">
        <v>399</v>
      </c>
      <c r="C18" s="65" t="s">
        <v>400</v>
      </c>
      <c r="D18" s="8" t="s">
        <v>74</v>
      </c>
      <c r="E18" s="8" t="s">
        <v>74</v>
      </c>
      <c r="F18" s="60"/>
    </row>
    <row r="19" spans="1:6" ht="16.2" thickBot="1" x14ac:dyDescent="0.35">
      <c r="A19" s="69" t="s">
        <v>98</v>
      </c>
      <c r="B19" s="60" t="s">
        <v>401</v>
      </c>
      <c r="C19" s="65" t="s">
        <v>402</v>
      </c>
      <c r="D19" s="8" t="s">
        <v>74</v>
      </c>
      <c r="E19" s="8" t="s">
        <v>74</v>
      </c>
      <c r="F19" s="60"/>
    </row>
    <row r="20" spans="1:6" ht="16.2" thickBot="1" x14ac:dyDescent="0.35">
      <c r="A20" s="71" t="s">
        <v>134</v>
      </c>
      <c r="B20" s="60" t="s">
        <v>403</v>
      </c>
      <c r="C20" s="65" t="s">
        <v>404</v>
      </c>
      <c r="D20" s="8" t="s">
        <v>74</v>
      </c>
      <c r="E20" s="8" t="s">
        <v>74</v>
      </c>
      <c r="F20" s="60"/>
    </row>
    <row r="21" spans="1:6" ht="16.2" thickBot="1" x14ac:dyDescent="0.35">
      <c r="A21" s="72" t="s">
        <v>218</v>
      </c>
      <c r="B21" s="60" t="s">
        <v>405</v>
      </c>
      <c r="C21" s="65" t="s">
        <v>406</v>
      </c>
      <c r="D21" s="8" t="s">
        <v>74</v>
      </c>
      <c r="E21" s="8" t="s">
        <v>74</v>
      </c>
      <c r="F21" s="60"/>
    </row>
    <row r="22" spans="1:6" ht="13.95" customHeight="1" thickBot="1" x14ac:dyDescent="0.35">
      <c r="A22" s="177" t="s">
        <v>407</v>
      </c>
      <c r="B22" s="178"/>
      <c r="C22" s="8" t="s">
        <v>826</v>
      </c>
      <c r="D22" s="8" t="s">
        <v>90</v>
      </c>
      <c r="E22" s="8" t="s">
        <v>91</v>
      </c>
      <c r="F22" s="8" t="s">
        <v>92</v>
      </c>
    </row>
    <row r="23" spans="1:6" ht="16.2" thickBot="1" x14ac:dyDescent="0.35">
      <c r="A23" s="67" t="s">
        <v>93</v>
      </c>
      <c r="B23" s="60" t="s">
        <v>408</v>
      </c>
      <c r="C23" s="65" t="s">
        <v>409</v>
      </c>
      <c r="D23" s="8" t="s">
        <v>74</v>
      </c>
      <c r="E23" s="8" t="s">
        <v>74</v>
      </c>
      <c r="F23" s="60"/>
    </row>
    <row r="24" spans="1:6" ht="16.2" thickBot="1" x14ac:dyDescent="0.35">
      <c r="A24" s="68" t="s">
        <v>96</v>
      </c>
      <c r="B24" s="60" t="s">
        <v>410</v>
      </c>
      <c r="C24" s="65" t="s">
        <v>411</v>
      </c>
      <c r="D24" s="8" t="s">
        <v>74</v>
      </c>
      <c r="E24" s="8" t="s">
        <v>74</v>
      </c>
      <c r="F24" s="60"/>
    </row>
    <row r="25" spans="1:6" ht="16.2" thickBot="1" x14ac:dyDescent="0.35">
      <c r="A25" s="69" t="s">
        <v>98</v>
      </c>
      <c r="B25" s="60" t="s">
        <v>412</v>
      </c>
      <c r="C25" s="65" t="s">
        <v>413</v>
      </c>
      <c r="D25" s="8" t="s">
        <v>74</v>
      </c>
      <c r="E25" s="8" t="s">
        <v>74</v>
      </c>
      <c r="F25" s="60"/>
    </row>
    <row r="26" spans="1:6" ht="16.2" thickBot="1" x14ac:dyDescent="0.35">
      <c r="A26" s="71" t="s">
        <v>134</v>
      </c>
      <c r="B26" s="60" t="s">
        <v>414</v>
      </c>
      <c r="C26" s="65" t="s">
        <v>415</v>
      </c>
      <c r="D26" s="8" t="s">
        <v>74</v>
      </c>
      <c r="E26" s="8" t="s">
        <v>74</v>
      </c>
      <c r="F26" s="60"/>
    </row>
    <row r="27" spans="1:6" ht="16.2" thickBot="1" x14ac:dyDescent="0.35">
      <c r="A27" s="72" t="s">
        <v>218</v>
      </c>
      <c r="B27" s="60" t="s">
        <v>416</v>
      </c>
      <c r="C27" s="60" t="s">
        <v>417</v>
      </c>
      <c r="D27" s="8" t="s">
        <v>74</v>
      </c>
      <c r="E27" s="8" t="s">
        <v>74</v>
      </c>
      <c r="F27" s="60"/>
    </row>
    <row r="28" spans="1:6" ht="16.2" thickBot="1" x14ac:dyDescent="0.35">
      <c r="A28" s="72" t="s">
        <v>218</v>
      </c>
      <c r="B28" s="60" t="s">
        <v>418</v>
      </c>
      <c r="C28" s="65" t="s">
        <v>419</v>
      </c>
      <c r="D28" s="8" t="s">
        <v>74</v>
      </c>
      <c r="E28" s="8" t="s">
        <v>74</v>
      </c>
      <c r="F28" s="60"/>
    </row>
    <row r="29" spans="1:6" ht="13.95" customHeight="1" thickBot="1" x14ac:dyDescent="0.35">
      <c r="A29" s="177" t="s">
        <v>420</v>
      </c>
      <c r="B29" s="178"/>
      <c r="C29" s="8" t="s">
        <v>824</v>
      </c>
      <c r="D29" s="8" t="s">
        <v>90</v>
      </c>
      <c r="E29" s="8" t="s">
        <v>91</v>
      </c>
      <c r="F29" s="8" t="s">
        <v>92</v>
      </c>
    </row>
    <row r="30" spans="1:6" ht="16.2" thickBot="1" x14ac:dyDescent="0.35">
      <c r="A30" s="67" t="s">
        <v>93</v>
      </c>
      <c r="B30" s="60" t="s">
        <v>421</v>
      </c>
      <c r="C30" s="65" t="s">
        <v>422</v>
      </c>
      <c r="D30" s="8" t="s">
        <v>74</v>
      </c>
      <c r="E30" s="8" t="s">
        <v>74</v>
      </c>
      <c r="F30" s="60"/>
    </row>
    <row r="31" spans="1:6" ht="28.2" thickBot="1" x14ac:dyDescent="0.35">
      <c r="A31" s="68" t="s">
        <v>96</v>
      </c>
      <c r="B31" s="60" t="s">
        <v>423</v>
      </c>
      <c r="C31" s="60" t="s">
        <v>424</v>
      </c>
      <c r="D31" s="8" t="s">
        <v>74</v>
      </c>
      <c r="E31" s="8" t="s">
        <v>74</v>
      </c>
      <c r="F31" s="60"/>
    </row>
    <row r="32" spans="1:6" ht="16.2" thickBot="1" x14ac:dyDescent="0.35">
      <c r="A32" s="69" t="s">
        <v>98</v>
      </c>
      <c r="B32" s="60" t="s">
        <v>425</v>
      </c>
      <c r="C32" s="65" t="s">
        <v>426</v>
      </c>
      <c r="D32" s="8" t="s">
        <v>74</v>
      </c>
      <c r="E32" s="8" t="s">
        <v>74</v>
      </c>
      <c r="F32" s="60"/>
    </row>
    <row r="33" spans="1:6" ht="16.2" thickBot="1" x14ac:dyDescent="0.35">
      <c r="A33" s="71" t="s">
        <v>134</v>
      </c>
      <c r="B33" s="60" t="s">
        <v>427</v>
      </c>
      <c r="C33" s="65" t="s">
        <v>428</v>
      </c>
      <c r="D33" s="8" t="s">
        <v>74</v>
      </c>
      <c r="E33" s="8" t="s">
        <v>74</v>
      </c>
      <c r="F33" s="60"/>
    </row>
    <row r="34" spans="1:6" ht="16.2" thickBot="1" x14ac:dyDescent="0.35">
      <c r="A34" s="72" t="s">
        <v>218</v>
      </c>
      <c r="B34" s="60" t="s">
        <v>429</v>
      </c>
      <c r="C34" s="60" t="s">
        <v>430</v>
      </c>
      <c r="D34" s="8" t="s">
        <v>74</v>
      </c>
      <c r="E34" s="8" t="s">
        <v>74</v>
      </c>
      <c r="F34" s="60"/>
    </row>
    <row r="35" spans="1:6" ht="16.2" thickBot="1" x14ac:dyDescent="0.35">
      <c r="A35" s="72" t="s">
        <v>218</v>
      </c>
      <c r="B35" s="60" t="s">
        <v>431</v>
      </c>
      <c r="C35" s="60" t="s">
        <v>432</v>
      </c>
      <c r="D35" s="8" t="s">
        <v>74</v>
      </c>
      <c r="E35" s="8" t="s">
        <v>74</v>
      </c>
      <c r="F35" s="60"/>
    </row>
    <row r="36" spans="1:6" ht="16.2" thickBot="1" x14ac:dyDescent="0.35">
      <c r="A36" s="72" t="s">
        <v>218</v>
      </c>
      <c r="B36" s="60" t="s">
        <v>433</v>
      </c>
      <c r="C36" s="60" t="s">
        <v>434</v>
      </c>
      <c r="D36" s="8" t="s">
        <v>74</v>
      </c>
      <c r="E36" s="8" t="s">
        <v>74</v>
      </c>
      <c r="F36" s="60"/>
    </row>
    <row r="37" spans="1:6" ht="13.95" customHeight="1" thickBot="1" x14ac:dyDescent="0.35">
      <c r="A37" s="177" t="s">
        <v>435</v>
      </c>
      <c r="B37" s="178"/>
      <c r="C37" s="8" t="s">
        <v>825</v>
      </c>
      <c r="D37" s="8" t="s">
        <v>90</v>
      </c>
      <c r="E37" s="8" t="s">
        <v>91</v>
      </c>
      <c r="F37" s="8" t="s">
        <v>92</v>
      </c>
    </row>
    <row r="38" spans="1:6" ht="16.05" customHeight="1" thickBot="1" x14ac:dyDescent="0.35">
      <c r="A38" s="67" t="s">
        <v>93</v>
      </c>
      <c r="B38" s="60" t="s">
        <v>436</v>
      </c>
      <c r="C38" s="65" t="s">
        <v>437</v>
      </c>
      <c r="D38" s="8" t="s">
        <v>74</v>
      </c>
      <c r="E38" s="8" t="s">
        <v>74</v>
      </c>
      <c r="F38" s="60"/>
    </row>
    <row r="39" spans="1:6" ht="16.2" thickBot="1" x14ac:dyDescent="0.35">
      <c r="A39" s="68" t="s">
        <v>96</v>
      </c>
      <c r="B39" s="60" t="s">
        <v>438</v>
      </c>
      <c r="C39" s="65" t="s">
        <v>439</v>
      </c>
      <c r="D39" s="8" t="s">
        <v>74</v>
      </c>
      <c r="E39" s="8" t="s">
        <v>74</v>
      </c>
      <c r="F39" s="60"/>
    </row>
    <row r="40" spans="1:6" ht="16.2" thickBot="1" x14ac:dyDescent="0.35">
      <c r="A40" s="69" t="s">
        <v>98</v>
      </c>
      <c r="B40" s="60" t="s">
        <v>440</v>
      </c>
      <c r="C40" s="65" t="s">
        <v>441</v>
      </c>
      <c r="D40" s="8" t="s">
        <v>74</v>
      </c>
      <c r="E40" s="8" t="s">
        <v>74</v>
      </c>
      <c r="F40" s="60"/>
    </row>
    <row r="41" spans="1:6" ht="16.2" thickBot="1" x14ac:dyDescent="0.35">
      <c r="A41" s="71" t="s">
        <v>134</v>
      </c>
      <c r="B41" s="60" t="s">
        <v>442</v>
      </c>
      <c r="C41" s="65" t="s">
        <v>443</v>
      </c>
      <c r="D41" s="8" t="s">
        <v>74</v>
      </c>
      <c r="E41" s="8" t="s">
        <v>74</v>
      </c>
      <c r="F41" s="60"/>
    </row>
    <row r="42" spans="1:6" ht="16.2" thickBot="1" x14ac:dyDescent="0.35">
      <c r="A42" s="71" t="s">
        <v>134</v>
      </c>
      <c r="B42" s="60" t="s">
        <v>444</v>
      </c>
      <c r="C42" s="60" t="s">
        <v>445</v>
      </c>
      <c r="D42" s="8" t="s">
        <v>74</v>
      </c>
      <c r="E42" s="8" t="s">
        <v>74</v>
      </c>
      <c r="F42" s="60"/>
    </row>
    <row r="43" spans="1:6" ht="16.2" thickBot="1" x14ac:dyDescent="0.35">
      <c r="A43" s="72" t="s">
        <v>218</v>
      </c>
      <c r="B43" s="60" t="s">
        <v>446</v>
      </c>
      <c r="C43" s="65" t="s">
        <v>447</v>
      </c>
      <c r="D43" s="8" t="s">
        <v>74</v>
      </c>
      <c r="E43" s="8" t="s">
        <v>74</v>
      </c>
      <c r="F43" s="60"/>
    </row>
    <row r="44" spans="1:6" ht="13.95" customHeight="1" thickBot="1" x14ac:dyDescent="0.35">
      <c r="A44" s="177" t="s">
        <v>448</v>
      </c>
      <c r="B44" s="178"/>
      <c r="C44" s="8" t="s">
        <v>89</v>
      </c>
      <c r="D44" s="8" t="s">
        <v>90</v>
      </c>
      <c r="E44" s="8" t="s">
        <v>91</v>
      </c>
      <c r="F44" s="8" t="s">
        <v>92</v>
      </c>
    </row>
    <row r="45" spans="1:6" ht="13.95" customHeight="1" thickBot="1" x14ac:dyDescent="0.35">
      <c r="A45" s="67" t="s">
        <v>93</v>
      </c>
      <c r="B45" s="60" t="s">
        <v>449</v>
      </c>
      <c r="C45" s="65" t="s">
        <v>450</v>
      </c>
      <c r="D45" s="8" t="s">
        <v>74</v>
      </c>
      <c r="E45" s="8" t="s">
        <v>74</v>
      </c>
      <c r="F45" s="60"/>
    </row>
    <row r="46" spans="1:6" ht="16.2" thickBot="1" x14ac:dyDescent="0.35">
      <c r="A46" s="68" t="s">
        <v>96</v>
      </c>
      <c r="B46" s="60" t="s">
        <v>451</v>
      </c>
      <c r="C46" s="65" t="s">
        <v>452</v>
      </c>
      <c r="D46" s="8" t="s">
        <v>74</v>
      </c>
      <c r="E46" s="8" t="s">
        <v>74</v>
      </c>
      <c r="F46" s="60"/>
    </row>
    <row r="47" spans="1:6" ht="16.2" thickBot="1" x14ac:dyDescent="0.35">
      <c r="A47" s="69" t="s">
        <v>98</v>
      </c>
      <c r="B47" s="60" t="s">
        <v>453</v>
      </c>
      <c r="C47" s="65" t="s">
        <v>454</v>
      </c>
      <c r="D47" s="8" t="s">
        <v>74</v>
      </c>
      <c r="E47" s="8" t="s">
        <v>74</v>
      </c>
      <c r="F47" s="60"/>
    </row>
    <row r="48" spans="1:6" ht="16.2" thickBot="1" x14ac:dyDescent="0.35">
      <c r="A48" s="69" t="s">
        <v>98</v>
      </c>
      <c r="B48" s="60" t="s">
        <v>455</v>
      </c>
      <c r="C48" s="65" t="s">
        <v>456</v>
      </c>
      <c r="D48" s="8" t="s">
        <v>74</v>
      </c>
      <c r="E48" s="8" t="s">
        <v>74</v>
      </c>
      <c r="F48" s="60"/>
    </row>
    <row r="49" spans="1:6" ht="16.2" thickBot="1" x14ac:dyDescent="0.35">
      <c r="A49" s="69" t="s">
        <v>98</v>
      </c>
      <c r="B49" s="60" t="s">
        <v>457</v>
      </c>
      <c r="C49" s="65" t="s">
        <v>458</v>
      </c>
      <c r="D49" s="8" t="s">
        <v>74</v>
      </c>
      <c r="E49" s="8" t="s">
        <v>74</v>
      </c>
      <c r="F49" s="60"/>
    </row>
    <row r="50" spans="1:6" ht="13.95" customHeight="1" thickBot="1" x14ac:dyDescent="0.35">
      <c r="A50" s="71" t="s">
        <v>134</v>
      </c>
      <c r="B50" s="60" t="s">
        <v>459</v>
      </c>
      <c r="C50" s="65" t="s">
        <v>460</v>
      </c>
      <c r="D50" s="8" t="s">
        <v>74</v>
      </c>
      <c r="E50" s="8" t="s">
        <v>74</v>
      </c>
      <c r="F50" s="60"/>
    </row>
    <row r="51" spans="1:6" ht="16.2" thickBot="1" x14ac:dyDescent="0.35">
      <c r="A51" s="71" t="s">
        <v>134</v>
      </c>
      <c r="B51" s="60" t="s">
        <v>461</v>
      </c>
      <c r="C51" s="65" t="s">
        <v>462</v>
      </c>
      <c r="D51" s="8" t="s">
        <v>74</v>
      </c>
      <c r="E51" s="8" t="s">
        <v>74</v>
      </c>
      <c r="F51" s="60"/>
    </row>
    <row r="52" spans="1:6" ht="16.2" thickBot="1" x14ac:dyDescent="0.35">
      <c r="A52" s="71" t="s">
        <v>134</v>
      </c>
      <c r="B52" s="60" t="s">
        <v>463</v>
      </c>
      <c r="C52" s="65" t="s">
        <v>464</v>
      </c>
      <c r="D52" s="8" t="s">
        <v>74</v>
      </c>
      <c r="E52" s="8" t="s">
        <v>74</v>
      </c>
      <c r="F52" s="60"/>
    </row>
    <row r="53" spans="1:6" ht="16.2" thickBot="1" x14ac:dyDescent="0.35">
      <c r="A53" s="72" t="s">
        <v>218</v>
      </c>
      <c r="B53" s="60" t="s">
        <v>465</v>
      </c>
      <c r="C53" s="60" t="s">
        <v>466</v>
      </c>
      <c r="D53" s="8" t="s">
        <v>74</v>
      </c>
      <c r="E53" s="8" t="s">
        <v>74</v>
      </c>
      <c r="F53" s="60"/>
    </row>
    <row r="54" spans="1:6" ht="16.2" thickBot="1" x14ac:dyDescent="0.35">
      <c r="A54" s="72" t="s">
        <v>218</v>
      </c>
      <c r="B54" s="60" t="s">
        <v>467</v>
      </c>
      <c r="C54" s="60" t="s">
        <v>468</v>
      </c>
      <c r="D54" s="8" t="s">
        <v>74</v>
      </c>
      <c r="E54" s="8" t="s">
        <v>74</v>
      </c>
      <c r="F54" s="60"/>
    </row>
    <row r="55" spans="1:6" ht="16.2" thickBot="1" x14ac:dyDescent="0.35">
      <c r="A55" s="72" t="s">
        <v>218</v>
      </c>
      <c r="B55" s="60" t="s">
        <v>469</v>
      </c>
      <c r="C55" s="60" t="s">
        <v>470</v>
      </c>
      <c r="D55" s="8" t="s">
        <v>74</v>
      </c>
      <c r="E55" s="8" t="s">
        <v>74</v>
      </c>
      <c r="F55" s="60"/>
    </row>
    <row r="56" spans="1:6" s="26" customFormat="1" ht="13.95" customHeight="1" x14ac:dyDescent="0.3"/>
    <row r="57" spans="1:6" s="26" customFormat="1" ht="15.6" x14ac:dyDescent="0.3"/>
    <row r="58" spans="1:6" s="26" customFormat="1" ht="15.6" x14ac:dyDescent="0.3"/>
    <row r="59" spans="1:6" s="26" customFormat="1" ht="15.6" x14ac:dyDescent="0.3"/>
    <row r="60" spans="1:6" s="26" customFormat="1" ht="15.6" x14ac:dyDescent="0.3"/>
    <row r="61" spans="1:6" s="26" customFormat="1" ht="15.6" x14ac:dyDescent="0.3"/>
    <row r="62" spans="1:6" s="26" customFormat="1" ht="15.6" x14ac:dyDescent="0.3"/>
    <row r="63" spans="1:6" s="26" customFormat="1" ht="15.6" x14ac:dyDescent="0.3"/>
    <row r="64" spans="1:6" s="26" customFormat="1" ht="15.6" x14ac:dyDescent="0.3"/>
    <row r="65" s="26" customFormat="1" ht="13.95" customHeight="1" x14ac:dyDescent="0.3"/>
    <row r="66" s="26" customFormat="1" ht="15.6" x14ac:dyDescent="0.3"/>
    <row r="67" s="26" customFormat="1" ht="15.6" x14ac:dyDescent="0.3"/>
    <row r="68" s="26" customFormat="1" ht="15.6" x14ac:dyDescent="0.3"/>
    <row r="69" s="26" customFormat="1" ht="15.6" x14ac:dyDescent="0.3"/>
    <row r="70" s="26" customFormat="1" ht="15.6" x14ac:dyDescent="0.3"/>
    <row r="71" s="26" customFormat="1" ht="13.95" customHeight="1" x14ac:dyDescent="0.3"/>
    <row r="72" s="26" customFormat="1" ht="15.6" x14ac:dyDescent="0.3"/>
    <row r="73" s="26" customFormat="1" ht="15.6" x14ac:dyDescent="0.3"/>
    <row r="74" s="26" customFormat="1" ht="15.6" x14ac:dyDescent="0.3"/>
    <row r="75" s="26" customFormat="1" ht="15.6" x14ac:dyDescent="0.3"/>
    <row r="76" s="26" customFormat="1" ht="15.6" x14ac:dyDescent="0.3"/>
    <row r="77" s="26" customFormat="1" ht="15.6" x14ac:dyDescent="0.3"/>
    <row r="78" s="26" customFormat="1" ht="15.6" x14ac:dyDescent="0.3"/>
    <row r="79" s="26" customFormat="1" ht="15.6" x14ac:dyDescent="0.3"/>
    <row r="80" s="26" customFormat="1" ht="15.6" x14ac:dyDescent="0.3"/>
    <row r="81" s="26" customFormat="1" ht="15.6" x14ac:dyDescent="0.3"/>
    <row r="82" s="26" customFormat="1" ht="15.6" x14ac:dyDescent="0.3"/>
    <row r="83" s="26" customFormat="1" ht="15.6" x14ac:dyDescent="0.3"/>
    <row r="84" s="26" customFormat="1" ht="15.6" x14ac:dyDescent="0.3"/>
    <row r="85" s="26" customFormat="1" ht="15.6" x14ac:dyDescent="0.3"/>
    <row r="86" s="26" customFormat="1" ht="15.6" x14ac:dyDescent="0.3"/>
    <row r="87" s="26" customFormat="1" ht="15.6" x14ac:dyDescent="0.3"/>
    <row r="88" s="26" customFormat="1" ht="13.95" customHeight="1" x14ac:dyDescent="0.3"/>
    <row r="89" s="26" customFormat="1" ht="15.6" x14ac:dyDescent="0.3"/>
    <row r="90" s="26" customFormat="1" ht="15.6" x14ac:dyDescent="0.3"/>
    <row r="91" s="26" customFormat="1" ht="15.6" x14ac:dyDescent="0.3"/>
    <row r="92" s="26" customFormat="1" ht="15.6" x14ac:dyDescent="0.3"/>
    <row r="93" s="26" customFormat="1" ht="15.6" x14ac:dyDescent="0.3"/>
    <row r="94" s="26" customFormat="1" ht="15.6" x14ac:dyDescent="0.3"/>
    <row r="95" s="26" customFormat="1" ht="13.95" customHeight="1" x14ac:dyDescent="0.3"/>
    <row r="96" s="26" customFormat="1" ht="15.6" x14ac:dyDescent="0.3"/>
    <row r="97" s="26" customFormat="1" ht="15.6" x14ac:dyDescent="0.3"/>
    <row r="98" s="26" customFormat="1" ht="15.6" x14ac:dyDescent="0.3"/>
    <row r="99" s="26" customFormat="1" ht="15.6" x14ac:dyDescent="0.3"/>
    <row r="100" s="26" customFormat="1" ht="15.6" x14ac:dyDescent="0.3"/>
    <row r="101" s="26" customFormat="1" ht="15.6" x14ac:dyDescent="0.3"/>
    <row r="102" s="26" customFormat="1" ht="13.95" customHeight="1" x14ac:dyDescent="0.3"/>
    <row r="103" s="26" customFormat="1" ht="15.6" x14ac:dyDescent="0.3"/>
    <row r="104" s="26" customFormat="1" ht="15.6" x14ac:dyDescent="0.3"/>
    <row r="105" s="26" customFormat="1" ht="15.6" x14ac:dyDescent="0.3"/>
    <row r="106" s="26" customFormat="1" ht="15.6" x14ac:dyDescent="0.3"/>
    <row r="107" s="26" customFormat="1" ht="13.95" customHeight="1" x14ac:dyDescent="0.3"/>
    <row r="108" s="26" customFormat="1" ht="15.6" x14ac:dyDescent="0.3"/>
    <row r="109" s="26" customFormat="1" ht="15.6" x14ac:dyDescent="0.3"/>
    <row r="110" s="26" customFormat="1" ht="15.6" x14ac:dyDescent="0.3"/>
    <row r="111" s="26" customFormat="1" ht="13.95" customHeight="1" x14ac:dyDescent="0.3"/>
    <row r="112" s="26" customFormat="1" ht="15.6" x14ac:dyDescent="0.3"/>
    <row r="113" s="26" customFormat="1" ht="15.6" x14ac:dyDescent="0.3"/>
    <row r="114" s="26" customFormat="1" ht="15.6" x14ac:dyDescent="0.3"/>
    <row r="115" s="26" customFormat="1" ht="15.6" x14ac:dyDescent="0.3"/>
    <row r="116" s="26" customFormat="1" ht="13.95" customHeight="1" x14ac:dyDescent="0.3"/>
    <row r="117" s="26" customFormat="1" ht="15.6" x14ac:dyDescent="0.3"/>
    <row r="118" s="26" customFormat="1" ht="15.6" x14ac:dyDescent="0.3"/>
    <row r="119" s="26" customFormat="1" ht="15.6" x14ac:dyDescent="0.3"/>
    <row r="120" s="26" customFormat="1" ht="15.6" x14ac:dyDescent="0.3"/>
    <row r="121" s="26" customFormat="1" ht="15.6" x14ac:dyDescent="0.3"/>
    <row r="122" s="26" customFormat="1" ht="15.6" x14ac:dyDescent="0.3"/>
    <row r="123" s="26" customFormat="1" ht="15.6" x14ac:dyDescent="0.3"/>
    <row r="124" s="26" customFormat="1" ht="15.6" x14ac:dyDescent="0.3"/>
  </sheetData>
  <mergeCells count="8">
    <mergeCell ref="A29:B29"/>
    <mergeCell ref="A37:B37"/>
    <mergeCell ref="A44:B44"/>
    <mergeCell ref="C2:C9"/>
    <mergeCell ref="A9:B9"/>
    <mergeCell ref="A10:B10"/>
    <mergeCell ref="A16:B16"/>
    <mergeCell ref="A22:B22"/>
  </mergeCells>
  <conditionalFormatting sqref="A125:A249">
    <cfRule type="beginsWith" dxfId="260" priority="280" stopIfTrue="1" operator="beginsWith" text="Innovative">
      <formula>LEFT(A125,LEN("Innovative"))="Innovative"</formula>
    </cfRule>
    <cfRule type="beginsWith" dxfId="259" priority="281" stopIfTrue="1" operator="beginsWith" text="Professional">
      <formula>LEFT(A125,LEN("Professional"))="Professional"</formula>
    </cfRule>
    <cfRule type="beginsWith" dxfId="258" priority="282" stopIfTrue="1" operator="beginsWith" text="Advanced">
      <formula>LEFT(A125,LEN("Advanced"))="Advanced"</formula>
    </cfRule>
    <cfRule type="beginsWith" dxfId="257" priority="283" stopIfTrue="1" operator="beginsWith" text="Intermediate">
      <formula>LEFT(A125,LEN("Intermediate"))="Intermediate"</formula>
    </cfRule>
    <cfRule type="beginsWith" dxfId="256" priority="284" stopIfTrue="1" operator="beginsWith" text="Basic">
      <formula>LEFT(A125,LEN("Basic"))="Basic"</formula>
    </cfRule>
    <cfRule type="beginsWith" dxfId="255" priority="285" stopIfTrue="1" operator="beginsWith" text="Required">
      <formula>LEFT(A125,LEN("Required"))="Required"</formula>
    </cfRule>
    <cfRule type="notContainsBlanks" dxfId="254" priority="286" stopIfTrue="1">
      <formula>LEN(TRIM(A125))&gt;0</formula>
    </cfRule>
  </conditionalFormatting>
  <conditionalFormatting sqref="D125:E249 D11:E15">
    <cfRule type="beginsWith" dxfId="253" priority="273" stopIfTrue="1" operator="beginsWith" text="Not Applicable">
      <formula>LEFT(D11,LEN("Not Applicable"))="Not Applicable"</formula>
    </cfRule>
    <cfRule type="beginsWith" dxfId="252" priority="274" stopIfTrue="1" operator="beginsWith" text="Waived">
      <formula>LEFT(D11,LEN("Waived"))="Waived"</formula>
    </cfRule>
    <cfRule type="beginsWith" dxfId="251" priority="275" stopIfTrue="1" operator="beginsWith" text="Pre-Passed">
      <formula>LEFT(D11,LEN("Pre-Passed"))="Pre-Passed"</formula>
    </cfRule>
    <cfRule type="beginsWith" dxfId="250" priority="276" stopIfTrue="1" operator="beginsWith" text="Completed">
      <formula>LEFT(D11,LEN("Completed"))="Completed"</formula>
    </cfRule>
    <cfRule type="beginsWith" dxfId="249" priority="277" stopIfTrue="1" operator="beginsWith" text="Partial">
      <formula>LEFT(D11,LEN("Partial"))="Partial"</formula>
    </cfRule>
    <cfRule type="beginsWith" dxfId="248" priority="278" stopIfTrue="1" operator="beginsWith" text="Missing">
      <formula>LEFT(D11,LEN("Missing"))="Missing"</formula>
    </cfRule>
    <cfRule type="beginsWith" dxfId="247" priority="279" stopIfTrue="1" operator="beginsWith" text="Untested">
      <formula>LEFT(D11,LEN("Untested"))="Untested"</formula>
    </cfRule>
    <cfRule type="notContainsBlanks" dxfId="246" priority="287" stopIfTrue="1">
      <formula>LEN(TRIM(D11))&gt;0</formula>
    </cfRule>
  </conditionalFormatting>
  <conditionalFormatting sqref="D17:E17">
    <cfRule type="beginsWith" dxfId="245" priority="81" stopIfTrue="1" operator="beginsWith" text="Not Applicable">
      <formula>LEFT(D17,LEN("Not Applicable"))="Not Applicable"</formula>
    </cfRule>
    <cfRule type="beginsWith" dxfId="244" priority="82" stopIfTrue="1" operator="beginsWith" text="Waived">
      <formula>LEFT(D17,LEN("Waived"))="Waived"</formula>
    </cfRule>
    <cfRule type="beginsWith" dxfId="243" priority="83" stopIfTrue="1" operator="beginsWith" text="Pre-Passed">
      <formula>LEFT(D17,LEN("Pre-Passed"))="Pre-Passed"</formula>
    </cfRule>
    <cfRule type="beginsWith" dxfId="242" priority="84" stopIfTrue="1" operator="beginsWith" text="Completed">
      <formula>LEFT(D17,LEN("Completed"))="Completed"</formula>
    </cfRule>
    <cfRule type="beginsWith" dxfId="241" priority="85" stopIfTrue="1" operator="beginsWith" text="Partial">
      <formula>LEFT(D17,LEN("Partial"))="Partial"</formula>
    </cfRule>
    <cfRule type="beginsWith" dxfId="240" priority="86" stopIfTrue="1" operator="beginsWith" text="Missing">
      <formula>LEFT(D17,LEN("Missing"))="Missing"</formula>
    </cfRule>
    <cfRule type="beginsWith" dxfId="239" priority="87" stopIfTrue="1" operator="beginsWith" text="Untested">
      <formula>LEFT(D17,LEN("Untested"))="Untested"</formula>
    </cfRule>
    <cfRule type="notContainsBlanks" dxfId="238" priority="88" stopIfTrue="1">
      <formula>LEN(TRIM(D17))&gt;0</formula>
    </cfRule>
  </conditionalFormatting>
  <conditionalFormatting sqref="D18:E21">
    <cfRule type="beginsWith" dxfId="237" priority="73" stopIfTrue="1" operator="beginsWith" text="Not Applicable">
      <formula>LEFT(D18,LEN("Not Applicable"))="Not Applicable"</formula>
    </cfRule>
    <cfRule type="beginsWith" dxfId="236" priority="74" stopIfTrue="1" operator="beginsWith" text="Waived">
      <formula>LEFT(D18,LEN("Waived"))="Waived"</formula>
    </cfRule>
    <cfRule type="beginsWith" dxfId="235" priority="75" stopIfTrue="1" operator="beginsWith" text="Pre-Passed">
      <formula>LEFT(D18,LEN("Pre-Passed"))="Pre-Passed"</formula>
    </cfRule>
    <cfRule type="beginsWith" dxfId="234" priority="76" stopIfTrue="1" operator="beginsWith" text="Completed">
      <formula>LEFT(D18,LEN("Completed"))="Completed"</formula>
    </cfRule>
    <cfRule type="beginsWith" dxfId="233" priority="77" stopIfTrue="1" operator="beginsWith" text="Partial">
      <formula>LEFT(D18,LEN("Partial"))="Partial"</formula>
    </cfRule>
    <cfRule type="beginsWith" dxfId="232" priority="78" stopIfTrue="1" operator="beginsWith" text="Missing">
      <formula>LEFT(D18,LEN("Missing"))="Missing"</formula>
    </cfRule>
    <cfRule type="beginsWith" dxfId="231" priority="79" stopIfTrue="1" operator="beginsWith" text="Untested">
      <formula>LEFT(D18,LEN("Untested"))="Untested"</formula>
    </cfRule>
    <cfRule type="notContainsBlanks" dxfId="230" priority="80" stopIfTrue="1">
      <formula>LEN(TRIM(D18))&gt;0</formula>
    </cfRule>
  </conditionalFormatting>
  <conditionalFormatting sqref="D23:E24">
    <cfRule type="beginsWith" dxfId="229" priority="65" stopIfTrue="1" operator="beginsWith" text="Not Applicable">
      <formula>LEFT(D23,LEN("Not Applicable"))="Not Applicable"</formula>
    </cfRule>
    <cfRule type="beginsWith" dxfId="228" priority="66" stopIfTrue="1" operator="beginsWith" text="Waived">
      <formula>LEFT(D23,LEN("Waived"))="Waived"</formula>
    </cfRule>
    <cfRule type="beginsWith" dxfId="227" priority="67" stopIfTrue="1" operator="beginsWith" text="Pre-Passed">
      <formula>LEFT(D23,LEN("Pre-Passed"))="Pre-Passed"</formula>
    </cfRule>
    <cfRule type="beginsWith" dxfId="226" priority="68" stopIfTrue="1" operator="beginsWith" text="Completed">
      <formula>LEFT(D23,LEN("Completed"))="Completed"</formula>
    </cfRule>
    <cfRule type="beginsWith" dxfId="225" priority="69" stopIfTrue="1" operator="beginsWith" text="Partial">
      <formula>LEFT(D23,LEN("Partial"))="Partial"</formula>
    </cfRule>
    <cfRule type="beginsWith" dxfId="224" priority="70" stopIfTrue="1" operator="beginsWith" text="Missing">
      <formula>LEFT(D23,LEN("Missing"))="Missing"</formula>
    </cfRule>
    <cfRule type="beginsWith" dxfId="223" priority="71" stopIfTrue="1" operator="beginsWith" text="Untested">
      <formula>LEFT(D23,LEN("Untested"))="Untested"</formula>
    </cfRule>
    <cfRule type="notContainsBlanks" dxfId="222" priority="72" stopIfTrue="1">
      <formula>LEN(TRIM(D23))&gt;0</formula>
    </cfRule>
  </conditionalFormatting>
  <conditionalFormatting sqref="D25:E28">
    <cfRule type="beginsWith" dxfId="221" priority="57" stopIfTrue="1" operator="beginsWith" text="Not Applicable">
      <formula>LEFT(D25,LEN("Not Applicable"))="Not Applicable"</formula>
    </cfRule>
    <cfRule type="beginsWith" dxfId="220" priority="58" stopIfTrue="1" operator="beginsWith" text="Waived">
      <formula>LEFT(D25,LEN("Waived"))="Waived"</formula>
    </cfRule>
    <cfRule type="beginsWith" dxfId="219" priority="59" stopIfTrue="1" operator="beginsWith" text="Pre-Passed">
      <formula>LEFT(D25,LEN("Pre-Passed"))="Pre-Passed"</formula>
    </cfRule>
    <cfRule type="beginsWith" dxfId="218" priority="60" stopIfTrue="1" operator="beginsWith" text="Completed">
      <formula>LEFT(D25,LEN("Completed"))="Completed"</formula>
    </cfRule>
    <cfRule type="beginsWith" dxfId="217" priority="61" stopIfTrue="1" operator="beginsWith" text="Partial">
      <formula>LEFT(D25,LEN("Partial"))="Partial"</formula>
    </cfRule>
    <cfRule type="beginsWith" dxfId="216" priority="62" stopIfTrue="1" operator="beginsWith" text="Missing">
      <formula>LEFT(D25,LEN("Missing"))="Missing"</formula>
    </cfRule>
    <cfRule type="beginsWith" dxfId="215" priority="63" stopIfTrue="1" operator="beginsWith" text="Untested">
      <formula>LEFT(D25,LEN("Untested"))="Untested"</formula>
    </cfRule>
    <cfRule type="notContainsBlanks" dxfId="214" priority="64" stopIfTrue="1">
      <formula>LEN(TRIM(D25))&gt;0</formula>
    </cfRule>
  </conditionalFormatting>
  <conditionalFormatting sqref="D30:E32">
    <cfRule type="beginsWith" dxfId="213" priority="49" stopIfTrue="1" operator="beginsWith" text="Not Applicable">
      <formula>LEFT(D30,LEN("Not Applicable"))="Not Applicable"</formula>
    </cfRule>
    <cfRule type="beginsWith" dxfId="212" priority="50" stopIfTrue="1" operator="beginsWith" text="Waived">
      <formula>LEFT(D30,LEN("Waived"))="Waived"</formula>
    </cfRule>
    <cfRule type="beginsWith" dxfId="211" priority="51" stopIfTrue="1" operator="beginsWith" text="Pre-Passed">
      <formula>LEFT(D30,LEN("Pre-Passed"))="Pre-Passed"</formula>
    </cfRule>
    <cfRule type="beginsWith" dxfId="210" priority="52" stopIfTrue="1" operator="beginsWith" text="Completed">
      <formula>LEFT(D30,LEN("Completed"))="Completed"</formula>
    </cfRule>
    <cfRule type="beginsWith" dxfId="209" priority="53" stopIfTrue="1" operator="beginsWith" text="Partial">
      <formula>LEFT(D30,LEN("Partial"))="Partial"</formula>
    </cfRule>
    <cfRule type="beginsWith" dxfId="208" priority="54" stopIfTrue="1" operator="beginsWith" text="Missing">
      <formula>LEFT(D30,LEN("Missing"))="Missing"</formula>
    </cfRule>
    <cfRule type="beginsWith" dxfId="207" priority="55" stopIfTrue="1" operator="beginsWith" text="Untested">
      <formula>LEFT(D30,LEN("Untested"))="Untested"</formula>
    </cfRule>
    <cfRule type="notContainsBlanks" dxfId="206" priority="56" stopIfTrue="1">
      <formula>LEN(TRIM(D30))&gt;0</formula>
    </cfRule>
  </conditionalFormatting>
  <conditionalFormatting sqref="D33:E36">
    <cfRule type="beginsWith" dxfId="205" priority="41" stopIfTrue="1" operator="beginsWith" text="Not Applicable">
      <formula>LEFT(D33,LEN("Not Applicable"))="Not Applicable"</formula>
    </cfRule>
    <cfRule type="beginsWith" dxfId="204" priority="42" stopIfTrue="1" operator="beginsWith" text="Waived">
      <formula>LEFT(D33,LEN("Waived"))="Waived"</formula>
    </cfRule>
    <cfRule type="beginsWith" dxfId="203" priority="43" stopIfTrue="1" operator="beginsWith" text="Pre-Passed">
      <formula>LEFT(D33,LEN("Pre-Passed"))="Pre-Passed"</formula>
    </cfRule>
    <cfRule type="beginsWith" dxfId="202" priority="44" stopIfTrue="1" operator="beginsWith" text="Completed">
      <formula>LEFT(D33,LEN("Completed"))="Completed"</formula>
    </cfRule>
    <cfRule type="beginsWith" dxfId="201" priority="45" stopIfTrue="1" operator="beginsWith" text="Partial">
      <formula>LEFT(D33,LEN("Partial"))="Partial"</formula>
    </cfRule>
    <cfRule type="beginsWith" dxfId="200" priority="46" stopIfTrue="1" operator="beginsWith" text="Missing">
      <formula>LEFT(D33,LEN("Missing"))="Missing"</formula>
    </cfRule>
    <cfRule type="beginsWith" dxfId="199" priority="47" stopIfTrue="1" operator="beginsWith" text="Untested">
      <formula>LEFT(D33,LEN("Untested"))="Untested"</formula>
    </cfRule>
    <cfRule type="notContainsBlanks" dxfId="198" priority="48" stopIfTrue="1">
      <formula>LEN(TRIM(D33))&gt;0</formula>
    </cfRule>
  </conditionalFormatting>
  <conditionalFormatting sqref="D38:E39">
    <cfRule type="beginsWith" dxfId="197" priority="33" stopIfTrue="1" operator="beginsWith" text="Not Applicable">
      <formula>LEFT(D38,LEN("Not Applicable"))="Not Applicable"</formula>
    </cfRule>
    <cfRule type="beginsWith" dxfId="196" priority="34" stopIfTrue="1" operator="beginsWith" text="Waived">
      <formula>LEFT(D38,LEN("Waived"))="Waived"</formula>
    </cfRule>
    <cfRule type="beginsWith" dxfId="195" priority="35" stopIfTrue="1" operator="beginsWith" text="Pre-Passed">
      <formula>LEFT(D38,LEN("Pre-Passed"))="Pre-Passed"</formula>
    </cfRule>
    <cfRule type="beginsWith" dxfId="194" priority="36" stopIfTrue="1" operator="beginsWith" text="Completed">
      <formula>LEFT(D38,LEN("Completed"))="Completed"</formula>
    </cfRule>
    <cfRule type="beginsWith" dxfId="193" priority="37" stopIfTrue="1" operator="beginsWith" text="Partial">
      <formula>LEFT(D38,LEN("Partial"))="Partial"</formula>
    </cfRule>
    <cfRule type="beginsWith" dxfId="192" priority="38" stopIfTrue="1" operator="beginsWith" text="Missing">
      <formula>LEFT(D38,LEN("Missing"))="Missing"</formula>
    </cfRule>
    <cfRule type="beginsWith" dxfId="191" priority="39" stopIfTrue="1" operator="beginsWith" text="Untested">
      <formula>LEFT(D38,LEN("Untested"))="Untested"</formula>
    </cfRule>
    <cfRule type="notContainsBlanks" dxfId="190" priority="40" stopIfTrue="1">
      <formula>LEN(TRIM(D38))&gt;0</formula>
    </cfRule>
  </conditionalFormatting>
  <conditionalFormatting sqref="D40:E43">
    <cfRule type="beginsWith" dxfId="189" priority="25" stopIfTrue="1" operator="beginsWith" text="Not Applicable">
      <formula>LEFT(D40,LEN("Not Applicable"))="Not Applicable"</formula>
    </cfRule>
    <cfRule type="beginsWith" dxfId="188" priority="26" stopIfTrue="1" operator="beginsWith" text="Waived">
      <formula>LEFT(D40,LEN("Waived"))="Waived"</formula>
    </cfRule>
    <cfRule type="beginsWith" dxfId="187" priority="27" stopIfTrue="1" operator="beginsWith" text="Pre-Passed">
      <formula>LEFT(D40,LEN("Pre-Passed"))="Pre-Passed"</formula>
    </cfRule>
    <cfRule type="beginsWith" dxfId="186" priority="28" stopIfTrue="1" operator="beginsWith" text="Completed">
      <formula>LEFT(D40,LEN("Completed"))="Completed"</formula>
    </cfRule>
    <cfRule type="beginsWith" dxfId="185" priority="29" stopIfTrue="1" operator="beginsWith" text="Partial">
      <formula>LEFT(D40,LEN("Partial"))="Partial"</formula>
    </cfRule>
    <cfRule type="beginsWith" dxfId="184" priority="30" stopIfTrue="1" operator="beginsWith" text="Missing">
      <formula>LEFT(D40,LEN("Missing"))="Missing"</formula>
    </cfRule>
    <cfRule type="beginsWith" dxfId="183" priority="31" stopIfTrue="1" operator="beginsWith" text="Untested">
      <formula>LEFT(D40,LEN("Untested"))="Untested"</formula>
    </cfRule>
    <cfRule type="notContainsBlanks" dxfId="182" priority="32" stopIfTrue="1">
      <formula>LEN(TRIM(D40))&gt;0</formula>
    </cfRule>
  </conditionalFormatting>
  <conditionalFormatting sqref="D45:E48">
    <cfRule type="beginsWith" dxfId="181" priority="17" stopIfTrue="1" operator="beginsWith" text="Not Applicable">
      <formula>LEFT(D45,LEN("Not Applicable"))="Not Applicable"</formula>
    </cfRule>
    <cfRule type="beginsWith" dxfId="180" priority="18" stopIfTrue="1" operator="beginsWith" text="Waived">
      <formula>LEFT(D45,LEN("Waived"))="Waived"</formula>
    </cfRule>
    <cfRule type="beginsWith" dxfId="179" priority="19" stopIfTrue="1" operator="beginsWith" text="Pre-Passed">
      <formula>LEFT(D45,LEN("Pre-Passed"))="Pre-Passed"</formula>
    </cfRule>
    <cfRule type="beginsWith" dxfId="178" priority="20" stopIfTrue="1" operator="beginsWith" text="Completed">
      <formula>LEFT(D45,LEN("Completed"))="Completed"</formula>
    </cfRule>
    <cfRule type="beginsWith" dxfId="177" priority="21" stopIfTrue="1" operator="beginsWith" text="Partial">
      <formula>LEFT(D45,LEN("Partial"))="Partial"</formula>
    </cfRule>
    <cfRule type="beginsWith" dxfId="176" priority="22" stopIfTrue="1" operator="beginsWith" text="Missing">
      <formula>LEFT(D45,LEN("Missing"))="Missing"</formula>
    </cfRule>
    <cfRule type="beginsWith" dxfId="175" priority="23" stopIfTrue="1" operator="beginsWith" text="Untested">
      <formula>LEFT(D45,LEN("Untested"))="Untested"</formula>
    </cfRule>
    <cfRule type="notContainsBlanks" dxfId="174" priority="24" stopIfTrue="1">
      <formula>LEN(TRIM(D45))&gt;0</formula>
    </cfRule>
  </conditionalFormatting>
  <conditionalFormatting sqref="D49:E51">
    <cfRule type="beginsWith" dxfId="173" priority="9" stopIfTrue="1" operator="beginsWith" text="Not Applicable">
      <formula>LEFT(D49,LEN("Not Applicable"))="Not Applicable"</formula>
    </cfRule>
    <cfRule type="beginsWith" dxfId="172" priority="10" stopIfTrue="1" operator="beginsWith" text="Waived">
      <formula>LEFT(D49,LEN("Waived"))="Waived"</formula>
    </cfRule>
    <cfRule type="beginsWith" dxfId="171" priority="11" stopIfTrue="1" operator="beginsWith" text="Pre-Passed">
      <formula>LEFT(D49,LEN("Pre-Passed"))="Pre-Passed"</formula>
    </cfRule>
    <cfRule type="beginsWith" dxfId="170" priority="12" stopIfTrue="1" operator="beginsWith" text="Completed">
      <formula>LEFT(D49,LEN("Completed"))="Completed"</formula>
    </cfRule>
    <cfRule type="beginsWith" dxfId="169" priority="13" stopIfTrue="1" operator="beginsWith" text="Partial">
      <formula>LEFT(D49,LEN("Partial"))="Partial"</formula>
    </cfRule>
    <cfRule type="beginsWith" dxfId="168" priority="14" stopIfTrue="1" operator="beginsWith" text="Missing">
      <formula>LEFT(D49,LEN("Missing"))="Missing"</formula>
    </cfRule>
    <cfRule type="beginsWith" dxfId="167" priority="15" stopIfTrue="1" operator="beginsWith" text="Untested">
      <formula>LEFT(D49,LEN("Untested"))="Untested"</formula>
    </cfRule>
    <cfRule type="notContainsBlanks" dxfId="166" priority="16" stopIfTrue="1">
      <formula>LEN(TRIM(D49))&gt;0</formula>
    </cfRule>
  </conditionalFormatting>
  <conditionalFormatting sqref="D52:E55">
    <cfRule type="beginsWith" dxfId="165" priority="1" stopIfTrue="1" operator="beginsWith" text="Not Applicable">
      <formula>LEFT(D52,LEN("Not Applicable"))="Not Applicable"</formula>
    </cfRule>
    <cfRule type="beginsWith" dxfId="164" priority="2" stopIfTrue="1" operator="beginsWith" text="Waived">
      <formula>LEFT(D52,LEN("Waived"))="Waived"</formula>
    </cfRule>
    <cfRule type="beginsWith" dxfId="163" priority="3" stopIfTrue="1" operator="beginsWith" text="Pre-Passed">
      <formula>LEFT(D52,LEN("Pre-Passed"))="Pre-Passed"</formula>
    </cfRule>
    <cfRule type="beginsWith" dxfId="162" priority="4" stopIfTrue="1" operator="beginsWith" text="Completed">
      <formula>LEFT(D52,LEN("Completed"))="Completed"</formula>
    </cfRule>
    <cfRule type="beginsWith" dxfId="161" priority="5" stopIfTrue="1" operator="beginsWith" text="Partial">
      <formula>LEFT(D52,LEN("Partial"))="Partial"</formula>
    </cfRule>
    <cfRule type="beginsWith" dxfId="160" priority="6" stopIfTrue="1" operator="beginsWith" text="Missing">
      <formula>LEFT(D52,LEN("Missing"))="Missing"</formula>
    </cfRule>
    <cfRule type="beginsWith" dxfId="159" priority="7" stopIfTrue="1" operator="beginsWith" text="Untested">
      <formula>LEFT(D52,LEN("Untested"))="Untested"</formula>
    </cfRule>
    <cfRule type="notContainsBlanks" dxfId="158" priority="8" stopIfTrue="1">
      <formula>LEN(TRIM(D52))&gt;0</formula>
    </cfRule>
  </conditionalFormatting>
  <dataValidations count="1">
    <dataValidation type="list" showInputMessage="1" showErrorMessage="1" sqref="D108:E110 D117:E124 D112:E115 D86:E106 D65:E84 D17:E21 D23:E28 D30:E36 D38:E43 D45:E63 D11:E15">
      <formula1>"Untested, Missing, Partial, Completed, Pre-Passed, Waived, Not Applicable"</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3"/>
  <sheetViews>
    <sheetView zoomScale="150" zoomScaleNormal="150" zoomScalePageLayoutView="150" workbookViewId="0">
      <selection activeCell="C22" sqref="C22"/>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472</v>
      </c>
      <c r="D1" s="7" t="str">
        <f>""&amp;COUNTIF(D$10:D$227,$A$2)&amp;" "&amp;$A$2</f>
        <v>46 Untested</v>
      </c>
      <c r="E1" s="7" t="str">
        <f>""&amp;COUNTIF(E$10:E$227,$A$2)&amp;" "&amp;$A$2</f>
        <v>46 Untested</v>
      </c>
      <c r="F1" s="8" t="s">
        <v>471</v>
      </c>
    </row>
    <row r="2" spans="1:6" ht="13.95" customHeight="1" thickBot="1" x14ac:dyDescent="0.35">
      <c r="A2" s="64" t="s">
        <v>74</v>
      </c>
      <c r="B2" s="60" t="s">
        <v>75</v>
      </c>
      <c r="C2" s="172" t="s">
        <v>473</v>
      </c>
      <c r="D2" s="66">
        <f>SUMPRODUCT(($A$10:$A$227="Required")*(D$10:D$227="Missing"))+0.5*SUMPRODUCT(($A$10:$A$227="Required")*(D$10:D$227="Partial"))</f>
        <v>0</v>
      </c>
      <c r="E2" s="66">
        <f>SUMPRODUCT(($A$10:$A$227="Required")*(E$10:E$227="Missing"))+0.5*SUMPRODUCT(($A$10:$A$227="Required")*(E$10:E$227="Partial"))</f>
        <v>0</v>
      </c>
      <c r="F2" s="60" t="str">
        <f>"Required "&amp;$F$1&amp;"s "&amp;A3</f>
        <v>Required VCRs Missing</v>
      </c>
    </row>
    <row r="3" spans="1:6" ht="13.95" customHeight="1" thickBot="1" x14ac:dyDescent="0.35">
      <c r="A3" s="64" t="s">
        <v>76</v>
      </c>
      <c r="B3" s="60" t="s">
        <v>77</v>
      </c>
      <c r="C3" s="173"/>
      <c r="D3" s="66">
        <f>SUMPRODUCT(($A$10:$A$227="Basic")*(D$10:D$227="Missing"))+0.5*SUMPRODUCT(($A$10:$A$227="Basic")*(D$10:D$227="Partial"))</f>
        <v>0</v>
      </c>
      <c r="E3" s="66">
        <f>SUMPRODUCT(($A$10:$A$227="Basic")*(E$10:E$227="Missing"))+0.5*SUMPRODUCT(($A$10:$A$227="Basic")*(E$10:E$227="Partial"))</f>
        <v>0</v>
      </c>
      <c r="F3" s="60" t="str">
        <f>"Basic "&amp;$F$1&amp;"s "&amp;A3</f>
        <v>Basic VCRs Missing</v>
      </c>
    </row>
    <row r="4" spans="1:6" ht="13.95" customHeight="1" thickBot="1" x14ac:dyDescent="0.35">
      <c r="A4" s="64" t="s">
        <v>78</v>
      </c>
      <c r="B4" s="60" t="s">
        <v>79</v>
      </c>
      <c r="C4" s="173"/>
      <c r="D4" s="66">
        <f>SUMPRODUCT(($A$10:$A$227="Intermediate")*(D$10:D$227="Missing"))+0.5*SUMPRODUCT(($A$10:$A$227="Intermediate")*(D$10:D$227="Partial"))</f>
        <v>0</v>
      </c>
      <c r="E4" s="66">
        <f>SUMPRODUCT(($A$10:$A$227="Intermediate")*(E$10:E$227="Missing"))+0.5*SUMPRODUCT(($A$10:$A$227="Intermediate")*(E$10:E$227="Partial"))</f>
        <v>0</v>
      </c>
      <c r="F4" s="60" t="str">
        <f>"Intermediate "&amp;$F$1&amp;"s "&amp;A3</f>
        <v>Intermediate VCRs Missing</v>
      </c>
    </row>
    <row r="5" spans="1:6" ht="13.95" customHeight="1" thickBot="1" x14ac:dyDescent="0.35">
      <c r="A5" s="64" t="s">
        <v>80</v>
      </c>
      <c r="B5" s="60" t="s">
        <v>81</v>
      </c>
      <c r="C5" s="173"/>
      <c r="D5" s="66">
        <f>SUMPRODUCT(($A$10:$A$227="Intermediate")*(D$10:D$227="Completed"))+SUMPRODUCT(($A$10:$A$227="Intermediate")*(D$10:D$227="Pre-Passed"))+0.5*SUMPRODUCT(($A$10:$A$227="Intermediate")*(D$10:D$227="Partial"))</f>
        <v>0</v>
      </c>
      <c r="E5" s="66">
        <f>SUMPRODUCT(($A$10:$A$227="Intermediate")*(E$10:E$227="Completed"))+SUMPRODUCT(($A$10:$A$227="Intermediate")*(E$10:E$227="Pre-Passed"))+0.5*SUMPRODUCT(($A$10:$A$227="Intermediate")*(E$10:E$227="Partial"))</f>
        <v>0</v>
      </c>
      <c r="F5" s="60" t="str">
        <f>"Intermediate "&amp;$F$1&amp;"s "&amp;A5</f>
        <v>Intermediate VCRs Completed</v>
      </c>
    </row>
    <row r="6" spans="1:6" ht="13.95" customHeight="1" thickBot="1" x14ac:dyDescent="0.35">
      <c r="A6" s="64" t="s">
        <v>82</v>
      </c>
      <c r="B6" s="60" t="s">
        <v>83</v>
      </c>
      <c r="C6" s="173"/>
      <c r="D6" s="66">
        <f>SUMPRODUCT(($A$10:$A$227="Advanced")*(D$10:D$227="Missing"))+0.5*SUMPRODUCT(($A$10:$A$227="Advanced")*(D$10:D$227="Partial"))</f>
        <v>0</v>
      </c>
      <c r="E6" s="66">
        <f>SUMPRODUCT(($A$10:$A$227="Advanced")*(E$10:E$227="Missing"))+0.5*SUMPRODUCT(($A$10:$A$227="Advanced")*(E$10:E$227="Partial"))</f>
        <v>0</v>
      </c>
      <c r="F6" s="60" t="str">
        <f>"Advanced "&amp;$F$1&amp;"s "&amp;A3</f>
        <v>Advanced VCRs Missing</v>
      </c>
    </row>
    <row r="7" spans="1:6" ht="13.95" customHeight="1" thickBot="1" x14ac:dyDescent="0.35">
      <c r="A7" s="64" t="s">
        <v>84</v>
      </c>
      <c r="B7" s="60" t="s">
        <v>85</v>
      </c>
      <c r="C7" s="173"/>
      <c r="D7" s="66">
        <f>SUMPRODUCT(($A$10:$A$227="Advanced")*(D$10:D$227="Completed"))+SUMPRODUCT(($A$10:$A$227="Advanced")*(D$10:D$227="Pre-Passed"))+0.5*SUMPRODUCT(($A$10:$A$227="Advanced")*(D$10:D$227="Partial"))</f>
        <v>0</v>
      </c>
      <c r="E7" s="66">
        <f>SUMPRODUCT(($A$10:$A$227="Advanced")*(E$10:E$227="Completed"))+SUMPRODUCT(($A$10:$A$227="Advanced")*(E$10:E$227="Pre-Passed"))+0.5*SUMPRODUCT(($A$10:$A$227="Advanced")*(E$10:E$227="Partial"))</f>
        <v>0</v>
      </c>
      <c r="F7" s="60" t="str">
        <f>"Advanced "&amp;$F$1&amp;"s "&amp;A5</f>
        <v>Advanced VCRs Completed</v>
      </c>
    </row>
    <row r="8" spans="1:6" ht="13.95" customHeight="1" thickBot="1" x14ac:dyDescent="0.35">
      <c r="A8" s="59" t="s">
        <v>86</v>
      </c>
      <c r="B8" s="60" t="s">
        <v>87</v>
      </c>
      <c r="C8" s="173"/>
      <c r="D8" s="66">
        <f>SUMPRODUCT(($A$10:$A$227="Professional")*(D$10:D$227="Completed"))+SUMPRODUCT(($A$10:$A$227="Professional")*(D$10:D$227="Pre-Passed"))+0.5*SUMPRODUCT(($A$10:$A$227="Professional")*(D$10:D$227="Partial"))</f>
        <v>0</v>
      </c>
      <c r="E8" s="66">
        <f>SUMPRODUCT(($A$10:$A$227="Professional")*(E$10:E$227="Completed"))+SUMPRODUCT(($A$10:$A$227="Professional")*(E$10:E$227="Pre-Passed"))+0.5*SUMPRODUCT(($A$10:$A$227="Professional")*(E$10:E$227="Partial"))</f>
        <v>0</v>
      </c>
      <c r="F8" s="60" t="str">
        <f>"Professional "&amp;$F$1&amp;"s "&amp;A5</f>
        <v>Professional VCRs Completed</v>
      </c>
    </row>
    <row r="9" spans="1:6" ht="13.95" customHeight="1" thickBot="1" x14ac:dyDescent="0.35">
      <c r="A9" s="175" t="s">
        <v>88</v>
      </c>
      <c r="B9" s="176"/>
      <c r="C9" s="174"/>
      <c r="D9" s="66">
        <f>SUMPRODUCT(($A$10:$A$227="Innovative")*(D$10:D$227="Completed"))+SUMPRODUCT(($A$10:$A$227="Innovative")*(D$10:D$227="Pre-Passed"))+0.5*SUMPRODUCT(($A$10:$A$227="Innovative")*(D$10:D$227="Partial"))</f>
        <v>0</v>
      </c>
      <c r="E9" s="66">
        <f>SUMPRODUCT(($A$10:$A$227="Innovative")*(E$10:E$227="Completed"))+SUMPRODUCT(($A$10:$A$227="Innovative")*(E$10:E$227="Pre-Passed"))+0.5*SUMPRODUCT(($A$10:$A$227="Innovative")*(E$10:E$227="Partial"))</f>
        <v>0</v>
      </c>
      <c r="F9" s="60" t="str">
        <f>"Innovative "&amp;$F$1&amp;"s "&amp;A5</f>
        <v>Innovative VCRs Completed</v>
      </c>
    </row>
    <row r="10" spans="1:6" ht="13.95" customHeight="1" thickBot="1" x14ac:dyDescent="0.35">
      <c r="A10" s="177" t="s">
        <v>474</v>
      </c>
      <c r="B10" s="178"/>
      <c r="C10" s="8" t="s">
        <v>89</v>
      </c>
      <c r="D10" s="8" t="s">
        <v>90</v>
      </c>
      <c r="E10" s="8" t="s">
        <v>91</v>
      </c>
      <c r="F10" s="8" t="s">
        <v>92</v>
      </c>
    </row>
    <row r="11" spans="1:6" ht="16.2" thickBot="1" x14ac:dyDescent="0.35">
      <c r="A11" s="67" t="s">
        <v>93</v>
      </c>
      <c r="B11" s="60" t="s">
        <v>475</v>
      </c>
      <c r="C11" s="60" t="s">
        <v>476</v>
      </c>
      <c r="D11" s="8" t="s">
        <v>74</v>
      </c>
      <c r="E11" s="8" t="s">
        <v>74</v>
      </c>
      <c r="F11" s="60"/>
    </row>
    <row r="12" spans="1:6" ht="16.2" thickBot="1" x14ac:dyDescent="0.35">
      <c r="A12" s="67" t="s">
        <v>93</v>
      </c>
      <c r="B12" s="60" t="s">
        <v>479</v>
      </c>
      <c r="C12" s="60" t="s">
        <v>480</v>
      </c>
      <c r="D12" s="8" t="s">
        <v>74</v>
      </c>
      <c r="E12" s="8" t="s">
        <v>74</v>
      </c>
      <c r="F12" s="60"/>
    </row>
    <row r="13" spans="1:6" ht="28.2" thickBot="1" x14ac:dyDescent="0.35">
      <c r="A13" s="68" t="s">
        <v>96</v>
      </c>
      <c r="B13" s="60" t="s">
        <v>477</v>
      </c>
      <c r="C13" s="60" t="s">
        <v>478</v>
      </c>
      <c r="D13" s="8" t="s">
        <v>74</v>
      </c>
      <c r="E13" s="8" t="s">
        <v>74</v>
      </c>
      <c r="F13" s="60"/>
    </row>
    <row r="14" spans="1:6" ht="16.2" thickBot="1" x14ac:dyDescent="0.35">
      <c r="A14" s="68" t="s">
        <v>96</v>
      </c>
      <c r="B14" s="60" t="s">
        <v>483</v>
      </c>
      <c r="C14" s="60" t="s">
        <v>484</v>
      </c>
      <c r="D14" s="8" t="s">
        <v>74</v>
      </c>
      <c r="E14" s="8" t="s">
        <v>74</v>
      </c>
      <c r="F14" s="60"/>
    </row>
    <row r="15" spans="1:6" ht="16.2" thickBot="1" x14ac:dyDescent="0.35">
      <c r="A15" s="70" t="s">
        <v>110</v>
      </c>
      <c r="B15" s="60" t="s">
        <v>481</v>
      </c>
      <c r="C15" s="60" t="s">
        <v>482</v>
      </c>
      <c r="D15" s="8" t="s">
        <v>74</v>
      </c>
      <c r="E15" s="8" t="s">
        <v>74</v>
      </c>
      <c r="F15" s="60"/>
    </row>
    <row r="16" spans="1:6" ht="16.2" thickBot="1" x14ac:dyDescent="0.35">
      <c r="A16" s="70" t="s">
        <v>110</v>
      </c>
      <c r="B16" s="60" t="s">
        <v>485</v>
      </c>
      <c r="C16" s="60" t="s">
        <v>486</v>
      </c>
      <c r="D16" s="8" t="s">
        <v>74</v>
      </c>
      <c r="E16" s="8" t="s">
        <v>74</v>
      </c>
      <c r="F16" s="60"/>
    </row>
    <row r="17" spans="1:6" ht="13.95" customHeight="1" thickBot="1" x14ac:dyDescent="0.35">
      <c r="A17" s="70" t="s">
        <v>110</v>
      </c>
      <c r="B17" s="60" t="s">
        <v>487</v>
      </c>
      <c r="C17" s="60" t="s">
        <v>488</v>
      </c>
      <c r="D17" s="8" t="s">
        <v>74</v>
      </c>
      <c r="E17" s="8" t="s">
        <v>74</v>
      </c>
      <c r="F17" s="60"/>
    </row>
    <row r="18" spans="1:6" ht="16.2" thickBot="1" x14ac:dyDescent="0.35">
      <c r="A18" s="70" t="s">
        <v>110</v>
      </c>
      <c r="B18" s="60" t="s">
        <v>489</v>
      </c>
      <c r="C18" s="60" t="s">
        <v>490</v>
      </c>
      <c r="D18" s="8" t="s">
        <v>74</v>
      </c>
      <c r="E18" s="8" t="s">
        <v>74</v>
      </c>
      <c r="F18" s="60"/>
    </row>
    <row r="19" spans="1:6" ht="16.2" thickBot="1" x14ac:dyDescent="0.35">
      <c r="A19" s="115" t="s">
        <v>110</v>
      </c>
      <c r="B19" s="60" t="s">
        <v>491</v>
      </c>
      <c r="C19" s="60" t="s">
        <v>492</v>
      </c>
      <c r="D19" s="8" t="s">
        <v>74</v>
      </c>
      <c r="E19" s="8" t="s">
        <v>74</v>
      </c>
      <c r="F19" s="60"/>
    </row>
    <row r="20" spans="1:6" ht="16.2" thickBot="1" x14ac:dyDescent="0.35">
      <c r="A20" s="69" t="s">
        <v>98</v>
      </c>
      <c r="B20" s="60" t="s">
        <v>493</v>
      </c>
      <c r="C20" s="60" t="s">
        <v>494</v>
      </c>
      <c r="D20" s="8" t="s">
        <v>74</v>
      </c>
      <c r="E20" s="8" t="s">
        <v>74</v>
      </c>
      <c r="F20" s="60"/>
    </row>
    <row r="21" spans="1:6" ht="16.2" thickBot="1" x14ac:dyDescent="0.35">
      <c r="A21" s="69" t="s">
        <v>98</v>
      </c>
      <c r="B21" s="60" t="s">
        <v>495</v>
      </c>
      <c r="C21" s="60" t="s">
        <v>496</v>
      </c>
      <c r="D21" s="8" t="s">
        <v>74</v>
      </c>
      <c r="E21" s="8" t="s">
        <v>74</v>
      </c>
      <c r="F21" s="60"/>
    </row>
    <row r="22" spans="1:6" ht="16.2" thickBot="1" x14ac:dyDescent="0.35">
      <c r="A22" s="69" t="s">
        <v>98</v>
      </c>
      <c r="B22" s="60" t="s">
        <v>497</v>
      </c>
      <c r="C22" s="60" t="s">
        <v>498</v>
      </c>
      <c r="D22" s="8" t="s">
        <v>74</v>
      </c>
      <c r="E22" s="8" t="s">
        <v>74</v>
      </c>
      <c r="F22" s="60"/>
    </row>
    <row r="23" spans="1:6" ht="16.2" thickBot="1" x14ac:dyDescent="0.35">
      <c r="A23" s="69" t="s">
        <v>98</v>
      </c>
      <c r="B23" s="60" t="s">
        <v>499</v>
      </c>
      <c r="C23" s="60" t="s">
        <v>500</v>
      </c>
      <c r="D23" s="8" t="s">
        <v>74</v>
      </c>
      <c r="E23" s="8" t="s">
        <v>74</v>
      </c>
      <c r="F23" s="60"/>
    </row>
    <row r="24" spans="1:6" ht="16.2" thickBot="1" x14ac:dyDescent="0.35">
      <c r="A24" s="71" t="s">
        <v>134</v>
      </c>
      <c r="B24" s="60" t="s">
        <v>501</v>
      </c>
      <c r="C24" s="60" t="s">
        <v>502</v>
      </c>
      <c r="D24" s="8" t="s">
        <v>74</v>
      </c>
      <c r="E24" s="8" t="s">
        <v>74</v>
      </c>
      <c r="F24" s="60"/>
    </row>
    <row r="25" spans="1:6" ht="16.2" thickBot="1" x14ac:dyDescent="0.35">
      <c r="A25" s="71" t="s">
        <v>134</v>
      </c>
      <c r="B25" s="60" t="s">
        <v>503</v>
      </c>
      <c r="C25" s="60" t="s">
        <v>504</v>
      </c>
      <c r="D25" s="8" t="s">
        <v>74</v>
      </c>
      <c r="E25" s="8" t="s">
        <v>74</v>
      </c>
      <c r="F25" s="60"/>
    </row>
    <row r="26" spans="1:6" ht="16.2" thickBot="1" x14ac:dyDescent="0.35">
      <c r="A26" s="71" t="s">
        <v>134</v>
      </c>
      <c r="B26" s="60" t="s">
        <v>505</v>
      </c>
      <c r="C26" s="60" t="s">
        <v>506</v>
      </c>
      <c r="D26" s="8" t="s">
        <v>74</v>
      </c>
      <c r="E26" s="8" t="s">
        <v>74</v>
      </c>
      <c r="F26" s="60"/>
    </row>
    <row r="27" spans="1:6" ht="16.2" thickBot="1" x14ac:dyDescent="0.35">
      <c r="A27" s="72" t="s">
        <v>218</v>
      </c>
      <c r="B27" s="60" t="s">
        <v>507</v>
      </c>
      <c r="C27" s="60" t="s">
        <v>508</v>
      </c>
      <c r="D27" s="8" t="s">
        <v>74</v>
      </c>
      <c r="E27" s="8" t="s">
        <v>74</v>
      </c>
      <c r="F27" s="60"/>
    </row>
    <row r="28" spans="1:6" ht="16.2" thickBot="1" x14ac:dyDescent="0.35">
      <c r="A28" s="72" t="s">
        <v>218</v>
      </c>
      <c r="B28" s="60" t="s">
        <v>509</v>
      </c>
      <c r="C28" s="60" t="s">
        <v>510</v>
      </c>
      <c r="D28" s="8" t="s">
        <v>74</v>
      </c>
      <c r="E28" s="8" t="s">
        <v>74</v>
      </c>
      <c r="F28" s="60"/>
    </row>
    <row r="29" spans="1:6" ht="13.95" customHeight="1" thickBot="1" x14ac:dyDescent="0.35">
      <c r="A29" s="177" t="s">
        <v>511</v>
      </c>
      <c r="B29" s="178"/>
      <c r="C29" s="8" t="s">
        <v>821</v>
      </c>
      <c r="D29" s="8" t="s">
        <v>90</v>
      </c>
      <c r="E29" s="8" t="s">
        <v>91</v>
      </c>
      <c r="F29" s="8" t="s">
        <v>92</v>
      </c>
    </row>
    <row r="30" spans="1:6" ht="28.2" thickBot="1" x14ac:dyDescent="0.35">
      <c r="A30" s="68" t="s">
        <v>96</v>
      </c>
      <c r="B30" s="60" t="s">
        <v>512</v>
      </c>
      <c r="C30" s="60" t="s">
        <v>513</v>
      </c>
      <c r="D30" s="8" t="s">
        <v>74</v>
      </c>
      <c r="E30" s="8" t="s">
        <v>74</v>
      </c>
      <c r="F30" s="60"/>
    </row>
    <row r="31" spans="1:6" ht="16.2" thickBot="1" x14ac:dyDescent="0.35">
      <c r="A31" s="70" t="s">
        <v>110</v>
      </c>
      <c r="B31" s="60" t="s">
        <v>514</v>
      </c>
      <c r="C31" s="60" t="s">
        <v>515</v>
      </c>
      <c r="D31" s="8" t="s">
        <v>74</v>
      </c>
      <c r="E31" s="8" t="s">
        <v>74</v>
      </c>
      <c r="F31" s="60"/>
    </row>
    <row r="32" spans="1:6" ht="28.2" thickBot="1" x14ac:dyDescent="0.35">
      <c r="A32" s="70" t="s">
        <v>110</v>
      </c>
      <c r="B32" s="60" t="s">
        <v>518</v>
      </c>
      <c r="C32" s="60" t="s">
        <v>519</v>
      </c>
      <c r="D32" s="8" t="s">
        <v>74</v>
      </c>
      <c r="E32" s="8" t="s">
        <v>74</v>
      </c>
      <c r="F32" s="60"/>
    </row>
    <row r="33" spans="1:6" ht="28.2" thickBot="1" x14ac:dyDescent="0.35">
      <c r="A33" s="69" t="s">
        <v>98</v>
      </c>
      <c r="B33" s="60" t="s">
        <v>516</v>
      </c>
      <c r="C33" s="60" t="s">
        <v>517</v>
      </c>
      <c r="D33" s="8" t="s">
        <v>74</v>
      </c>
      <c r="E33" s="8" t="s">
        <v>74</v>
      </c>
      <c r="F33" s="60"/>
    </row>
    <row r="34" spans="1:6" ht="16.2" thickBot="1" x14ac:dyDescent="0.35">
      <c r="A34" s="69" t="s">
        <v>98</v>
      </c>
      <c r="B34" s="60" t="s">
        <v>520</v>
      </c>
      <c r="C34" s="60" t="s">
        <v>521</v>
      </c>
      <c r="D34" s="8" t="s">
        <v>74</v>
      </c>
      <c r="E34" s="8" t="s">
        <v>74</v>
      </c>
      <c r="F34" s="60"/>
    </row>
    <row r="35" spans="1:6" ht="28.2" thickBot="1" x14ac:dyDescent="0.35">
      <c r="A35" s="69" t="s">
        <v>98</v>
      </c>
      <c r="B35" s="60" t="s">
        <v>524</v>
      </c>
      <c r="C35" s="60" t="s">
        <v>525</v>
      </c>
      <c r="D35" s="8" t="s">
        <v>74</v>
      </c>
      <c r="E35" s="8" t="s">
        <v>74</v>
      </c>
      <c r="F35" s="60"/>
    </row>
    <row r="36" spans="1:6" ht="28.2" thickBot="1" x14ac:dyDescent="0.35">
      <c r="A36" s="71" t="s">
        <v>134</v>
      </c>
      <c r="B36" s="60" t="s">
        <v>522</v>
      </c>
      <c r="C36" s="60" t="s">
        <v>523</v>
      </c>
      <c r="D36" s="8" t="s">
        <v>74</v>
      </c>
      <c r="E36" s="8" t="s">
        <v>74</v>
      </c>
      <c r="F36" s="60"/>
    </row>
    <row r="37" spans="1:6" ht="16.2" thickBot="1" x14ac:dyDescent="0.35">
      <c r="A37" s="71" t="s">
        <v>134</v>
      </c>
      <c r="B37" s="60" t="s">
        <v>526</v>
      </c>
      <c r="C37" s="60" t="s">
        <v>527</v>
      </c>
      <c r="D37" s="8" t="s">
        <v>74</v>
      </c>
      <c r="E37" s="8" t="s">
        <v>74</v>
      </c>
      <c r="F37" s="60"/>
    </row>
    <row r="38" spans="1:6" ht="28.2" thickBot="1" x14ac:dyDescent="0.35">
      <c r="A38" s="71" t="s">
        <v>134</v>
      </c>
      <c r="B38" s="60" t="s">
        <v>528</v>
      </c>
      <c r="C38" s="60" t="s">
        <v>529</v>
      </c>
      <c r="D38" s="8" t="s">
        <v>74</v>
      </c>
      <c r="E38" s="8" t="s">
        <v>74</v>
      </c>
      <c r="F38" s="60"/>
    </row>
    <row r="39" spans="1:6" ht="16.2" thickBot="1" x14ac:dyDescent="0.35">
      <c r="A39" s="72" t="s">
        <v>218</v>
      </c>
      <c r="B39" s="60" t="s">
        <v>530</v>
      </c>
      <c r="C39" s="60" t="s">
        <v>531</v>
      </c>
      <c r="D39" s="8" t="s">
        <v>74</v>
      </c>
      <c r="E39" s="8" t="s">
        <v>74</v>
      </c>
      <c r="F39" s="60"/>
    </row>
    <row r="40" spans="1:6" ht="16.2" thickBot="1" x14ac:dyDescent="0.35">
      <c r="A40" s="72" t="s">
        <v>218</v>
      </c>
      <c r="B40" s="60" t="s">
        <v>532</v>
      </c>
      <c r="C40" s="60" t="s">
        <v>533</v>
      </c>
      <c r="D40" s="8" t="s">
        <v>74</v>
      </c>
      <c r="E40" s="8" t="s">
        <v>74</v>
      </c>
      <c r="F40" s="60"/>
    </row>
    <row r="41" spans="1:6" s="26" customFormat="1" ht="13.95" customHeight="1" thickBot="1" x14ac:dyDescent="0.35">
      <c r="A41" s="177" t="s">
        <v>114</v>
      </c>
      <c r="B41" s="178"/>
      <c r="C41" s="8" t="s">
        <v>89</v>
      </c>
      <c r="D41" s="8" t="s">
        <v>90</v>
      </c>
      <c r="E41" s="8" t="s">
        <v>91</v>
      </c>
      <c r="F41" s="8" t="s">
        <v>92</v>
      </c>
    </row>
    <row r="42" spans="1:6" s="26" customFormat="1" ht="16.2" thickBot="1" x14ac:dyDescent="0.35">
      <c r="A42" s="68" t="s">
        <v>96</v>
      </c>
      <c r="B42" s="60" t="s">
        <v>573</v>
      </c>
      <c r="C42" s="60" t="s">
        <v>574</v>
      </c>
      <c r="D42" s="8" t="s">
        <v>74</v>
      </c>
      <c r="E42" s="8" t="s">
        <v>74</v>
      </c>
      <c r="F42" s="60"/>
    </row>
    <row r="43" spans="1:6" s="26" customFormat="1" ht="42" thickBot="1" x14ac:dyDescent="0.35">
      <c r="A43" s="70" t="s">
        <v>110</v>
      </c>
      <c r="B43" s="60" t="s">
        <v>575</v>
      </c>
      <c r="C43" s="60" t="s">
        <v>576</v>
      </c>
      <c r="D43" s="8" t="s">
        <v>74</v>
      </c>
      <c r="E43" s="8" t="s">
        <v>74</v>
      </c>
      <c r="F43" s="60"/>
    </row>
    <row r="44" spans="1:6" s="26" customFormat="1" ht="16.2" thickBot="1" x14ac:dyDescent="0.35">
      <c r="A44" s="70" t="s">
        <v>110</v>
      </c>
      <c r="B44" s="60" t="s">
        <v>579</v>
      </c>
      <c r="C44" s="60" t="s">
        <v>580</v>
      </c>
      <c r="D44" s="8" t="s">
        <v>74</v>
      </c>
      <c r="E44" s="8" t="s">
        <v>74</v>
      </c>
      <c r="F44" s="60"/>
    </row>
    <row r="45" spans="1:6" s="26" customFormat="1" ht="13.95" customHeight="1" thickBot="1" x14ac:dyDescent="0.35">
      <c r="A45" s="69" t="s">
        <v>98</v>
      </c>
      <c r="B45" s="60" t="s">
        <v>577</v>
      </c>
      <c r="C45" s="60" t="s">
        <v>578</v>
      </c>
      <c r="D45" s="8" t="s">
        <v>74</v>
      </c>
      <c r="E45" s="8" t="s">
        <v>74</v>
      </c>
      <c r="F45" s="60"/>
    </row>
    <row r="46" spans="1:6" s="26" customFormat="1" ht="16.2" thickBot="1" x14ac:dyDescent="0.35">
      <c r="A46" s="69" t="s">
        <v>98</v>
      </c>
      <c r="B46" s="60" t="s">
        <v>581</v>
      </c>
      <c r="C46" s="60" t="s">
        <v>582</v>
      </c>
      <c r="D46" s="8" t="s">
        <v>74</v>
      </c>
      <c r="E46" s="8" t="s">
        <v>74</v>
      </c>
      <c r="F46" s="60"/>
    </row>
    <row r="47" spans="1:6" s="26" customFormat="1" ht="16.2" thickBot="1" x14ac:dyDescent="0.35">
      <c r="A47" s="69" t="s">
        <v>98</v>
      </c>
      <c r="B47" s="60" t="s">
        <v>583</v>
      </c>
      <c r="C47" s="60" t="s">
        <v>584</v>
      </c>
      <c r="D47" s="8" t="s">
        <v>74</v>
      </c>
      <c r="E47" s="8" t="s">
        <v>74</v>
      </c>
      <c r="F47" s="60"/>
    </row>
    <row r="48" spans="1:6" s="26" customFormat="1" ht="16.2" thickBot="1" x14ac:dyDescent="0.35">
      <c r="A48" s="71" t="s">
        <v>134</v>
      </c>
      <c r="B48" s="60" t="s">
        <v>585</v>
      </c>
      <c r="C48" s="60" t="s">
        <v>586</v>
      </c>
      <c r="D48" s="8" t="s">
        <v>74</v>
      </c>
      <c r="E48" s="8" t="s">
        <v>74</v>
      </c>
      <c r="F48" s="60"/>
    </row>
    <row r="49" spans="1:6" s="26" customFormat="1" ht="16.2" thickBot="1" x14ac:dyDescent="0.35">
      <c r="A49" s="71" t="s">
        <v>134</v>
      </c>
      <c r="B49" s="60" t="s">
        <v>587</v>
      </c>
      <c r="C49" s="60" t="s">
        <v>588</v>
      </c>
      <c r="D49" s="8" t="s">
        <v>74</v>
      </c>
      <c r="E49" s="8" t="s">
        <v>74</v>
      </c>
      <c r="F49" s="60"/>
    </row>
    <row r="50" spans="1:6" s="26" customFormat="1" ht="13.95" customHeight="1" thickBot="1" x14ac:dyDescent="0.35">
      <c r="A50" s="177" t="s">
        <v>589</v>
      </c>
      <c r="B50" s="178"/>
      <c r="C50" s="73" t="s">
        <v>822</v>
      </c>
      <c r="D50" s="8" t="s">
        <v>90</v>
      </c>
      <c r="E50" s="8" t="s">
        <v>91</v>
      </c>
      <c r="F50" s="8" t="s">
        <v>92</v>
      </c>
    </row>
    <row r="51" spans="1:6" s="26" customFormat="1" ht="16.2" thickBot="1" x14ac:dyDescent="0.35">
      <c r="A51" s="68" t="s">
        <v>96</v>
      </c>
      <c r="B51" s="60" t="s">
        <v>590</v>
      </c>
      <c r="C51" s="60" t="s">
        <v>591</v>
      </c>
      <c r="D51" s="8" t="s">
        <v>74</v>
      </c>
      <c r="E51" s="8" t="s">
        <v>74</v>
      </c>
      <c r="F51" s="60"/>
    </row>
    <row r="52" spans="1:6" s="26" customFormat="1" ht="69.599999999999994" thickBot="1" x14ac:dyDescent="0.35">
      <c r="A52" s="70" t="s">
        <v>110</v>
      </c>
      <c r="B52" s="60" t="s">
        <v>592</v>
      </c>
      <c r="C52" s="60" t="s">
        <v>593</v>
      </c>
      <c r="D52" s="8" t="s">
        <v>74</v>
      </c>
      <c r="E52" s="8" t="s">
        <v>74</v>
      </c>
      <c r="F52" s="60"/>
    </row>
    <row r="53" spans="1:6" s="26" customFormat="1" ht="16.2" thickBot="1" x14ac:dyDescent="0.35">
      <c r="A53" s="70" t="s">
        <v>110</v>
      </c>
      <c r="B53" s="60" t="s">
        <v>596</v>
      </c>
      <c r="C53" s="60" t="s">
        <v>597</v>
      </c>
      <c r="D53" s="8" t="s">
        <v>74</v>
      </c>
      <c r="E53" s="8" t="s">
        <v>74</v>
      </c>
      <c r="F53" s="60"/>
    </row>
    <row r="54" spans="1:6" s="26" customFormat="1" ht="28.2" thickBot="1" x14ac:dyDescent="0.35">
      <c r="A54" s="69" t="s">
        <v>98</v>
      </c>
      <c r="B54" s="60" t="s">
        <v>594</v>
      </c>
      <c r="C54" s="60" t="s">
        <v>595</v>
      </c>
      <c r="D54" s="8" t="s">
        <v>74</v>
      </c>
      <c r="E54" s="8" t="s">
        <v>74</v>
      </c>
      <c r="F54" s="60"/>
    </row>
    <row r="55" spans="1:6" s="26" customFormat="1" ht="42" thickBot="1" x14ac:dyDescent="0.35">
      <c r="A55" s="69" t="s">
        <v>98</v>
      </c>
      <c r="B55" s="60" t="s">
        <v>598</v>
      </c>
      <c r="C55" s="60" t="s">
        <v>599</v>
      </c>
      <c r="D55" s="8" t="s">
        <v>74</v>
      </c>
      <c r="E55" s="8" t="s">
        <v>74</v>
      </c>
      <c r="F55" s="60"/>
    </row>
    <row r="56" spans="1:6" s="26" customFormat="1" ht="16.2" thickBot="1" x14ac:dyDescent="0.35">
      <c r="A56" s="69" t="s">
        <v>98</v>
      </c>
      <c r="B56" s="60" t="s">
        <v>600</v>
      </c>
      <c r="C56" s="60" t="s">
        <v>601</v>
      </c>
      <c r="D56" s="8" t="s">
        <v>74</v>
      </c>
      <c r="E56" s="8" t="s">
        <v>74</v>
      </c>
      <c r="F56" s="60"/>
    </row>
    <row r="57" spans="1:6" s="26" customFormat="1" ht="16.2" thickBot="1" x14ac:dyDescent="0.35">
      <c r="A57" s="69" t="s">
        <v>98</v>
      </c>
      <c r="B57" s="60" t="s">
        <v>602</v>
      </c>
      <c r="C57" s="60" t="s">
        <v>603</v>
      </c>
      <c r="D57" s="8" t="s">
        <v>74</v>
      </c>
      <c r="E57" s="8" t="s">
        <v>74</v>
      </c>
      <c r="F57" s="60"/>
    </row>
    <row r="58" spans="1:6" s="26" customFormat="1" ht="16.2" thickBot="1" x14ac:dyDescent="0.35">
      <c r="A58" s="71" t="s">
        <v>134</v>
      </c>
      <c r="B58" s="60" t="s">
        <v>604</v>
      </c>
      <c r="C58" s="60" t="s">
        <v>605</v>
      </c>
      <c r="D58" s="8" t="s">
        <v>74</v>
      </c>
      <c r="E58" s="8" t="s">
        <v>74</v>
      </c>
      <c r="F58" s="60"/>
    </row>
    <row r="59" spans="1:6" s="26" customFormat="1" ht="28.2" thickBot="1" x14ac:dyDescent="0.35">
      <c r="A59" s="71" t="s">
        <v>134</v>
      </c>
      <c r="B59" s="60" t="s">
        <v>606</v>
      </c>
      <c r="C59" s="60" t="s">
        <v>607</v>
      </c>
      <c r="D59" s="8" t="s">
        <v>74</v>
      </c>
      <c r="E59" s="8" t="s">
        <v>74</v>
      </c>
      <c r="F59" s="60"/>
    </row>
    <row r="60" spans="1:6" s="26" customFormat="1" ht="15.6" x14ac:dyDescent="0.3"/>
    <row r="61" spans="1:6" s="26" customFormat="1" ht="15.6" x14ac:dyDescent="0.3"/>
    <row r="62" spans="1:6" s="26" customFormat="1" ht="15.6" x14ac:dyDescent="0.3"/>
    <row r="63" spans="1:6" s="26" customFormat="1" ht="15.6" x14ac:dyDescent="0.3"/>
    <row r="64" spans="1:6" s="26" customFormat="1" ht="15.6" x14ac:dyDescent="0.3"/>
    <row r="65" s="26" customFormat="1" ht="15.6" x14ac:dyDescent="0.3"/>
    <row r="66" s="26" customFormat="1" ht="15.6" x14ac:dyDescent="0.3"/>
    <row r="67" s="26" customFormat="1" ht="13.95" customHeight="1" x14ac:dyDescent="0.3"/>
    <row r="68" s="26" customFormat="1" ht="15.6" x14ac:dyDescent="0.3"/>
    <row r="69" s="26" customFormat="1" ht="15.6" x14ac:dyDescent="0.3"/>
    <row r="70" s="26" customFormat="1" ht="15.6" x14ac:dyDescent="0.3"/>
    <row r="71" s="26" customFormat="1" ht="15.6" x14ac:dyDescent="0.3"/>
    <row r="72" s="26" customFormat="1" ht="15.6" x14ac:dyDescent="0.3"/>
    <row r="73" s="26" customFormat="1" ht="15.6" x14ac:dyDescent="0.3"/>
    <row r="74" s="26" customFormat="1" ht="13.95" customHeight="1" x14ac:dyDescent="0.3"/>
    <row r="75" s="26" customFormat="1" ht="15.6" x14ac:dyDescent="0.3"/>
    <row r="76" s="26" customFormat="1" ht="15.6" x14ac:dyDescent="0.3"/>
    <row r="77" s="26" customFormat="1" ht="15.6" x14ac:dyDescent="0.3"/>
    <row r="78" s="26" customFormat="1" ht="15.6" x14ac:dyDescent="0.3"/>
    <row r="79" s="26" customFormat="1" ht="15.6" x14ac:dyDescent="0.3"/>
    <row r="80" s="26" customFormat="1" ht="15.6" x14ac:dyDescent="0.3"/>
    <row r="81" s="26" customFormat="1" ht="13.95" customHeight="1" x14ac:dyDescent="0.3"/>
    <row r="82" s="26" customFormat="1" ht="15.6" x14ac:dyDescent="0.3"/>
    <row r="83" s="26" customFormat="1" ht="15.6" x14ac:dyDescent="0.3"/>
    <row r="84" s="26" customFormat="1" ht="15.6" x14ac:dyDescent="0.3"/>
    <row r="85" s="26" customFormat="1" ht="15.6" x14ac:dyDescent="0.3"/>
    <row r="86" s="26" customFormat="1" ht="13.95" customHeight="1" x14ac:dyDescent="0.3"/>
    <row r="87" s="26" customFormat="1" ht="15.6" x14ac:dyDescent="0.3"/>
    <row r="88" s="26" customFormat="1" ht="15.6" x14ac:dyDescent="0.3"/>
    <row r="89" s="26" customFormat="1" ht="15.6" x14ac:dyDescent="0.3"/>
    <row r="90" s="26" customFormat="1" ht="13.95" customHeight="1" x14ac:dyDescent="0.3"/>
    <row r="91" s="26" customFormat="1" ht="15.6" x14ac:dyDescent="0.3"/>
    <row r="92" s="26" customFormat="1" ht="15.6" x14ac:dyDescent="0.3"/>
    <row r="93" s="26" customFormat="1" ht="15.6" x14ac:dyDescent="0.3"/>
    <row r="94" s="26" customFormat="1" ht="15.6" x14ac:dyDescent="0.3"/>
    <row r="95" s="26" customFormat="1" ht="13.95" customHeight="1" x14ac:dyDescent="0.3"/>
    <row r="96" s="26" customFormat="1" ht="15.6" x14ac:dyDescent="0.3"/>
    <row r="97" s="26" customFormat="1" ht="15.6" x14ac:dyDescent="0.3"/>
    <row r="98" s="26" customFormat="1" ht="15.6" x14ac:dyDescent="0.3"/>
    <row r="99" s="26" customFormat="1" ht="15.6" x14ac:dyDescent="0.3"/>
    <row r="100" s="26" customFormat="1" ht="15.6" x14ac:dyDescent="0.3"/>
    <row r="101" s="26" customFormat="1" ht="15.6" x14ac:dyDescent="0.3"/>
    <row r="102" s="26" customFormat="1" ht="15.6" x14ac:dyDescent="0.3"/>
    <row r="103" s="26" customFormat="1" ht="15.6" x14ac:dyDescent="0.3"/>
  </sheetData>
  <mergeCells count="6">
    <mergeCell ref="A50:B50"/>
    <mergeCell ref="A29:B29"/>
    <mergeCell ref="A41:B41"/>
    <mergeCell ref="C2:C9"/>
    <mergeCell ref="A9:B9"/>
    <mergeCell ref="A10:B10"/>
  </mergeCells>
  <conditionalFormatting sqref="A104:A228">
    <cfRule type="beginsWith" dxfId="157" priority="248" stopIfTrue="1" operator="beginsWith" text="Innovative">
      <formula>LEFT(A104,LEN("Innovative"))="Innovative"</formula>
    </cfRule>
    <cfRule type="beginsWith" dxfId="156" priority="249" stopIfTrue="1" operator="beginsWith" text="Professional">
      <formula>LEFT(A104,LEN("Professional"))="Professional"</formula>
    </cfRule>
    <cfRule type="beginsWith" dxfId="155" priority="250" stopIfTrue="1" operator="beginsWith" text="Advanced">
      <formula>LEFT(A104,LEN("Advanced"))="Advanced"</formula>
    </cfRule>
    <cfRule type="beginsWith" dxfId="154" priority="251" stopIfTrue="1" operator="beginsWith" text="Intermediate">
      <formula>LEFT(A104,LEN("Intermediate"))="Intermediate"</formula>
    </cfRule>
    <cfRule type="beginsWith" dxfId="153" priority="252" stopIfTrue="1" operator="beginsWith" text="Basic">
      <formula>LEFT(A104,LEN("Basic"))="Basic"</formula>
    </cfRule>
    <cfRule type="beginsWith" dxfId="152" priority="253" stopIfTrue="1" operator="beginsWith" text="Required">
      <formula>LEFT(A104,LEN("Required"))="Required"</formula>
    </cfRule>
    <cfRule type="notContainsBlanks" dxfId="151" priority="254" stopIfTrue="1">
      <formula>LEN(TRIM(A104))&gt;0</formula>
    </cfRule>
  </conditionalFormatting>
  <conditionalFormatting sqref="D104:E228 D12:E18 D32:E36 D42:E45 D51:E54">
    <cfRule type="beginsWith" dxfId="150" priority="241" stopIfTrue="1" operator="beginsWith" text="Not Applicable">
      <formula>LEFT(D12,LEN("Not Applicable"))="Not Applicable"</formula>
    </cfRule>
    <cfRule type="beginsWith" dxfId="149" priority="242" stopIfTrue="1" operator="beginsWith" text="Waived">
      <formula>LEFT(D12,LEN("Waived"))="Waived"</formula>
    </cfRule>
    <cfRule type="beginsWith" dxfId="148" priority="243" stopIfTrue="1" operator="beginsWith" text="Pre-Passed">
      <formula>LEFT(D12,LEN("Pre-Passed"))="Pre-Passed"</formula>
    </cfRule>
    <cfRule type="beginsWith" dxfId="147" priority="244" stopIfTrue="1" operator="beginsWith" text="Completed">
      <formula>LEFT(D12,LEN("Completed"))="Completed"</formula>
    </cfRule>
    <cfRule type="beginsWith" dxfId="146" priority="245" stopIfTrue="1" operator="beginsWith" text="Partial">
      <formula>LEFT(D12,LEN("Partial"))="Partial"</formula>
    </cfRule>
    <cfRule type="beginsWith" dxfId="145" priority="246" stopIfTrue="1" operator="beginsWith" text="Missing">
      <formula>LEFT(D12,LEN("Missing"))="Missing"</formula>
    </cfRule>
    <cfRule type="beginsWith" dxfId="144" priority="247" stopIfTrue="1" operator="beginsWith" text="Untested">
      <formula>LEFT(D12,LEN("Untested"))="Untested"</formula>
    </cfRule>
    <cfRule type="notContainsBlanks" dxfId="143" priority="255" stopIfTrue="1">
      <formula>LEN(TRIM(D12))&gt;0</formula>
    </cfRule>
  </conditionalFormatting>
  <conditionalFormatting sqref="D37:E40">
    <cfRule type="beginsWith" dxfId="142" priority="81" stopIfTrue="1" operator="beginsWith" text="Not Applicable">
      <formula>LEFT(D37,LEN("Not Applicable"))="Not Applicable"</formula>
    </cfRule>
    <cfRule type="beginsWith" dxfId="141" priority="82" stopIfTrue="1" operator="beginsWith" text="Waived">
      <formula>LEFT(D37,LEN("Waived"))="Waived"</formula>
    </cfRule>
    <cfRule type="beginsWith" dxfId="140" priority="83" stopIfTrue="1" operator="beginsWith" text="Pre-Passed">
      <formula>LEFT(D37,LEN("Pre-Passed"))="Pre-Passed"</formula>
    </cfRule>
    <cfRule type="beginsWith" dxfId="139" priority="84" stopIfTrue="1" operator="beginsWith" text="Completed">
      <formula>LEFT(D37,LEN("Completed"))="Completed"</formula>
    </cfRule>
    <cfRule type="beginsWith" dxfId="138" priority="85" stopIfTrue="1" operator="beginsWith" text="Partial">
      <formula>LEFT(D37,LEN("Partial"))="Partial"</formula>
    </cfRule>
    <cfRule type="beginsWith" dxfId="137" priority="86" stopIfTrue="1" operator="beginsWith" text="Missing">
      <formula>LEFT(D37,LEN("Missing"))="Missing"</formula>
    </cfRule>
    <cfRule type="beginsWith" dxfId="136" priority="87" stopIfTrue="1" operator="beginsWith" text="Untested">
      <formula>LEFT(D37,LEN("Untested"))="Untested"</formula>
    </cfRule>
    <cfRule type="notContainsBlanks" dxfId="135" priority="88" stopIfTrue="1">
      <formula>LEN(TRIM(D37))&gt;0</formula>
    </cfRule>
  </conditionalFormatting>
  <conditionalFormatting sqref="D46:E49">
    <cfRule type="beginsWith" dxfId="134" priority="25" stopIfTrue="1" operator="beginsWith" text="Not Applicable">
      <formula>LEFT(D46,LEN("Not Applicable"))="Not Applicable"</formula>
    </cfRule>
    <cfRule type="beginsWith" dxfId="133" priority="26" stopIfTrue="1" operator="beginsWith" text="Waived">
      <formula>LEFT(D46,LEN("Waived"))="Waived"</formula>
    </cfRule>
    <cfRule type="beginsWith" dxfId="132" priority="27" stopIfTrue="1" operator="beginsWith" text="Pre-Passed">
      <formula>LEFT(D46,LEN("Pre-Passed"))="Pre-Passed"</formula>
    </cfRule>
    <cfRule type="beginsWith" dxfId="131" priority="28" stopIfTrue="1" operator="beginsWith" text="Completed">
      <formula>LEFT(D46,LEN("Completed"))="Completed"</formula>
    </cfRule>
    <cfRule type="beginsWith" dxfId="130" priority="29" stopIfTrue="1" operator="beginsWith" text="Partial">
      <formula>LEFT(D46,LEN("Partial"))="Partial"</formula>
    </cfRule>
    <cfRule type="beginsWith" dxfId="129" priority="30" stopIfTrue="1" operator="beginsWith" text="Missing">
      <formula>LEFT(D46,LEN("Missing"))="Missing"</formula>
    </cfRule>
    <cfRule type="beginsWith" dxfId="128" priority="31" stopIfTrue="1" operator="beginsWith" text="Untested">
      <formula>LEFT(D46,LEN("Untested"))="Untested"</formula>
    </cfRule>
    <cfRule type="notContainsBlanks" dxfId="127" priority="32" stopIfTrue="1">
      <formula>LEN(TRIM(D46))&gt;0</formula>
    </cfRule>
  </conditionalFormatting>
  <conditionalFormatting sqref="D55:E55">
    <cfRule type="beginsWith" dxfId="126" priority="9" stopIfTrue="1" operator="beginsWith" text="Not Applicable">
      <formula>LEFT(D55,LEN("Not Applicable"))="Not Applicable"</formula>
    </cfRule>
    <cfRule type="beginsWith" dxfId="125" priority="10" stopIfTrue="1" operator="beginsWith" text="Waived">
      <formula>LEFT(D55,LEN("Waived"))="Waived"</formula>
    </cfRule>
    <cfRule type="beginsWith" dxfId="124" priority="11" stopIfTrue="1" operator="beginsWith" text="Pre-Passed">
      <formula>LEFT(D55,LEN("Pre-Passed"))="Pre-Passed"</formula>
    </cfRule>
    <cfRule type="beginsWith" dxfId="123" priority="12" stopIfTrue="1" operator="beginsWith" text="Completed">
      <formula>LEFT(D55,LEN("Completed"))="Completed"</formula>
    </cfRule>
    <cfRule type="beginsWith" dxfId="122" priority="13" stopIfTrue="1" operator="beginsWith" text="Partial">
      <formula>LEFT(D55,LEN("Partial"))="Partial"</formula>
    </cfRule>
    <cfRule type="beginsWith" dxfId="121" priority="14" stopIfTrue="1" operator="beginsWith" text="Missing">
      <formula>LEFT(D55,LEN("Missing"))="Missing"</formula>
    </cfRule>
    <cfRule type="beginsWith" dxfId="120" priority="15" stopIfTrue="1" operator="beginsWith" text="Untested">
      <formula>LEFT(D55,LEN("Untested"))="Untested"</formula>
    </cfRule>
    <cfRule type="notContainsBlanks" dxfId="119" priority="16" stopIfTrue="1">
      <formula>LEN(TRIM(D55))&gt;0</formula>
    </cfRule>
  </conditionalFormatting>
  <conditionalFormatting sqref="D56:E59">
    <cfRule type="beginsWith" dxfId="118" priority="1" stopIfTrue="1" operator="beginsWith" text="Not Applicable">
      <formula>LEFT(D56,LEN("Not Applicable"))="Not Applicable"</formula>
    </cfRule>
    <cfRule type="beginsWith" dxfId="117" priority="2" stopIfTrue="1" operator="beginsWith" text="Waived">
      <formula>LEFT(D56,LEN("Waived"))="Waived"</formula>
    </cfRule>
    <cfRule type="beginsWith" dxfId="116" priority="3" stopIfTrue="1" operator="beginsWith" text="Pre-Passed">
      <formula>LEFT(D56,LEN("Pre-Passed"))="Pre-Passed"</formula>
    </cfRule>
    <cfRule type="beginsWith" dxfId="115" priority="4" stopIfTrue="1" operator="beginsWith" text="Completed">
      <formula>LEFT(D56,LEN("Completed"))="Completed"</formula>
    </cfRule>
    <cfRule type="beginsWith" dxfId="114" priority="5" stopIfTrue="1" operator="beginsWith" text="Partial">
      <formula>LEFT(D56,LEN("Partial"))="Partial"</formula>
    </cfRule>
    <cfRule type="beginsWith" dxfId="113" priority="6" stopIfTrue="1" operator="beginsWith" text="Missing">
      <formula>LEFT(D56,LEN("Missing"))="Missing"</formula>
    </cfRule>
    <cfRule type="beginsWith" dxfId="112" priority="7" stopIfTrue="1" operator="beginsWith" text="Untested">
      <formula>LEFT(D56,LEN("Untested"))="Untested"</formula>
    </cfRule>
    <cfRule type="notContainsBlanks" dxfId="111" priority="8" stopIfTrue="1">
      <formula>LEN(TRIM(D56))&gt;0</formula>
    </cfRule>
  </conditionalFormatting>
  <conditionalFormatting sqref="D11:E11">
    <cfRule type="beginsWith" dxfId="110" priority="137" stopIfTrue="1" operator="beginsWith" text="Not Applicable">
      <formula>LEFT(D11,LEN("Not Applicable"))="Not Applicable"</formula>
    </cfRule>
    <cfRule type="beginsWith" dxfId="109" priority="138" stopIfTrue="1" operator="beginsWith" text="Waived">
      <formula>LEFT(D11,LEN("Waived"))="Waived"</formula>
    </cfRule>
    <cfRule type="beginsWith" dxfId="108" priority="139" stopIfTrue="1" operator="beginsWith" text="Pre-Passed">
      <formula>LEFT(D11,LEN("Pre-Passed"))="Pre-Passed"</formula>
    </cfRule>
    <cfRule type="beginsWith" dxfId="107" priority="140" stopIfTrue="1" operator="beginsWith" text="Completed">
      <formula>LEFT(D11,LEN("Completed"))="Completed"</formula>
    </cfRule>
    <cfRule type="beginsWith" dxfId="106" priority="141" stopIfTrue="1" operator="beginsWith" text="Partial">
      <formula>LEFT(D11,LEN("Partial"))="Partial"</formula>
    </cfRule>
    <cfRule type="beginsWith" dxfId="105" priority="142" stopIfTrue="1" operator="beginsWith" text="Missing">
      <formula>LEFT(D11,LEN("Missing"))="Missing"</formula>
    </cfRule>
    <cfRule type="beginsWith" dxfId="104" priority="143" stopIfTrue="1" operator="beginsWith" text="Untested">
      <formula>LEFT(D11,LEN("Untested"))="Untested"</formula>
    </cfRule>
    <cfRule type="notContainsBlanks" dxfId="103" priority="144" stopIfTrue="1">
      <formula>LEN(TRIM(D11))&gt;0</formula>
    </cfRule>
  </conditionalFormatting>
  <conditionalFormatting sqref="D19:E22">
    <cfRule type="beginsWith" dxfId="102" priority="121" stopIfTrue="1" operator="beginsWith" text="Not Applicable">
      <formula>LEFT(D19,LEN("Not Applicable"))="Not Applicable"</formula>
    </cfRule>
    <cfRule type="beginsWith" dxfId="101" priority="122" stopIfTrue="1" operator="beginsWith" text="Waived">
      <formula>LEFT(D19,LEN("Waived"))="Waived"</formula>
    </cfRule>
    <cfRule type="beginsWith" dxfId="100" priority="123" stopIfTrue="1" operator="beginsWith" text="Pre-Passed">
      <formula>LEFT(D19,LEN("Pre-Passed"))="Pre-Passed"</formula>
    </cfRule>
    <cfRule type="beginsWith" dxfId="99" priority="124" stopIfTrue="1" operator="beginsWith" text="Completed">
      <formula>LEFT(D19,LEN("Completed"))="Completed"</formula>
    </cfRule>
    <cfRule type="beginsWith" dxfId="98" priority="125" stopIfTrue="1" operator="beginsWith" text="Partial">
      <formula>LEFT(D19,LEN("Partial"))="Partial"</formula>
    </cfRule>
    <cfRule type="beginsWith" dxfId="97" priority="126" stopIfTrue="1" operator="beginsWith" text="Missing">
      <formula>LEFT(D19,LEN("Missing"))="Missing"</formula>
    </cfRule>
    <cfRule type="beginsWith" dxfId="96" priority="127" stopIfTrue="1" operator="beginsWith" text="Untested">
      <formula>LEFT(D19,LEN("Untested"))="Untested"</formula>
    </cfRule>
    <cfRule type="notContainsBlanks" dxfId="95" priority="128" stopIfTrue="1">
      <formula>LEN(TRIM(D19))&gt;0</formula>
    </cfRule>
  </conditionalFormatting>
  <conditionalFormatting sqref="D23:E24">
    <cfRule type="beginsWith" dxfId="94" priority="113" stopIfTrue="1" operator="beginsWith" text="Not Applicable">
      <formula>LEFT(D23,LEN("Not Applicable"))="Not Applicable"</formula>
    </cfRule>
    <cfRule type="beginsWith" dxfId="93" priority="114" stopIfTrue="1" operator="beginsWith" text="Waived">
      <formula>LEFT(D23,LEN("Waived"))="Waived"</formula>
    </cfRule>
    <cfRule type="beginsWith" dxfId="92" priority="115" stopIfTrue="1" operator="beginsWith" text="Pre-Passed">
      <formula>LEFT(D23,LEN("Pre-Passed"))="Pre-Passed"</formula>
    </cfRule>
    <cfRule type="beginsWith" dxfId="91" priority="116" stopIfTrue="1" operator="beginsWith" text="Completed">
      <formula>LEFT(D23,LEN("Completed"))="Completed"</formula>
    </cfRule>
    <cfRule type="beginsWith" dxfId="90" priority="117" stopIfTrue="1" operator="beginsWith" text="Partial">
      <formula>LEFT(D23,LEN("Partial"))="Partial"</formula>
    </cfRule>
    <cfRule type="beginsWith" dxfId="89" priority="118" stopIfTrue="1" operator="beginsWith" text="Missing">
      <formula>LEFT(D23,LEN("Missing"))="Missing"</formula>
    </cfRule>
    <cfRule type="beginsWith" dxfId="88" priority="119" stopIfTrue="1" operator="beginsWith" text="Untested">
      <formula>LEFT(D23,LEN("Untested"))="Untested"</formula>
    </cfRule>
    <cfRule type="notContainsBlanks" dxfId="87" priority="120" stopIfTrue="1">
      <formula>LEN(TRIM(D23))&gt;0</formula>
    </cfRule>
  </conditionalFormatting>
  <conditionalFormatting sqref="D25:E28">
    <cfRule type="beginsWith" dxfId="86" priority="105" stopIfTrue="1" operator="beginsWith" text="Not Applicable">
      <formula>LEFT(D25,LEN("Not Applicable"))="Not Applicable"</formula>
    </cfRule>
    <cfRule type="beginsWith" dxfId="85" priority="106" stopIfTrue="1" operator="beginsWith" text="Waived">
      <formula>LEFT(D25,LEN("Waived"))="Waived"</formula>
    </cfRule>
    <cfRule type="beginsWith" dxfId="84" priority="107" stopIfTrue="1" operator="beginsWith" text="Pre-Passed">
      <formula>LEFT(D25,LEN("Pre-Passed"))="Pre-Passed"</formula>
    </cfRule>
    <cfRule type="beginsWith" dxfId="83" priority="108" stopIfTrue="1" operator="beginsWith" text="Completed">
      <formula>LEFT(D25,LEN("Completed"))="Completed"</formula>
    </cfRule>
    <cfRule type="beginsWith" dxfId="82" priority="109" stopIfTrue="1" operator="beginsWith" text="Partial">
      <formula>LEFT(D25,LEN("Partial"))="Partial"</formula>
    </cfRule>
    <cfRule type="beginsWith" dxfId="81" priority="110" stopIfTrue="1" operator="beginsWith" text="Missing">
      <formula>LEFT(D25,LEN("Missing"))="Missing"</formula>
    </cfRule>
    <cfRule type="beginsWith" dxfId="80" priority="111" stopIfTrue="1" operator="beginsWith" text="Untested">
      <formula>LEFT(D25,LEN("Untested"))="Untested"</formula>
    </cfRule>
    <cfRule type="notContainsBlanks" dxfId="79" priority="112" stopIfTrue="1">
      <formula>LEN(TRIM(D25))&gt;0</formula>
    </cfRule>
  </conditionalFormatting>
  <conditionalFormatting sqref="D30:E31">
    <cfRule type="beginsWith" dxfId="78" priority="97" stopIfTrue="1" operator="beginsWith" text="Not Applicable">
      <formula>LEFT(D30,LEN("Not Applicable"))="Not Applicable"</formula>
    </cfRule>
    <cfRule type="beginsWith" dxfId="77" priority="98" stopIfTrue="1" operator="beginsWith" text="Waived">
      <formula>LEFT(D30,LEN("Waived"))="Waived"</formula>
    </cfRule>
    <cfRule type="beginsWith" dxfId="76" priority="99" stopIfTrue="1" operator="beginsWith" text="Pre-Passed">
      <formula>LEFT(D30,LEN("Pre-Passed"))="Pre-Passed"</formula>
    </cfRule>
    <cfRule type="beginsWith" dxfId="75" priority="100" stopIfTrue="1" operator="beginsWith" text="Completed">
      <formula>LEFT(D30,LEN("Completed"))="Completed"</formula>
    </cfRule>
    <cfRule type="beginsWith" dxfId="74" priority="101" stopIfTrue="1" operator="beginsWith" text="Partial">
      <formula>LEFT(D30,LEN("Partial"))="Partial"</formula>
    </cfRule>
    <cfRule type="beginsWith" dxfId="73" priority="102" stopIfTrue="1" operator="beginsWith" text="Missing">
      <formula>LEFT(D30,LEN("Missing"))="Missing"</formula>
    </cfRule>
    <cfRule type="beginsWith" dxfId="72" priority="103" stopIfTrue="1" operator="beginsWith" text="Untested">
      <formula>LEFT(D30,LEN("Untested"))="Untested"</formula>
    </cfRule>
    <cfRule type="notContainsBlanks" dxfId="71" priority="104" stopIfTrue="1">
      <formula>LEN(TRIM(D30))&gt;0</formula>
    </cfRule>
  </conditionalFormatting>
  <dataValidations count="1">
    <dataValidation type="list" showInputMessage="1" showErrorMessage="1" sqref="D87:E89 D96:E103 D91:E94 D65:E85 D42:E49 D11:E28 D30:E40 D51:E63">
      <formula1>"Untested, Missing, Partial, Completed, Pre-Passed, Waived, Not Applicable"</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6"/>
  <sheetViews>
    <sheetView zoomScale="150" zoomScaleNormal="150" zoomScalePageLayoutView="150" workbookViewId="0">
      <selection activeCell="C26" sqref="C26"/>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609</v>
      </c>
      <c r="D1" s="7" t="str">
        <f>""&amp;COUNTIF(D$10:D$240,$A$2)&amp;" "&amp;$A$2</f>
        <v>32 Untested</v>
      </c>
      <c r="E1" s="7" t="str">
        <f>""&amp;COUNTIF(E$10:E$240,$A$2)&amp;" "&amp;$A$2</f>
        <v>32 Untested</v>
      </c>
      <c r="F1" s="8" t="s">
        <v>608</v>
      </c>
    </row>
    <row r="2" spans="1:6" ht="13.95" customHeight="1" thickBot="1" x14ac:dyDescent="0.35">
      <c r="A2" s="64" t="s">
        <v>74</v>
      </c>
      <c r="B2" s="60" t="s">
        <v>75</v>
      </c>
      <c r="C2" s="172" t="s">
        <v>610</v>
      </c>
      <c r="D2" s="66">
        <f>SUMPRODUCT(($A$10:$A$240="Required")*(D$10:D$240="Missing"))+0.5*SUMPRODUCT(($A$10:$A$240="Required")*(D$10:D$240="Partial"))</f>
        <v>0</v>
      </c>
      <c r="E2" s="66">
        <f>SUMPRODUCT(($A$10:$A$240="Required")*(E$10:E$240="Missing"))+0.5*SUMPRODUCT(($A$10:$A$240="Required")*(E$10:E$240="Partial"))</f>
        <v>0</v>
      </c>
      <c r="F2" s="60" t="str">
        <f>"Required "&amp;$F$1&amp;"s "&amp;A3</f>
        <v>Required ACRs Missing</v>
      </c>
    </row>
    <row r="3" spans="1:6" ht="13.95" customHeight="1" thickBot="1" x14ac:dyDescent="0.35">
      <c r="A3" s="64" t="s">
        <v>76</v>
      </c>
      <c r="B3" s="60" t="s">
        <v>77</v>
      </c>
      <c r="C3" s="173"/>
      <c r="D3" s="66">
        <f>SUMPRODUCT(($A$10:$A$240="Basic")*(D$10:D$240="Missing"))+0.5*SUMPRODUCT(($A$10:$A$240="Basic")*(D$10:D$240="Partial"))</f>
        <v>0</v>
      </c>
      <c r="E3" s="66">
        <f>SUMPRODUCT(($A$10:$A$240="Basic")*(E$10:E$240="Missing"))+0.5*SUMPRODUCT(($A$10:$A$240="Basic")*(E$10:E$240="Partial"))</f>
        <v>0</v>
      </c>
      <c r="F3" s="60" t="str">
        <f>"Basic "&amp;$F$1&amp;"s "&amp;A3</f>
        <v>Basic ACRs Missing</v>
      </c>
    </row>
    <row r="4" spans="1:6" ht="13.95" customHeight="1" thickBot="1" x14ac:dyDescent="0.35">
      <c r="A4" s="64" t="s">
        <v>78</v>
      </c>
      <c r="B4" s="60" t="s">
        <v>79</v>
      </c>
      <c r="C4" s="173"/>
      <c r="D4" s="66">
        <f>SUMPRODUCT(($A$10:$A$240="Intermediate")*(D$10:D$240="Missing"))+0.5*SUMPRODUCT(($A$10:$A$240="Intermediate")*(D$10:D$240="Partial"))</f>
        <v>0</v>
      </c>
      <c r="E4" s="66">
        <f>SUMPRODUCT(($A$10:$A$240="Intermediate")*(E$10:E$240="Missing"))+0.5*SUMPRODUCT(($A$10:$A$240="Intermediate")*(E$10:E$240="Partial"))</f>
        <v>0</v>
      </c>
      <c r="F4" s="60" t="str">
        <f>"Intermediate "&amp;$F$1&amp;"s "&amp;A3</f>
        <v>Intermediate ACRs Missing</v>
      </c>
    </row>
    <row r="5" spans="1:6" ht="13.95" customHeight="1" thickBot="1" x14ac:dyDescent="0.35">
      <c r="A5" s="64" t="s">
        <v>80</v>
      </c>
      <c r="B5" s="60" t="s">
        <v>81</v>
      </c>
      <c r="C5" s="173"/>
      <c r="D5" s="66">
        <f>SUMPRODUCT(($A$10:$A$240="Intermediate")*(D$10:D$240="Completed"))+SUMPRODUCT(($A$10:$A$240="Intermediate")*(D$10:D$240="Pre-Passed"))+0.5*SUMPRODUCT(($A$10:$A$240="Intermediate")*(D$10:D$240="Partial"))</f>
        <v>0</v>
      </c>
      <c r="E5" s="66">
        <f>SUMPRODUCT(($A$10:$A$240="Intermediate")*(E$10:E$240="Completed"))+SUMPRODUCT(($A$10:$A$240="Intermediate")*(E$10:E$240="Pre-Passed"))+0.5*SUMPRODUCT(($A$10:$A$240="Intermediate")*(E$10:E$240="Partial"))</f>
        <v>0</v>
      </c>
      <c r="F5" s="60" t="str">
        <f>"Intermediate "&amp;$F$1&amp;"s "&amp;A5</f>
        <v>Intermediate ACRs Completed</v>
      </c>
    </row>
    <row r="6" spans="1:6" ht="13.95" customHeight="1" thickBot="1" x14ac:dyDescent="0.35">
      <c r="A6" s="64" t="s">
        <v>82</v>
      </c>
      <c r="B6" s="60" t="s">
        <v>83</v>
      </c>
      <c r="C6" s="173"/>
      <c r="D6" s="66">
        <f>SUMPRODUCT(($A$10:$A$240="Advanced")*(D$10:D$240="Missing"))+0.5*SUMPRODUCT(($A$10:$A$240="Advanced")*(D$10:D$240="Partial"))</f>
        <v>0</v>
      </c>
      <c r="E6" s="66">
        <f>SUMPRODUCT(($A$10:$A$240="Advanced")*(E$10:E$240="Missing"))+0.5*SUMPRODUCT(($A$10:$A$240="Advanced")*(E$10:E$240="Partial"))</f>
        <v>0</v>
      </c>
      <c r="F6" s="60" t="str">
        <f>"Advanced "&amp;$F$1&amp;"s "&amp;A3</f>
        <v>Advanced ACRs Missing</v>
      </c>
    </row>
    <row r="7" spans="1:6" ht="13.95" customHeight="1" thickBot="1" x14ac:dyDescent="0.35">
      <c r="A7" s="64" t="s">
        <v>84</v>
      </c>
      <c r="B7" s="60" t="s">
        <v>85</v>
      </c>
      <c r="C7" s="173"/>
      <c r="D7" s="66">
        <f>SUMPRODUCT(($A$10:$A$240="Advanced")*(D$10:D$240="Completed"))+SUMPRODUCT(($A$10:$A$240="Advanced")*(D$10:D$240="Pre-Passed"))+0.5*SUMPRODUCT(($A$10:$A$240="Advanced")*(D$10:D$240="Partial"))</f>
        <v>0</v>
      </c>
      <c r="E7" s="66">
        <f>SUMPRODUCT(($A$10:$A$240="Advanced")*(E$10:E$240="Completed"))+SUMPRODUCT(($A$10:$A$240="Advanced")*(E$10:E$240="Pre-Passed"))+0.5*SUMPRODUCT(($A$10:$A$240="Advanced")*(E$10:E$240="Partial"))</f>
        <v>0</v>
      </c>
      <c r="F7" s="60" t="str">
        <f>"Advanced "&amp;$F$1&amp;"s "&amp;A5</f>
        <v>Advanced ACRs Completed</v>
      </c>
    </row>
    <row r="8" spans="1:6" ht="13.95" customHeight="1" thickBot="1" x14ac:dyDescent="0.35">
      <c r="A8" s="59" t="s">
        <v>86</v>
      </c>
      <c r="B8" s="60" t="s">
        <v>87</v>
      </c>
      <c r="C8" s="173"/>
      <c r="D8" s="66">
        <f>SUMPRODUCT(($A$10:$A$240="Professional")*(D$10:D$240="Completed"))+SUMPRODUCT(($A$10:$A$240="Professional")*(D$10:D$240="Pre-Passed"))+0.5*SUMPRODUCT(($A$10:$A$240="Professional")*(D$10:D$240="Partial"))</f>
        <v>0</v>
      </c>
      <c r="E8" s="66">
        <f>SUMPRODUCT(($A$10:$A$240="Professional")*(E$10:E$240="Completed"))+SUMPRODUCT(($A$10:$A$240="Professional")*(E$10:E$240="Pre-Passed"))+0.5*SUMPRODUCT(($A$10:$A$240="Professional")*(E$10:E$240="Partial"))</f>
        <v>0</v>
      </c>
      <c r="F8" s="60" t="str">
        <f>"Professional "&amp;$F$1&amp;"s "&amp;A5</f>
        <v>Professional ACRs Completed</v>
      </c>
    </row>
    <row r="9" spans="1:6" ht="13.95" customHeight="1" thickBot="1" x14ac:dyDescent="0.35">
      <c r="A9" s="175" t="s">
        <v>88</v>
      </c>
      <c r="B9" s="176"/>
      <c r="C9" s="174"/>
      <c r="D9" s="66">
        <f>SUMPRODUCT(($A$10:$A$240="Innovative")*(D$10:D$240="Completed"))+SUMPRODUCT(($A$10:$A$240="Innovative")*(D$10:D$240="Pre-Passed"))+0.5*SUMPRODUCT(($A$10:$A$240="Innovative")*(D$10:D$240="Partial"))</f>
        <v>0</v>
      </c>
      <c r="E9" s="66">
        <f>SUMPRODUCT(($A$10:$A$240="Innovative")*(E$10:E$240="Completed"))+SUMPRODUCT(($A$10:$A$240="Innovative")*(E$10:E$240="Pre-Passed"))+0.5*SUMPRODUCT(($A$10:$A$240="Innovative")*(E$10:E$240="Partial"))</f>
        <v>0</v>
      </c>
      <c r="F9" s="60" t="str">
        <f>"Innovative "&amp;$F$1&amp;"s "&amp;A5</f>
        <v>Innovative ACRs Completed</v>
      </c>
    </row>
    <row r="10" spans="1:6" ht="13.95" customHeight="1" thickBot="1" x14ac:dyDescent="0.35">
      <c r="A10" s="177" t="s">
        <v>611</v>
      </c>
      <c r="B10" s="178"/>
      <c r="C10" s="73" t="s">
        <v>815</v>
      </c>
      <c r="D10" s="8" t="s">
        <v>90</v>
      </c>
      <c r="E10" s="8" t="s">
        <v>91</v>
      </c>
      <c r="F10" s="8" t="s">
        <v>92</v>
      </c>
    </row>
    <row r="11" spans="1:6" ht="16.2" thickBot="1" x14ac:dyDescent="0.35">
      <c r="A11" s="67" t="s">
        <v>93</v>
      </c>
      <c r="B11" s="60" t="s">
        <v>612</v>
      </c>
      <c r="C11" s="65" t="s">
        <v>613</v>
      </c>
      <c r="D11" s="8" t="s">
        <v>74</v>
      </c>
      <c r="E11" s="8" t="s">
        <v>74</v>
      </c>
      <c r="F11" s="60"/>
    </row>
    <row r="12" spans="1:6" ht="16.2" thickBot="1" x14ac:dyDescent="0.35">
      <c r="A12" s="68" t="s">
        <v>96</v>
      </c>
      <c r="B12" s="60" t="s">
        <v>614</v>
      </c>
      <c r="C12" s="60" t="s">
        <v>615</v>
      </c>
      <c r="D12" s="8" t="s">
        <v>74</v>
      </c>
      <c r="E12" s="8" t="s">
        <v>74</v>
      </c>
      <c r="F12" s="60"/>
    </row>
    <row r="13" spans="1:6" ht="16.2" thickBot="1" x14ac:dyDescent="0.35">
      <c r="A13" s="70" t="s">
        <v>110</v>
      </c>
      <c r="B13" s="60" t="s">
        <v>616</v>
      </c>
      <c r="C13" s="60" t="s">
        <v>617</v>
      </c>
      <c r="D13" s="8" t="s">
        <v>74</v>
      </c>
      <c r="E13" s="8" t="s">
        <v>74</v>
      </c>
      <c r="F13" s="60"/>
    </row>
    <row r="14" spans="1:6" ht="16.2" thickBot="1" x14ac:dyDescent="0.35">
      <c r="A14" s="70" t="s">
        <v>110</v>
      </c>
      <c r="B14" s="60" t="s">
        <v>618</v>
      </c>
      <c r="C14" s="60" t="s">
        <v>619</v>
      </c>
      <c r="D14" s="8" t="s">
        <v>74</v>
      </c>
      <c r="E14" s="8" t="s">
        <v>74</v>
      </c>
      <c r="F14" s="60"/>
    </row>
    <row r="15" spans="1:6" ht="16.2" thickBot="1" x14ac:dyDescent="0.35">
      <c r="A15" s="69" t="s">
        <v>98</v>
      </c>
      <c r="B15" s="60" t="s">
        <v>620</v>
      </c>
      <c r="C15" s="60" t="s">
        <v>621</v>
      </c>
      <c r="D15" s="8" t="s">
        <v>74</v>
      </c>
      <c r="E15" s="8" t="s">
        <v>74</v>
      </c>
      <c r="F15" s="60"/>
    </row>
    <row r="16" spans="1:6" ht="16.2" thickBot="1" x14ac:dyDescent="0.35">
      <c r="A16" s="69" t="s">
        <v>98</v>
      </c>
      <c r="B16" s="60" t="s">
        <v>622</v>
      </c>
      <c r="C16" s="60" t="s">
        <v>623</v>
      </c>
      <c r="D16" s="8" t="s">
        <v>74</v>
      </c>
      <c r="E16" s="8" t="s">
        <v>74</v>
      </c>
      <c r="F16" s="60"/>
    </row>
    <row r="17" spans="1:6" ht="28.2" thickBot="1" x14ac:dyDescent="0.35">
      <c r="A17" s="69" t="s">
        <v>98</v>
      </c>
      <c r="B17" s="60" t="s">
        <v>624</v>
      </c>
      <c r="C17" s="60" t="s">
        <v>625</v>
      </c>
      <c r="D17" s="8" t="s">
        <v>74</v>
      </c>
      <c r="E17" s="8" t="s">
        <v>74</v>
      </c>
      <c r="F17" s="60"/>
    </row>
    <row r="18" spans="1:6" ht="16.2" thickBot="1" x14ac:dyDescent="0.35">
      <c r="A18" s="71" t="s">
        <v>134</v>
      </c>
      <c r="B18" s="60" t="s">
        <v>626</v>
      </c>
      <c r="C18" s="60" t="s">
        <v>627</v>
      </c>
      <c r="D18" s="8" t="s">
        <v>74</v>
      </c>
      <c r="E18" s="8" t="s">
        <v>74</v>
      </c>
      <c r="F18" s="60"/>
    </row>
    <row r="19" spans="1:6" ht="16.2" thickBot="1" x14ac:dyDescent="0.35">
      <c r="A19" s="71" t="s">
        <v>134</v>
      </c>
      <c r="B19" s="60" t="s">
        <v>628</v>
      </c>
      <c r="C19" s="60" t="s">
        <v>629</v>
      </c>
      <c r="D19" s="8" t="s">
        <v>74</v>
      </c>
      <c r="E19" s="8" t="s">
        <v>74</v>
      </c>
      <c r="F19" s="60"/>
    </row>
    <row r="20" spans="1:6" ht="28.2" thickBot="1" x14ac:dyDescent="0.35">
      <c r="A20" s="72" t="s">
        <v>218</v>
      </c>
      <c r="B20" s="60" t="s">
        <v>630</v>
      </c>
      <c r="C20" s="60" t="s">
        <v>631</v>
      </c>
      <c r="D20" s="8" t="s">
        <v>74</v>
      </c>
      <c r="E20" s="8" t="s">
        <v>74</v>
      </c>
      <c r="F20" s="60"/>
    </row>
    <row r="21" spans="1:6" ht="16.2" thickBot="1" x14ac:dyDescent="0.35">
      <c r="A21" s="72" t="s">
        <v>218</v>
      </c>
      <c r="B21" s="60" t="s">
        <v>632</v>
      </c>
      <c r="C21" s="60" t="s">
        <v>633</v>
      </c>
      <c r="D21" s="8" t="s">
        <v>74</v>
      </c>
      <c r="E21" s="8" t="s">
        <v>74</v>
      </c>
      <c r="F21" s="60"/>
    </row>
    <row r="22" spans="1:6" ht="13.95" customHeight="1" thickBot="1" x14ac:dyDescent="0.35">
      <c r="A22" s="177" t="s">
        <v>634</v>
      </c>
      <c r="B22" s="178"/>
      <c r="C22" s="8" t="s">
        <v>89</v>
      </c>
      <c r="D22" s="8" t="s">
        <v>90</v>
      </c>
      <c r="E22" s="8" t="s">
        <v>91</v>
      </c>
      <c r="F22" s="8" t="s">
        <v>92</v>
      </c>
    </row>
    <row r="23" spans="1:6" ht="16.2" thickBot="1" x14ac:dyDescent="0.35">
      <c r="A23" s="67" t="s">
        <v>93</v>
      </c>
      <c r="B23" s="60" t="s">
        <v>635</v>
      </c>
      <c r="C23" s="65" t="s">
        <v>636</v>
      </c>
      <c r="D23" s="8" t="s">
        <v>74</v>
      </c>
      <c r="E23" s="8" t="s">
        <v>74</v>
      </c>
      <c r="F23" s="60"/>
    </row>
    <row r="24" spans="1:6" ht="28.2" thickBot="1" x14ac:dyDescent="0.35">
      <c r="A24" s="67" t="s">
        <v>93</v>
      </c>
      <c r="B24" s="60" t="s">
        <v>637</v>
      </c>
      <c r="C24" s="60" t="s">
        <v>638</v>
      </c>
      <c r="D24" s="8" t="s">
        <v>74</v>
      </c>
      <c r="E24" s="8" t="s">
        <v>74</v>
      </c>
      <c r="F24" s="60"/>
    </row>
    <row r="25" spans="1:6" ht="16.2" thickBot="1" x14ac:dyDescent="0.35">
      <c r="A25" s="68" t="s">
        <v>96</v>
      </c>
      <c r="B25" s="60" t="s">
        <v>639</v>
      </c>
      <c r="C25" s="60" t="s">
        <v>640</v>
      </c>
      <c r="D25" s="8" t="s">
        <v>74</v>
      </c>
      <c r="E25" s="8" t="s">
        <v>74</v>
      </c>
      <c r="F25" s="60"/>
    </row>
    <row r="26" spans="1:6" ht="16.2" thickBot="1" x14ac:dyDescent="0.35">
      <c r="A26" s="70" t="s">
        <v>110</v>
      </c>
      <c r="B26" s="60" t="s">
        <v>641</v>
      </c>
      <c r="C26" s="60" t="s">
        <v>642</v>
      </c>
      <c r="D26" s="8" t="s">
        <v>74</v>
      </c>
      <c r="E26" s="8" t="s">
        <v>74</v>
      </c>
      <c r="F26" s="60"/>
    </row>
    <row r="27" spans="1:6" ht="28.2" thickBot="1" x14ac:dyDescent="0.35">
      <c r="A27" s="69" t="s">
        <v>98</v>
      </c>
      <c r="B27" s="60" t="s">
        <v>644</v>
      </c>
      <c r="C27" s="60" t="s">
        <v>645</v>
      </c>
      <c r="D27" s="8" t="s">
        <v>74</v>
      </c>
      <c r="E27" s="8" t="s">
        <v>74</v>
      </c>
      <c r="F27" s="60"/>
    </row>
    <row r="28" spans="1:6" ht="16.2" thickBot="1" x14ac:dyDescent="0.35">
      <c r="A28" s="69" t="s">
        <v>98</v>
      </c>
      <c r="B28" s="60" t="s">
        <v>646</v>
      </c>
      <c r="C28" s="60" t="s">
        <v>647</v>
      </c>
      <c r="D28" s="8" t="s">
        <v>74</v>
      </c>
      <c r="E28" s="8" t="s">
        <v>74</v>
      </c>
      <c r="F28" s="60"/>
    </row>
    <row r="29" spans="1:6" ht="16.2" thickBot="1" x14ac:dyDescent="0.35">
      <c r="A29" s="69" t="s">
        <v>98</v>
      </c>
      <c r="B29" s="60" t="s">
        <v>648</v>
      </c>
      <c r="C29" s="60" t="s">
        <v>649</v>
      </c>
      <c r="D29" s="8" t="s">
        <v>74</v>
      </c>
      <c r="E29" s="8" t="s">
        <v>74</v>
      </c>
      <c r="F29" s="60"/>
    </row>
    <row r="30" spans="1:6" ht="16.2" thickBot="1" x14ac:dyDescent="0.35">
      <c r="A30" s="69" t="s">
        <v>98</v>
      </c>
      <c r="B30" s="60" t="s">
        <v>650</v>
      </c>
      <c r="C30" s="60" t="s">
        <v>651</v>
      </c>
      <c r="D30" s="8" t="s">
        <v>74</v>
      </c>
      <c r="E30" s="8" t="s">
        <v>74</v>
      </c>
      <c r="F30" s="60"/>
    </row>
    <row r="31" spans="1:6" ht="28.2" thickBot="1" x14ac:dyDescent="0.35">
      <c r="A31" s="71" t="s">
        <v>134</v>
      </c>
      <c r="B31" s="60" t="s">
        <v>653</v>
      </c>
      <c r="C31" s="60" t="s">
        <v>654</v>
      </c>
      <c r="D31" s="8" t="s">
        <v>74</v>
      </c>
      <c r="E31" s="8" t="s">
        <v>74</v>
      </c>
      <c r="F31" s="60"/>
    </row>
    <row r="32" spans="1:6" ht="28.2" thickBot="1" x14ac:dyDescent="0.35">
      <c r="A32" s="71" t="s">
        <v>134</v>
      </c>
      <c r="B32" s="60" t="s">
        <v>655</v>
      </c>
      <c r="C32" s="60" t="s">
        <v>656</v>
      </c>
      <c r="D32" s="8" t="s">
        <v>74</v>
      </c>
      <c r="E32" s="8" t="s">
        <v>74</v>
      </c>
      <c r="F32" s="60"/>
    </row>
    <row r="33" spans="1:6" ht="28.2" thickBot="1" x14ac:dyDescent="0.35">
      <c r="A33" s="72" t="s">
        <v>218</v>
      </c>
      <c r="B33" s="60" t="s">
        <v>658</v>
      </c>
      <c r="C33" s="60" t="s">
        <v>659</v>
      </c>
      <c r="D33" s="8" t="s">
        <v>74</v>
      </c>
      <c r="E33" s="8" t="s">
        <v>74</v>
      </c>
      <c r="F33" s="60"/>
    </row>
    <row r="34" spans="1:6" ht="13.95" customHeight="1" thickBot="1" x14ac:dyDescent="0.35">
      <c r="A34" s="177" t="s">
        <v>811</v>
      </c>
      <c r="B34" s="178"/>
      <c r="C34" s="8" t="s">
        <v>816</v>
      </c>
      <c r="D34" s="8" t="s">
        <v>90</v>
      </c>
      <c r="E34" s="8" t="s">
        <v>91</v>
      </c>
      <c r="F34" s="8" t="s">
        <v>92</v>
      </c>
    </row>
    <row r="35" spans="1:6" ht="16.2" thickBot="1" x14ac:dyDescent="0.35">
      <c r="A35" s="67" t="s">
        <v>93</v>
      </c>
      <c r="B35" s="60" t="s">
        <v>436</v>
      </c>
      <c r="C35" s="65" t="s">
        <v>812</v>
      </c>
      <c r="D35" s="8" t="s">
        <v>74</v>
      </c>
      <c r="E35" s="8" t="s">
        <v>74</v>
      </c>
      <c r="F35" s="60"/>
    </row>
    <row r="36" spans="1:6" ht="16.2" thickBot="1" x14ac:dyDescent="0.35">
      <c r="A36" s="68" t="s">
        <v>96</v>
      </c>
      <c r="B36" s="60" t="s">
        <v>813</v>
      </c>
      <c r="C36" s="60" t="s">
        <v>814</v>
      </c>
      <c r="D36" s="8" t="s">
        <v>74</v>
      </c>
      <c r="E36" s="8" t="s">
        <v>74</v>
      </c>
      <c r="F36" s="60"/>
    </row>
    <row r="37" spans="1:6" ht="28.2" thickBot="1" x14ac:dyDescent="0.35">
      <c r="A37" s="70" t="s">
        <v>110</v>
      </c>
      <c r="B37" s="60" t="s">
        <v>643</v>
      </c>
      <c r="C37" s="60" t="s">
        <v>817</v>
      </c>
      <c r="D37" s="8" t="s">
        <v>74</v>
      </c>
      <c r="E37" s="8" t="s">
        <v>74</v>
      </c>
      <c r="F37" s="60"/>
    </row>
    <row r="38" spans="1:6" ht="28.2" thickBot="1" x14ac:dyDescent="0.35">
      <c r="A38" s="69" t="s">
        <v>98</v>
      </c>
      <c r="B38" s="60" t="s">
        <v>652</v>
      </c>
      <c r="C38" s="60" t="s">
        <v>818</v>
      </c>
      <c r="D38" s="8" t="s">
        <v>74</v>
      </c>
      <c r="E38" s="8" t="s">
        <v>74</v>
      </c>
      <c r="F38" s="60"/>
    </row>
    <row r="39" spans="1:6" ht="42" thickBot="1" x14ac:dyDescent="0.35">
      <c r="A39" s="71" t="s">
        <v>134</v>
      </c>
      <c r="B39" s="60" t="s">
        <v>657</v>
      </c>
      <c r="C39" s="60" t="s">
        <v>819</v>
      </c>
      <c r="D39" s="8" t="s">
        <v>74</v>
      </c>
      <c r="E39" s="8" t="s">
        <v>74</v>
      </c>
      <c r="F39" s="60"/>
    </row>
    <row r="40" spans="1:6" ht="16.2" thickBot="1" x14ac:dyDescent="0.35">
      <c r="A40" s="72" t="s">
        <v>218</v>
      </c>
      <c r="B40" s="60" t="s">
        <v>660</v>
      </c>
      <c r="C40" s="60" t="s">
        <v>820</v>
      </c>
      <c r="D40" s="8" t="s">
        <v>74</v>
      </c>
      <c r="E40" s="8" t="s">
        <v>74</v>
      </c>
      <c r="F40" s="60"/>
    </row>
    <row r="41" spans="1:6" ht="13.95" customHeight="1" thickBot="1" x14ac:dyDescent="0.35">
      <c r="A41" s="177" t="s">
        <v>680</v>
      </c>
      <c r="B41" s="178"/>
      <c r="C41" s="8" t="s">
        <v>89</v>
      </c>
      <c r="D41" s="8" t="s">
        <v>90</v>
      </c>
      <c r="E41" s="8" t="s">
        <v>91</v>
      </c>
      <c r="F41" s="8" t="s">
        <v>92</v>
      </c>
    </row>
    <row r="42" spans="1:6" ht="28.2" thickBot="1" x14ac:dyDescent="0.35">
      <c r="A42" s="67" t="s">
        <v>93</v>
      </c>
      <c r="B42" s="60" t="s">
        <v>681</v>
      </c>
      <c r="C42" s="60" t="s">
        <v>682</v>
      </c>
      <c r="D42" s="8" t="s">
        <v>74</v>
      </c>
      <c r="E42" s="8" t="s">
        <v>74</v>
      </c>
      <c r="F42" s="60"/>
    </row>
    <row r="43" spans="1:6" ht="42" thickBot="1" x14ac:dyDescent="0.35">
      <c r="A43" s="68" t="s">
        <v>96</v>
      </c>
      <c r="B43" s="60" t="s">
        <v>683</v>
      </c>
      <c r="C43" s="74" t="s">
        <v>684</v>
      </c>
      <c r="D43" s="8" t="s">
        <v>74</v>
      </c>
      <c r="E43" s="8" t="s">
        <v>74</v>
      </c>
      <c r="F43" s="60"/>
    </row>
    <row r="44" spans="1:6" ht="16.2" thickBot="1" x14ac:dyDescent="0.35">
      <c r="A44" s="69" t="s">
        <v>98</v>
      </c>
      <c r="B44" s="60" t="s">
        <v>685</v>
      </c>
      <c r="C44" s="60" t="s">
        <v>686</v>
      </c>
      <c r="D44" s="8" t="s">
        <v>74</v>
      </c>
      <c r="E44" s="8" t="s">
        <v>74</v>
      </c>
      <c r="F44" s="60"/>
    </row>
    <row r="45" spans="1:6" ht="28.2" thickBot="1" x14ac:dyDescent="0.35">
      <c r="A45" s="71" t="s">
        <v>134</v>
      </c>
      <c r="B45" s="60" t="s">
        <v>499</v>
      </c>
      <c r="C45" s="60" t="s">
        <v>687</v>
      </c>
      <c r="D45" s="8" t="s">
        <v>74</v>
      </c>
      <c r="E45" s="8" t="s">
        <v>74</v>
      </c>
      <c r="F45" s="60"/>
    </row>
    <row r="46" spans="1:6" s="26" customFormat="1" ht="15.6" x14ac:dyDescent="0.3"/>
    <row r="47" spans="1:6" s="26" customFormat="1" ht="15.6" x14ac:dyDescent="0.3"/>
    <row r="48" spans="1:6" s="26" customFormat="1" ht="13.95" customHeight="1" x14ac:dyDescent="0.3"/>
    <row r="49" s="26" customFormat="1" ht="15.6" x14ac:dyDescent="0.3"/>
    <row r="50" s="26" customFormat="1" ht="15.6" x14ac:dyDescent="0.3"/>
    <row r="51" s="26" customFormat="1" ht="15.6" x14ac:dyDescent="0.3"/>
    <row r="52" s="26" customFormat="1" ht="15.6" x14ac:dyDescent="0.3"/>
    <row r="53" s="26" customFormat="1" ht="15.6" x14ac:dyDescent="0.3"/>
    <row r="54" s="26" customFormat="1" ht="15.6" x14ac:dyDescent="0.3"/>
    <row r="55" s="26" customFormat="1" ht="15.6" x14ac:dyDescent="0.3"/>
    <row r="56" s="26" customFormat="1" ht="15.6" x14ac:dyDescent="0.3"/>
    <row r="57" s="26" customFormat="1" ht="13.95" customHeight="1" x14ac:dyDescent="0.3"/>
    <row r="58" s="26" customFormat="1" ht="15.6" x14ac:dyDescent="0.3"/>
    <row r="59" s="26" customFormat="1" ht="15.6" x14ac:dyDescent="0.3"/>
    <row r="60" s="26" customFormat="1" ht="15.6" x14ac:dyDescent="0.3"/>
    <row r="61" s="26" customFormat="1" ht="15.6" x14ac:dyDescent="0.3"/>
    <row r="62" s="26" customFormat="1" ht="15.6" x14ac:dyDescent="0.3"/>
    <row r="63" s="26" customFormat="1" ht="13.95" customHeight="1" x14ac:dyDescent="0.3"/>
    <row r="64" s="26" customFormat="1" ht="15.6" x14ac:dyDescent="0.3"/>
    <row r="65" s="26" customFormat="1" ht="15.6" x14ac:dyDescent="0.3"/>
    <row r="66" s="26" customFormat="1" ht="15.6" x14ac:dyDescent="0.3"/>
    <row r="67" s="26" customFormat="1" ht="15.6" x14ac:dyDescent="0.3"/>
    <row r="68" s="26" customFormat="1" ht="15.6" x14ac:dyDescent="0.3"/>
    <row r="69" s="26" customFormat="1" ht="15.6" x14ac:dyDescent="0.3"/>
    <row r="70" s="26" customFormat="1" ht="15.6" x14ac:dyDescent="0.3"/>
    <row r="71" s="26" customFormat="1" ht="15.6" x14ac:dyDescent="0.3"/>
    <row r="72" s="26" customFormat="1" ht="15.6" x14ac:dyDescent="0.3"/>
    <row r="73" s="26" customFormat="1" ht="15.6" x14ac:dyDescent="0.3"/>
    <row r="74" s="26" customFormat="1" ht="15.6" x14ac:dyDescent="0.3"/>
    <row r="75" s="26" customFormat="1" ht="15.6" x14ac:dyDescent="0.3"/>
    <row r="76" s="26" customFormat="1" ht="15.6" x14ac:dyDescent="0.3"/>
    <row r="77" s="26" customFormat="1" ht="15.6" x14ac:dyDescent="0.3"/>
    <row r="78" s="26" customFormat="1" ht="15.6" x14ac:dyDescent="0.3"/>
    <row r="79" s="26" customFormat="1" ht="15.6" x14ac:dyDescent="0.3"/>
    <row r="80" s="26" customFormat="1" ht="13.95" customHeight="1" x14ac:dyDescent="0.3"/>
    <row r="81" s="26" customFormat="1" ht="15.6" x14ac:dyDescent="0.3"/>
    <row r="82" s="26" customFormat="1" ht="15.6" x14ac:dyDescent="0.3"/>
    <row r="83" s="26" customFormat="1" ht="15.6" x14ac:dyDescent="0.3"/>
    <row r="84" s="26" customFormat="1" ht="15.6" x14ac:dyDescent="0.3"/>
    <row r="85" s="26" customFormat="1" ht="15.6" x14ac:dyDescent="0.3"/>
    <row r="86" s="26" customFormat="1" ht="15.6" x14ac:dyDescent="0.3"/>
    <row r="87" s="26" customFormat="1" ht="13.95" customHeight="1" x14ac:dyDescent="0.3"/>
    <row r="88" s="26" customFormat="1" ht="15.6" x14ac:dyDescent="0.3"/>
    <row r="89" s="26" customFormat="1" ht="15.6" x14ac:dyDescent="0.3"/>
    <row r="90" s="26" customFormat="1" ht="15.6" x14ac:dyDescent="0.3"/>
    <row r="91" s="26" customFormat="1" ht="15.6" x14ac:dyDescent="0.3"/>
    <row r="92" s="26" customFormat="1" ht="15.6" x14ac:dyDescent="0.3"/>
    <row r="93" s="26" customFormat="1" ht="15.6" x14ac:dyDescent="0.3"/>
    <row r="94" s="26" customFormat="1" ht="13.95" customHeight="1" x14ac:dyDescent="0.3"/>
    <row r="95" s="26" customFormat="1" ht="15.6" x14ac:dyDescent="0.3"/>
    <row r="96" s="26" customFormat="1" ht="15.6" x14ac:dyDescent="0.3"/>
    <row r="97" s="26" customFormat="1" ht="15.6" x14ac:dyDescent="0.3"/>
    <row r="98" s="26" customFormat="1" ht="15.6" x14ac:dyDescent="0.3"/>
    <row r="99" s="26" customFormat="1" ht="13.95" customHeight="1" x14ac:dyDescent="0.3"/>
    <row r="100" s="26" customFormat="1" ht="15.6" x14ac:dyDescent="0.3"/>
    <row r="101" s="26" customFormat="1" ht="15.6" x14ac:dyDescent="0.3"/>
    <row r="102" s="26" customFormat="1" ht="15.6" x14ac:dyDescent="0.3"/>
    <row r="103" s="26" customFormat="1" ht="13.95" customHeight="1" x14ac:dyDescent="0.3"/>
    <row r="104" s="26" customFormat="1" ht="15.6" x14ac:dyDescent="0.3"/>
    <row r="105" s="26" customFormat="1" ht="15.6" x14ac:dyDescent="0.3"/>
    <row r="106" s="26" customFormat="1" ht="15.6" x14ac:dyDescent="0.3"/>
    <row r="107" s="26" customFormat="1" ht="15.6" x14ac:dyDescent="0.3"/>
    <row r="108" s="26" customFormat="1" ht="13.95" customHeight="1" x14ac:dyDescent="0.3"/>
    <row r="109" s="26" customFormat="1" ht="15.6" x14ac:dyDescent="0.3"/>
    <row r="110" s="26" customFormat="1" ht="15.6" x14ac:dyDescent="0.3"/>
    <row r="111" s="26" customFormat="1" ht="15.6" x14ac:dyDescent="0.3"/>
    <row r="112" s="26" customFormat="1" ht="15.6" x14ac:dyDescent="0.3"/>
    <row r="113" s="26" customFormat="1" ht="15.6" x14ac:dyDescent="0.3"/>
    <row r="114" s="26" customFormat="1" ht="15.6" x14ac:dyDescent="0.3"/>
    <row r="115" s="26" customFormat="1" ht="15.6" x14ac:dyDescent="0.3"/>
    <row r="116" s="26" customFormat="1" ht="15.6" x14ac:dyDescent="0.3"/>
  </sheetData>
  <mergeCells count="6">
    <mergeCell ref="A34:B34"/>
    <mergeCell ref="A41:B41"/>
    <mergeCell ref="A22:B22"/>
    <mergeCell ref="C2:C9"/>
    <mergeCell ref="A9:B9"/>
    <mergeCell ref="A10:B10"/>
  </mergeCells>
  <conditionalFormatting sqref="D10:E10 D46:E241 D15:E17 D19:E21 D38:E41 D27:E34">
    <cfRule type="beginsWith" dxfId="70" priority="288" stopIfTrue="1" operator="beginsWith" text="Not Applicable">
      <formula>LEFT(D10,LEN("Not Applicable"))="Not Applicable"</formula>
    </cfRule>
    <cfRule type="beginsWith" dxfId="69" priority="289" stopIfTrue="1" operator="beginsWith" text="Waived">
      <formula>LEFT(D10,LEN("Waived"))="Waived"</formula>
    </cfRule>
    <cfRule type="beginsWith" dxfId="68" priority="290" stopIfTrue="1" operator="beginsWith" text="Pre-Passed">
      <formula>LEFT(D10,LEN("Pre-Passed"))="Pre-Passed"</formula>
    </cfRule>
    <cfRule type="beginsWith" dxfId="67" priority="291" stopIfTrue="1" operator="beginsWith" text="Completed">
      <formula>LEFT(D10,LEN("Completed"))="Completed"</formula>
    </cfRule>
    <cfRule type="beginsWith" dxfId="66" priority="292" stopIfTrue="1" operator="beginsWith" text="Partial">
      <formula>LEFT(D10,LEN("Partial"))="Partial"</formula>
    </cfRule>
    <cfRule type="beginsWith" dxfId="65" priority="293" stopIfTrue="1" operator="beginsWith" text="Missing">
      <formula>LEFT(D10,LEN("Missing"))="Missing"</formula>
    </cfRule>
    <cfRule type="beginsWith" dxfId="64" priority="294" stopIfTrue="1" operator="beginsWith" text="Untested">
      <formula>LEFT(D10,LEN("Untested"))="Untested"</formula>
    </cfRule>
    <cfRule type="notContainsBlanks" dxfId="63" priority="302" stopIfTrue="1">
      <formula>LEN(TRIM(D10))&gt;0</formula>
    </cfRule>
  </conditionalFormatting>
  <conditionalFormatting sqref="A10:A241">
    <cfRule type="beginsWith" dxfId="62" priority="295" stopIfTrue="1" operator="beginsWith" text="Innovative">
      <formula>LEFT(A10,LEN("Innovative"))="Innovative"</formula>
    </cfRule>
    <cfRule type="beginsWith" dxfId="61" priority="296" stopIfTrue="1" operator="beginsWith" text="Professional">
      <formula>LEFT(A10,LEN("Professional"))="Professional"</formula>
    </cfRule>
    <cfRule type="beginsWith" dxfId="60" priority="297" stopIfTrue="1" operator="beginsWith" text="Advanced">
      <formula>LEFT(A10,LEN("Advanced"))="Advanced"</formula>
    </cfRule>
    <cfRule type="beginsWith" dxfId="59" priority="298" stopIfTrue="1" operator="beginsWith" text="Intermediate">
      <formula>LEFT(A10,LEN("Intermediate"))="Intermediate"</formula>
    </cfRule>
    <cfRule type="beginsWith" dxfId="58" priority="299" stopIfTrue="1" operator="beginsWith" text="Basic">
      <formula>LEFT(A10,LEN("Basic"))="Basic"</formula>
    </cfRule>
    <cfRule type="beginsWith" dxfId="57" priority="300" stopIfTrue="1" operator="beginsWith" text="Required">
      <formula>LEFT(A10,LEN("Required"))="Required"</formula>
    </cfRule>
    <cfRule type="notContainsBlanks" dxfId="56" priority="301" stopIfTrue="1">
      <formula>LEN(TRIM(A10))&gt;0</formula>
    </cfRule>
  </conditionalFormatting>
  <conditionalFormatting sqref="D11:E14">
    <cfRule type="beginsWith" dxfId="55" priority="136" stopIfTrue="1" operator="beginsWith" text="Not Applicable">
      <formula>LEFT(D11,LEN("Not Applicable"))="Not Applicable"</formula>
    </cfRule>
    <cfRule type="beginsWith" dxfId="54" priority="137" stopIfTrue="1" operator="beginsWith" text="Waived">
      <formula>LEFT(D11,LEN("Waived"))="Waived"</formula>
    </cfRule>
    <cfRule type="beginsWith" dxfId="53" priority="138" stopIfTrue="1" operator="beginsWith" text="Pre-Passed">
      <formula>LEFT(D11,LEN("Pre-Passed"))="Pre-Passed"</formula>
    </cfRule>
    <cfRule type="beginsWith" dxfId="52" priority="139" stopIfTrue="1" operator="beginsWith" text="Completed">
      <formula>LEFT(D11,LEN("Completed"))="Completed"</formula>
    </cfRule>
    <cfRule type="beginsWith" dxfId="51" priority="140" stopIfTrue="1" operator="beginsWith" text="Partial">
      <formula>LEFT(D11,LEN("Partial"))="Partial"</formula>
    </cfRule>
    <cfRule type="beginsWith" dxfId="50" priority="141" stopIfTrue="1" operator="beginsWith" text="Missing">
      <formula>LEFT(D11,LEN("Missing"))="Missing"</formula>
    </cfRule>
    <cfRule type="beginsWith" dxfId="49" priority="142" stopIfTrue="1" operator="beginsWith" text="Untested">
      <formula>LEFT(D11,LEN("Untested"))="Untested"</formula>
    </cfRule>
    <cfRule type="notContainsBlanks" dxfId="48" priority="143" stopIfTrue="1">
      <formula>LEN(TRIM(D11))&gt;0</formula>
    </cfRule>
  </conditionalFormatting>
  <conditionalFormatting sqref="D18:E18">
    <cfRule type="beginsWith" dxfId="47" priority="120" stopIfTrue="1" operator="beginsWith" text="Not Applicable">
      <formula>LEFT(D18,LEN("Not Applicable"))="Not Applicable"</formula>
    </cfRule>
    <cfRule type="beginsWith" dxfId="46" priority="121" stopIfTrue="1" operator="beginsWith" text="Waived">
      <formula>LEFT(D18,LEN("Waived"))="Waived"</formula>
    </cfRule>
    <cfRule type="beginsWith" dxfId="45" priority="122" stopIfTrue="1" operator="beginsWith" text="Pre-Passed">
      <formula>LEFT(D18,LEN("Pre-Passed"))="Pre-Passed"</formula>
    </cfRule>
    <cfRule type="beginsWith" dxfId="44" priority="123" stopIfTrue="1" operator="beginsWith" text="Completed">
      <formula>LEFT(D18,LEN("Completed"))="Completed"</formula>
    </cfRule>
    <cfRule type="beginsWith" dxfId="43" priority="124" stopIfTrue="1" operator="beginsWith" text="Partial">
      <formula>LEFT(D18,LEN("Partial"))="Partial"</formula>
    </cfRule>
    <cfRule type="beginsWith" dxfId="42" priority="125" stopIfTrue="1" operator="beginsWith" text="Missing">
      <formula>LEFT(D18,LEN("Missing"))="Missing"</formula>
    </cfRule>
    <cfRule type="beginsWith" dxfId="41" priority="126" stopIfTrue="1" operator="beginsWith" text="Untested">
      <formula>LEFT(D18,LEN("Untested"))="Untested"</formula>
    </cfRule>
    <cfRule type="notContainsBlanks" dxfId="40" priority="127" stopIfTrue="1">
      <formula>LEN(TRIM(D18))&gt;0</formula>
    </cfRule>
  </conditionalFormatting>
  <conditionalFormatting sqref="D35:E36">
    <cfRule type="beginsWith" dxfId="39" priority="104" stopIfTrue="1" operator="beginsWith" text="Not Applicable">
      <formula>LEFT(D35,LEN("Not Applicable"))="Not Applicable"</formula>
    </cfRule>
    <cfRule type="beginsWith" dxfId="38" priority="105" stopIfTrue="1" operator="beginsWith" text="Waived">
      <formula>LEFT(D35,LEN("Waived"))="Waived"</formula>
    </cfRule>
    <cfRule type="beginsWith" dxfId="37" priority="106" stopIfTrue="1" operator="beginsWith" text="Pre-Passed">
      <formula>LEFT(D35,LEN("Pre-Passed"))="Pre-Passed"</formula>
    </cfRule>
    <cfRule type="beginsWith" dxfId="36" priority="107" stopIfTrue="1" operator="beginsWith" text="Completed">
      <formula>LEFT(D35,LEN("Completed"))="Completed"</formula>
    </cfRule>
    <cfRule type="beginsWith" dxfId="35" priority="108" stopIfTrue="1" operator="beginsWith" text="Partial">
      <formula>LEFT(D35,LEN("Partial"))="Partial"</formula>
    </cfRule>
    <cfRule type="beginsWith" dxfId="34" priority="109" stopIfTrue="1" operator="beginsWith" text="Missing">
      <formula>LEFT(D35,LEN("Missing"))="Missing"</formula>
    </cfRule>
    <cfRule type="beginsWith" dxfId="33" priority="110" stopIfTrue="1" operator="beginsWith" text="Untested">
      <formula>LEFT(D35,LEN("Untested"))="Untested"</formula>
    </cfRule>
    <cfRule type="notContainsBlanks" dxfId="32" priority="111" stopIfTrue="1">
      <formula>LEN(TRIM(D35))&gt;0</formula>
    </cfRule>
  </conditionalFormatting>
  <conditionalFormatting sqref="D37:E37">
    <cfRule type="beginsWith" dxfId="31" priority="96" stopIfTrue="1" operator="beginsWith" text="Not Applicable">
      <formula>LEFT(D37,LEN("Not Applicable"))="Not Applicable"</formula>
    </cfRule>
    <cfRule type="beginsWith" dxfId="30" priority="97" stopIfTrue="1" operator="beginsWith" text="Waived">
      <formula>LEFT(D37,LEN("Waived"))="Waived"</formula>
    </cfRule>
    <cfRule type="beginsWith" dxfId="29" priority="98" stopIfTrue="1" operator="beginsWith" text="Pre-Passed">
      <formula>LEFT(D37,LEN("Pre-Passed"))="Pre-Passed"</formula>
    </cfRule>
    <cfRule type="beginsWith" dxfId="28" priority="99" stopIfTrue="1" operator="beginsWith" text="Completed">
      <formula>LEFT(D37,LEN("Completed"))="Completed"</formula>
    </cfRule>
    <cfRule type="beginsWith" dxfId="27" priority="100" stopIfTrue="1" operator="beginsWith" text="Partial">
      <formula>LEFT(D37,LEN("Partial"))="Partial"</formula>
    </cfRule>
    <cfRule type="beginsWith" dxfId="26" priority="101" stopIfTrue="1" operator="beginsWith" text="Missing">
      <formula>LEFT(D37,LEN("Missing"))="Missing"</formula>
    </cfRule>
    <cfRule type="beginsWith" dxfId="25" priority="102" stopIfTrue="1" operator="beginsWith" text="Untested">
      <formula>LEFT(D37,LEN("Untested"))="Untested"</formula>
    </cfRule>
    <cfRule type="notContainsBlanks" dxfId="24" priority="103" stopIfTrue="1">
      <formula>LEN(TRIM(D37))&gt;0</formula>
    </cfRule>
  </conditionalFormatting>
  <conditionalFormatting sqref="D42:E45">
    <cfRule type="beginsWith" dxfId="23" priority="48" stopIfTrue="1" operator="beginsWith" text="Not Applicable">
      <formula>LEFT(D42,LEN("Not Applicable"))="Not Applicable"</formula>
    </cfRule>
    <cfRule type="beginsWith" dxfId="22" priority="49" stopIfTrue="1" operator="beginsWith" text="Waived">
      <formula>LEFT(D42,LEN("Waived"))="Waived"</formula>
    </cfRule>
    <cfRule type="beginsWith" dxfId="21" priority="50" stopIfTrue="1" operator="beginsWith" text="Pre-Passed">
      <formula>LEFT(D42,LEN("Pre-Passed"))="Pre-Passed"</formula>
    </cfRule>
    <cfRule type="beginsWith" dxfId="20" priority="51" stopIfTrue="1" operator="beginsWith" text="Completed">
      <formula>LEFT(D42,LEN("Completed"))="Completed"</formula>
    </cfRule>
    <cfRule type="beginsWith" dxfId="19" priority="52" stopIfTrue="1" operator="beginsWith" text="Partial">
      <formula>LEFT(D42,LEN("Partial"))="Partial"</formula>
    </cfRule>
    <cfRule type="beginsWith" dxfId="18" priority="53" stopIfTrue="1" operator="beginsWith" text="Missing">
      <formula>LEFT(D42,LEN("Missing"))="Missing"</formula>
    </cfRule>
    <cfRule type="beginsWith" dxfId="17" priority="54" stopIfTrue="1" operator="beginsWith" text="Untested">
      <formula>LEFT(D42,LEN("Untested"))="Untested"</formula>
    </cfRule>
    <cfRule type="notContainsBlanks" dxfId="16" priority="55" stopIfTrue="1">
      <formula>LEN(TRIM(D42))&gt;0</formula>
    </cfRule>
  </conditionalFormatting>
  <conditionalFormatting sqref="D22:E22">
    <cfRule type="beginsWith" dxfId="15" priority="33" stopIfTrue="1" operator="beginsWith" text="Not Applicable">
      <formula>LEFT(D22,LEN("Not Applicable"))="Not Applicable"</formula>
    </cfRule>
    <cfRule type="beginsWith" dxfId="14" priority="34" stopIfTrue="1" operator="beginsWith" text="Waived">
      <formula>LEFT(D22,LEN("Waived"))="Waived"</formula>
    </cfRule>
    <cfRule type="beginsWith" dxfId="13" priority="35" stopIfTrue="1" operator="beginsWith" text="Pre-Passed">
      <formula>LEFT(D22,LEN("Pre-Passed"))="Pre-Passed"</formula>
    </cfRule>
    <cfRule type="beginsWith" dxfId="12" priority="36" stopIfTrue="1" operator="beginsWith" text="Completed">
      <formula>LEFT(D22,LEN("Completed"))="Completed"</formula>
    </cfRule>
    <cfRule type="beginsWith" dxfId="11" priority="37" stopIfTrue="1" operator="beginsWith" text="Partial">
      <formula>LEFT(D22,LEN("Partial"))="Partial"</formula>
    </cfRule>
    <cfRule type="beginsWith" dxfId="10" priority="38" stopIfTrue="1" operator="beginsWith" text="Missing">
      <formula>LEFT(D22,LEN("Missing"))="Missing"</formula>
    </cfRule>
    <cfRule type="beginsWith" dxfId="9" priority="39" stopIfTrue="1" operator="beginsWith" text="Untested">
      <formula>LEFT(D22,LEN("Untested"))="Untested"</formula>
    </cfRule>
    <cfRule type="notContainsBlanks" dxfId="8" priority="47" stopIfTrue="1">
      <formula>LEN(TRIM(D22))&gt;0</formula>
    </cfRule>
  </conditionalFormatting>
  <conditionalFormatting sqref="D23:E26">
    <cfRule type="beginsWith" dxfId="7" priority="25" stopIfTrue="1" operator="beginsWith" text="Not Applicable">
      <formula>LEFT(D23,LEN("Not Applicable"))="Not Applicable"</formula>
    </cfRule>
    <cfRule type="beginsWith" dxfId="6" priority="26" stopIfTrue="1" operator="beginsWith" text="Waived">
      <formula>LEFT(D23,LEN("Waived"))="Waived"</formula>
    </cfRule>
    <cfRule type="beginsWith" dxfId="5" priority="27" stopIfTrue="1" operator="beginsWith" text="Pre-Passed">
      <formula>LEFT(D23,LEN("Pre-Passed"))="Pre-Passed"</formula>
    </cfRule>
    <cfRule type="beginsWith" dxfId="4" priority="28" stopIfTrue="1" operator="beginsWith" text="Completed">
      <formula>LEFT(D23,LEN("Completed"))="Completed"</formula>
    </cfRule>
    <cfRule type="beginsWith" dxfId="3" priority="29" stopIfTrue="1" operator="beginsWith" text="Partial">
      <formula>LEFT(D23,LEN("Partial"))="Partial"</formula>
    </cfRule>
    <cfRule type="beginsWith" dxfId="2" priority="30" stopIfTrue="1" operator="beginsWith" text="Missing">
      <formula>LEFT(D23,LEN("Missing"))="Missing"</formula>
    </cfRule>
    <cfRule type="beginsWith" dxfId="1" priority="31" stopIfTrue="1" operator="beginsWith" text="Untested">
      <formula>LEFT(D23,LEN("Untested"))="Untested"</formula>
    </cfRule>
    <cfRule type="notContainsBlanks" dxfId="0" priority="32" stopIfTrue="1">
      <formula>LEN(TRIM(D23))&gt;0</formula>
    </cfRule>
  </conditionalFormatting>
  <dataValidations count="1">
    <dataValidation type="list" showInputMessage="1" showErrorMessage="1" sqref="D100:E102 D109:E116 D104:E107 D78:E98 D64:E76 D55:E62 D42:E53 D11:E21 D35:E40 D23:E33">
      <formula1>"Untested, Missing, Partial, Completed, Pre-Passed, Waived, Not Applicable"</formula1>
    </dataValidation>
  </dataValidations>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zoomScale="150" zoomScaleNormal="150" zoomScalePageLayoutView="150" workbookViewId="0">
      <selection activeCell="D15" sqref="D15"/>
    </sheetView>
  </sheetViews>
  <sheetFormatPr defaultColWidth="10.796875" defaultRowHeight="13.95" customHeight="1" x14ac:dyDescent="0.3"/>
  <cols>
    <col min="1" max="1" width="29" style="36" customWidth="1"/>
    <col min="2" max="2" width="5" style="36" customWidth="1"/>
    <col min="3" max="8" width="9.69921875" style="36" customWidth="1"/>
    <col min="9" max="9" width="3.69921875" style="36" customWidth="1"/>
    <col min="10" max="10" width="26.296875" style="36" customWidth="1"/>
    <col min="11" max="11" width="3.69921875" style="36" customWidth="1"/>
    <col min="12" max="12" width="26.296875" style="36" customWidth="1"/>
    <col min="13" max="16384" width="10.796875" style="36"/>
  </cols>
  <sheetData>
    <row r="1" spans="1:12" ht="18" customHeight="1" thickBot="1" x14ac:dyDescent="0.35">
      <c r="A1" s="189" t="s">
        <v>705</v>
      </c>
      <c r="B1" s="75"/>
      <c r="C1" s="179" t="s">
        <v>689</v>
      </c>
      <c r="D1" s="180"/>
      <c r="E1" s="179" t="s">
        <v>690</v>
      </c>
      <c r="F1" s="180"/>
      <c r="G1" s="179" t="s">
        <v>691</v>
      </c>
      <c r="H1" s="180"/>
    </row>
    <row r="2" spans="1:12" ht="18" customHeight="1" x14ac:dyDescent="0.3">
      <c r="A2" s="190"/>
      <c r="B2" s="75"/>
      <c r="C2" s="181" t="s">
        <v>688</v>
      </c>
      <c r="D2" s="182"/>
      <c r="E2" s="181" t="s">
        <v>688</v>
      </c>
      <c r="F2" s="182"/>
      <c r="G2" s="181" t="s">
        <v>688</v>
      </c>
      <c r="H2" s="182"/>
      <c r="J2" s="192" t="s">
        <v>707</v>
      </c>
      <c r="K2" s="193"/>
      <c r="L2" s="194"/>
    </row>
    <row r="3" spans="1:12" ht="22.95" customHeight="1" thickBot="1" x14ac:dyDescent="0.35">
      <c r="A3" s="191"/>
      <c r="B3" s="76"/>
      <c r="C3" s="183">
        <f>MAX(0,MIN(1,IF((A6+C6) &lt;= 0.95, ROUND(A6+C6,2), FLOOR((0.95+(A6+C6-0.95)/5),2))))</f>
        <v>0.62</v>
      </c>
      <c r="D3" s="184"/>
      <c r="E3" s="183">
        <f>MAX(0,MIN(1,IF((A6+E6) &lt;= 0.95, ROUND(A6+E6,2), FLOOR((0.95+(A6+E6-0.95)/5),2))))</f>
        <v>0.66</v>
      </c>
      <c r="F3" s="184"/>
      <c r="G3" s="183">
        <f>MAX(0,MIN(1,IF((A6+G6) &lt;= 0.95, ROUND(A6+G6,2), FLOOR((0.95+(A6+G6-0.95)/5),2))))</f>
        <v>0.76</v>
      </c>
      <c r="H3" s="184"/>
      <c r="J3" s="195"/>
      <c r="K3" s="196"/>
      <c r="L3" s="197"/>
    </row>
    <row r="4" spans="1:12" ht="13.95" customHeight="1" thickBot="1" x14ac:dyDescent="0.35">
      <c r="A4" s="3"/>
      <c r="B4" s="11"/>
      <c r="C4" s="27"/>
      <c r="D4" s="27"/>
      <c r="E4" s="27"/>
      <c r="F4" s="27"/>
      <c r="G4" s="27"/>
      <c r="H4" s="27"/>
    </row>
    <row r="5" spans="1:12" ht="13.95" customHeight="1" thickBot="1" x14ac:dyDescent="0.35">
      <c r="A5" s="77" t="s">
        <v>692</v>
      </c>
      <c r="B5" s="11"/>
      <c r="C5" s="118" t="s">
        <v>693</v>
      </c>
      <c r="D5" s="120"/>
      <c r="E5" s="118" t="s">
        <v>694</v>
      </c>
      <c r="F5" s="120"/>
      <c r="G5" s="118" t="s">
        <v>695</v>
      </c>
      <c r="H5" s="120"/>
      <c r="J5" s="127" t="s">
        <v>721</v>
      </c>
      <c r="K5" s="31"/>
      <c r="L5" s="102" t="s">
        <v>722</v>
      </c>
    </row>
    <row r="6" spans="1:12" ht="13.95" customHeight="1" thickBot="1" x14ac:dyDescent="0.35">
      <c r="A6" s="78">
        <f>'Game Data'!$I$22+Submission!$E$16</f>
        <v>0.85</v>
      </c>
      <c r="B6" s="11"/>
      <c r="C6" s="186">
        <f>D15+D24+D33+D42+D51+D60</f>
        <v>-0.22999999999999998</v>
      </c>
      <c r="D6" s="187"/>
      <c r="E6" s="186">
        <f>F15+F24+F33+F42+F51+F60</f>
        <v>-0.19</v>
      </c>
      <c r="F6" s="187"/>
      <c r="G6" s="186">
        <f>H15+H24+H33+H42+H51+H60</f>
        <v>-8.7499999999999994E-2</v>
      </c>
      <c r="H6" s="187"/>
      <c r="J6" s="128"/>
      <c r="K6" s="31"/>
      <c r="L6" s="104" t="s">
        <v>714</v>
      </c>
    </row>
    <row r="7" spans="1:12" ht="13.95" customHeight="1" thickBot="1" x14ac:dyDescent="0.35">
      <c r="A7" s="3"/>
      <c r="B7" s="11"/>
      <c r="C7" s="188" t="s">
        <v>696</v>
      </c>
      <c r="D7" s="188"/>
      <c r="E7" s="188" t="s">
        <v>697</v>
      </c>
      <c r="F7" s="188"/>
      <c r="G7" s="188" t="s">
        <v>698</v>
      </c>
      <c r="H7" s="188"/>
      <c r="J7" s="128"/>
      <c r="K7" s="105"/>
      <c r="L7" s="104" t="s">
        <v>715</v>
      </c>
    </row>
    <row r="8" spans="1:12" ht="13.95" customHeight="1" thickBot="1" x14ac:dyDescent="0.35">
      <c r="A8" s="1" t="s">
        <v>699</v>
      </c>
      <c r="B8" s="24" t="s">
        <v>7</v>
      </c>
      <c r="C8" s="1" t="s">
        <v>700</v>
      </c>
      <c r="D8" s="25" t="s">
        <v>34</v>
      </c>
      <c r="E8" s="24" t="s">
        <v>700</v>
      </c>
      <c r="F8" s="25" t="s">
        <v>34</v>
      </c>
      <c r="G8" s="24" t="s">
        <v>700</v>
      </c>
      <c r="H8" s="87" t="s">
        <v>34</v>
      </c>
      <c r="J8" s="128"/>
      <c r="K8" s="105"/>
      <c r="L8" s="104" t="s">
        <v>716</v>
      </c>
    </row>
    <row r="9" spans="1:12" ht="13.95" customHeight="1" x14ac:dyDescent="0.3">
      <c r="A9" s="56" t="str">
        <f>"Missing Required TCRs (out of "&amp;COUNTIF(TCRs!$A$10:'TCRs'!$A$250,"Required")&amp;")"</f>
        <v>Missing Required TCRs (out of 20)</v>
      </c>
      <c r="B9" s="57">
        <f>TCRs!$D$2</f>
        <v>0</v>
      </c>
      <c r="C9" s="81">
        <v>-0.1</v>
      </c>
      <c r="D9" s="96">
        <f t="shared" ref="D9:D14" si="0">B9*C9</f>
        <v>0</v>
      </c>
      <c r="E9" s="83">
        <v>-0.05</v>
      </c>
      <c r="F9" s="96">
        <f t="shared" ref="F9:F14" si="1">B9*E9</f>
        <v>0</v>
      </c>
      <c r="G9" s="83">
        <v>-0.02</v>
      </c>
      <c r="H9" s="96">
        <f t="shared" ref="H9:H14" si="2">B9*G9</f>
        <v>0</v>
      </c>
      <c r="J9" s="128"/>
      <c r="K9" s="105"/>
      <c r="L9" s="104" t="s">
        <v>717</v>
      </c>
    </row>
    <row r="10" spans="1:12" ht="13.95" customHeight="1" x14ac:dyDescent="0.3">
      <c r="A10" s="9" t="str">
        <f>"Missing Basic TCRs (out of "&amp;COUNTIF(TCRs!$A$10:'TCRs'!$A$250,"Basic")&amp;")"</f>
        <v>Missing Basic TCRs (out of 33)</v>
      </c>
      <c r="B10" s="11">
        <f>TCRs!$D$3</f>
        <v>6</v>
      </c>
      <c r="C10" s="82">
        <v>-0.02</v>
      </c>
      <c r="D10" s="97">
        <f t="shared" si="0"/>
        <v>-0.12</v>
      </c>
      <c r="E10" s="84">
        <v>-0.01</v>
      </c>
      <c r="F10" s="97">
        <f t="shared" si="1"/>
        <v>-0.06</v>
      </c>
      <c r="G10" s="100">
        <v>-5.0000000000000001E-3</v>
      </c>
      <c r="H10" s="97">
        <f t="shared" si="2"/>
        <v>-0.03</v>
      </c>
      <c r="J10" s="128"/>
      <c r="K10" s="105"/>
      <c r="L10" s="104" t="s">
        <v>718</v>
      </c>
    </row>
    <row r="11" spans="1:12" ht="13.95" customHeight="1" x14ac:dyDescent="0.3">
      <c r="A11" s="9" t="str">
        <f>"Missing Intermediate TCRs (out of "&amp;COUNTIF(TCRs!$A$10:'TCRs'!$A$250,"Intermediate")&amp;")"</f>
        <v>Missing Intermediate TCRs (out of 18)</v>
      </c>
      <c r="B11" s="11">
        <f>TCRs!$D$4</f>
        <v>7</v>
      </c>
      <c r="C11" s="82">
        <v>-0.01</v>
      </c>
      <c r="D11" s="97">
        <f t="shared" si="0"/>
        <v>-7.0000000000000007E-2</v>
      </c>
      <c r="E11" s="100">
        <v>-5.0000000000000001E-3</v>
      </c>
      <c r="F11" s="97">
        <f t="shared" si="1"/>
        <v>-3.5000000000000003E-2</v>
      </c>
      <c r="G11" s="80">
        <v>-2.5000000000000001E-3</v>
      </c>
      <c r="H11" s="97">
        <f t="shared" si="2"/>
        <v>-1.7500000000000002E-2</v>
      </c>
      <c r="J11" s="128"/>
      <c r="K11" s="105"/>
      <c r="L11" s="104" t="s">
        <v>719</v>
      </c>
    </row>
    <row r="12" spans="1:12" ht="13.95" customHeight="1" thickBot="1" x14ac:dyDescent="0.35">
      <c r="A12" s="9" t="str">
        <f>"Completed Advanced TCRs (out of "&amp;COUNTIF(TCRs!$A$10:'TCRs'!$A$250,"Advanced")&amp;")"</f>
        <v>Completed Advanced TCRs (out of 16)</v>
      </c>
      <c r="B12" s="11">
        <f>TCRs!$D$7</f>
        <v>3</v>
      </c>
      <c r="C12" s="101">
        <v>5.0000000000000001E-3</v>
      </c>
      <c r="D12" s="97">
        <f t="shared" si="0"/>
        <v>1.4999999999999999E-2</v>
      </c>
      <c r="E12" s="101">
        <v>5.0000000000000001E-3</v>
      </c>
      <c r="F12" s="97">
        <f t="shared" si="1"/>
        <v>1.4999999999999999E-2</v>
      </c>
      <c r="G12" s="101">
        <v>5.0000000000000001E-3</v>
      </c>
      <c r="H12" s="97">
        <f t="shared" si="2"/>
        <v>1.4999999999999999E-2</v>
      </c>
      <c r="J12" s="129"/>
      <c r="K12" s="105"/>
      <c r="L12" s="103" t="s">
        <v>720</v>
      </c>
    </row>
    <row r="13" spans="1:12" ht="13.95" customHeight="1" x14ac:dyDescent="0.3">
      <c r="A13" s="9" t="str">
        <f>"Completed Professional TCRs (out of "&amp;COUNTIF(TCRs!$A$10:'TCRs'!$A$250,"Professional")&amp;")"</f>
        <v>Completed Professional TCRs (out of 8)</v>
      </c>
      <c r="B13" s="11">
        <f>TCRs!$D$8</f>
        <v>0</v>
      </c>
      <c r="C13" s="101">
        <v>5.0000000000000001E-3</v>
      </c>
      <c r="D13" s="97">
        <f t="shared" si="0"/>
        <v>0</v>
      </c>
      <c r="E13" s="101">
        <v>5.0000000000000001E-3</v>
      </c>
      <c r="F13" s="97">
        <f t="shared" si="1"/>
        <v>0</v>
      </c>
      <c r="G13" s="101">
        <v>5.0000000000000001E-3</v>
      </c>
      <c r="H13" s="97">
        <f t="shared" si="2"/>
        <v>0</v>
      </c>
    </row>
    <row r="14" spans="1:12" ht="13.95" customHeight="1" thickBot="1" x14ac:dyDescent="0.35">
      <c r="A14" s="10" t="str">
        <f>"Completed Innovative TCRs (out of "&amp;COUNTIF(TCRs!$A$10:'TCRs'!$A$250,"Innovative")&amp;")"</f>
        <v>Completed Innovative TCRs (out of 9)</v>
      </c>
      <c r="B14" s="58">
        <f>TCRs!$D$9</f>
        <v>0</v>
      </c>
      <c r="C14" s="86">
        <v>0.01</v>
      </c>
      <c r="D14" s="98">
        <f t="shared" si="0"/>
        <v>0</v>
      </c>
      <c r="E14" s="86">
        <v>0.01</v>
      </c>
      <c r="F14" s="98">
        <f t="shared" si="1"/>
        <v>0</v>
      </c>
      <c r="G14" s="86">
        <v>0.01</v>
      </c>
      <c r="H14" s="98">
        <f t="shared" si="2"/>
        <v>0</v>
      </c>
    </row>
    <row r="15" spans="1:12" ht="13.95" customHeight="1" x14ac:dyDescent="0.3">
      <c r="A15" s="3"/>
      <c r="B15" s="11"/>
      <c r="C15" s="79" t="s">
        <v>16</v>
      </c>
      <c r="D15" s="99">
        <f>SUM(D9:D14)</f>
        <v>-0.17499999999999999</v>
      </c>
      <c r="E15" s="79" t="s">
        <v>16</v>
      </c>
      <c r="F15" s="99">
        <f>SUM(F9:F14)</f>
        <v>-0.08</v>
      </c>
      <c r="G15" s="79" t="s">
        <v>16</v>
      </c>
      <c r="H15" s="99">
        <f>SUM(H9:H14)</f>
        <v>-3.2500000000000001E-2</v>
      </c>
    </row>
    <row r="16" spans="1:12" ht="13.95" customHeight="1" thickBot="1" x14ac:dyDescent="0.35">
      <c r="A16" s="3"/>
      <c r="B16" s="11"/>
      <c r="C16" s="185" t="s">
        <v>696</v>
      </c>
      <c r="D16" s="185"/>
      <c r="E16" s="185" t="s">
        <v>697</v>
      </c>
      <c r="F16" s="185"/>
      <c r="G16" s="185" t="s">
        <v>698</v>
      </c>
      <c r="H16" s="185"/>
    </row>
    <row r="17" spans="1:8" ht="13.95" customHeight="1" thickBot="1" x14ac:dyDescent="0.35">
      <c r="A17" s="1" t="s">
        <v>701</v>
      </c>
      <c r="B17" s="24" t="s">
        <v>7</v>
      </c>
      <c r="C17" s="111" t="s">
        <v>700</v>
      </c>
      <c r="D17" s="25" t="s">
        <v>34</v>
      </c>
      <c r="E17" s="24" t="s">
        <v>700</v>
      </c>
      <c r="F17" s="25" t="s">
        <v>34</v>
      </c>
      <c r="G17" s="24" t="s">
        <v>700</v>
      </c>
      <c r="H17" s="25" t="s">
        <v>34</v>
      </c>
    </row>
    <row r="18" spans="1:8" ht="13.95" customHeight="1" x14ac:dyDescent="0.3">
      <c r="A18" s="56" t="str">
        <f>"Missing Required DCRs (out of "&amp;COUNTIF(DCRs!$A$10:'DCRs'!$A$241,"Required")&amp;")"</f>
        <v>Missing Required DCRs (out of 8)</v>
      </c>
      <c r="B18" s="57">
        <f>DCRs!$D$2</f>
        <v>0</v>
      </c>
      <c r="C18" s="112">
        <v>-0.05</v>
      </c>
      <c r="D18" s="96">
        <f t="shared" ref="D18:D23" si="3">B18*C18</f>
        <v>0</v>
      </c>
      <c r="E18" s="82">
        <v>-0.1</v>
      </c>
      <c r="F18" s="96">
        <f t="shared" ref="F18:F23" si="4">B18*E18</f>
        <v>0</v>
      </c>
      <c r="G18" s="83">
        <v>-0.05</v>
      </c>
      <c r="H18" s="96">
        <f t="shared" ref="H18:H23" si="5">B18*G18</f>
        <v>0</v>
      </c>
    </row>
    <row r="19" spans="1:8" ht="13.95" customHeight="1" x14ac:dyDescent="0.3">
      <c r="A19" s="9" t="str">
        <f>"Missing Basic DCRs (out of "&amp;COUNTIF(DCRs!$A$10:'DCRs'!$A$241,"Basic")&amp;")"</f>
        <v>Missing Basic DCRs (out of 12)</v>
      </c>
      <c r="B19" s="11">
        <f>DCRs!$D$3</f>
        <v>0</v>
      </c>
      <c r="C19" s="113">
        <v>-0.01</v>
      </c>
      <c r="D19" s="97">
        <f t="shared" si="3"/>
        <v>0</v>
      </c>
      <c r="E19" s="82">
        <v>-0.02</v>
      </c>
      <c r="F19" s="97">
        <f t="shared" si="4"/>
        <v>0</v>
      </c>
      <c r="G19" s="84">
        <v>-0.01</v>
      </c>
      <c r="H19" s="97">
        <f t="shared" si="5"/>
        <v>0</v>
      </c>
    </row>
    <row r="20" spans="1:8" ht="13.95" customHeight="1" x14ac:dyDescent="0.3">
      <c r="A20" s="9" t="str">
        <f>"Missing Intermediate DCRs (out of "&amp;COUNTIF(DCRs!$A$10:'DCRs'!$A$241,"Intermediate")&amp;")"</f>
        <v>Missing Intermediate DCRs (out of 10)</v>
      </c>
      <c r="B20" s="11">
        <f>DCRs!$D$4</f>
        <v>0</v>
      </c>
      <c r="C20" s="114">
        <v>-5.0000000000000001E-3</v>
      </c>
      <c r="D20" s="97">
        <f t="shared" si="3"/>
        <v>0</v>
      </c>
      <c r="E20" s="82">
        <v>-0.01</v>
      </c>
      <c r="F20" s="97">
        <f t="shared" si="4"/>
        <v>0</v>
      </c>
      <c r="G20" s="100">
        <v>-5.0000000000000001E-3</v>
      </c>
      <c r="H20" s="97">
        <f t="shared" si="5"/>
        <v>0</v>
      </c>
    </row>
    <row r="21" spans="1:8" ht="13.95" customHeight="1" x14ac:dyDescent="0.3">
      <c r="A21" s="9" t="str">
        <f>"Completed Advanced DCRs (out of "&amp;COUNTIF(DCRs!$A$10:'DCRs'!$A$241,"Advanced")&amp;")"</f>
        <v>Completed Advanced DCRs (out of 19)</v>
      </c>
      <c r="B21" s="11">
        <f>DCRs!$D$7</f>
        <v>0</v>
      </c>
      <c r="C21" s="101">
        <v>5.0000000000000001E-3</v>
      </c>
      <c r="D21" s="97">
        <f t="shared" si="3"/>
        <v>0</v>
      </c>
      <c r="E21" s="100">
        <v>5.0000000000000001E-3</v>
      </c>
      <c r="F21" s="97">
        <f t="shared" si="4"/>
        <v>0</v>
      </c>
      <c r="G21" s="100">
        <v>5.0000000000000001E-3</v>
      </c>
      <c r="H21" s="97">
        <f t="shared" si="5"/>
        <v>0</v>
      </c>
    </row>
    <row r="22" spans="1:8" ht="13.95" customHeight="1" x14ac:dyDescent="0.3">
      <c r="A22" s="9" t="str">
        <f>"Completed Professional DCRs (out of "&amp;COUNTIF(DCRs!$A$10:'DCRs'!$A$241,"Professional")&amp;")"</f>
        <v>Completed Professional DCRs (out of 15)</v>
      </c>
      <c r="B22" s="11">
        <f>DCRs!$D$8</f>
        <v>0</v>
      </c>
      <c r="C22" s="101">
        <v>5.0000000000000001E-3</v>
      </c>
      <c r="D22" s="97">
        <f t="shared" si="3"/>
        <v>0</v>
      </c>
      <c r="E22" s="100">
        <v>5.0000000000000001E-3</v>
      </c>
      <c r="F22" s="97">
        <f t="shared" si="4"/>
        <v>0</v>
      </c>
      <c r="G22" s="100">
        <v>5.0000000000000001E-3</v>
      </c>
      <c r="H22" s="97">
        <f t="shared" si="5"/>
        <v>0</v>
      </c>
    </row>
    <row r="23" spans="1:8" ht="13.95" customHeight="1" thickBot="1" x14ac:dyDescent="0.35">
      <c r="A23" s="10" t="str">
        <f>"Completed Innovative DCRs (out of "&amp;COUNTIF(DCRs!$A$10:'DCRs'!$A$241,"Innovative")&amp;")"</f>
        <v>Completed Innovative DCRs (out of 16)</v>
      </c>
      <c r="B23" s="58">
        <f>DCRs!$D$9</f>
        <v>0</v>
      </c>
      <c r="C23" s="86">
        <v>0.01</v>
      </c>
      <c r="D23" s="98">
        <f t="shared" si="3"/>
        <v>0</v>
      </c>
      <c r="E23" s="85">
        <v>0.01</v>
      </c>
      <c r="F23" s="98">
        <f t="shared" si="4"/>
        <v>0</v>
      </c>
      <c r="G23" s="85">
        <v>0.01</v>
      </c>
      <c r="H23" s="98">
        <f t="shared" si="5"/>
        <v>0</v>
      </c>
    </row>
    <row r="24" spans="1:8" ht="13.95" customHeight="1" x14ac:dyDescent="0.3">
      <c r="A24" s="3"/>
      <c r="B24" s="11"/>
      <c r="C24" s="79" t="s">
        <v>16</v>
      </c>
      <c r="D24" s="99">
        <f>SUM(D18:D23)</f>
        <v>0</v>
      </c>
      <c r="E24" s="79" t="s">
        <v>16</v>
      </c>
      <c r="F24" s="99">
        <f>SUM(F18:F23)</f>
        <v>0</v>
      </c>
      <c r="G24" s="79" t="s">
        <v>16</v>
      </c>
      <c r="H24" s="99">
        <f>SUM(H18:H23)</f>
        <v>0</v>
      </c>
    </row>
    <row r="25" spans="1:8" ht="13.95" customHeight="1" thickBot="1" x14ac:dyDescent="0.35">
      <c r="A25" s="3"/>
      <c r="B25" s="11"/>
      <c r="C25" s="185" t="s">
        <v>696</v>
      </c>
      <c r="D25" s="185"/>
      <c r="E25" s="185" t="s">
        <v>697</v>
      </c>
      <c r="F25" s="185"/>
      <c r="G25" s="185" t="s">
        <v>698</v>
      </c>
      <c r="H25" s="185"/>
    </row>
    <row r="26" spans="1:8" ht="13.95" customHeight="1" thickBot="1" x14ac:dyDescent="0.35">
      <c r="A26" s="1" t="s">
        <v>879</v>
      </c>
      <c r="B26" s="24" t="s">
        <v>7</v>
      </c>
      <c r="C26" s="111" t="s">
        <v>700</v>
      </c>
      <c r="D26" s="25" t="s">
        <v>34</v>
      </c>
      <c r="E26" s="24" t="s">
        <v>700</v>
      </c>
      <c r="F26" s="25" t="s">
        <v>34</v>
      </c>
      <c r="G26" s="24" t="s">
        <v>700</v>
      </c>
      <c r="H26" s="25" t="s">
        <v>34</v>
      </c>
    </row>
    <row r="27" spans="1:8" ht="13.95" customHeight="1" x14ac:dyDescent="0.3">
      <c r="A27" s="56" t="str">
        <f>"Missing Required ICRs (out of "&amp;COUNTIF(ICRs!$A$10:'ICRs'!$A$241,"Required")&amp;")"</f>
        <v>Missing Required ICRs (out of 5)</v>
      </c>
      <c r="B27" s="57">
        <f>ICRs!$D$2</f>
        <v>1</v>
      </c>
      <c r="C27" s="112">
        <v>-0.05</v>
      </c>
      <c r="D27" s="96">
        <f t="shared" ref="D27:D32" si="6">B27*C27</f>
        <v>-0.05</v>
      </c>
      <c r="E27" s="82">
        <v>-0.1</v>
      </c>
      <c r="F27" s="96">
        <f t="shared" ref="F27:F32" si="7">B27*E27</f>
        <v>-0.1</v>
      </c>
      <c r="G27" s="83">
        <v>-0.05</v>
      </c>
      <c r="H27" s="96">
        <f t="shared" ref="H27:H32" si="8">B27*G27</f>
        <v>-0.05</v>
      </c>
    </row>
    <row r="28" spans="1:8" ht="13.95" customHeight="1" x14ac:dyDescent="0.3">
      <c r="A28" s="9" t="str">
        <f>"Missing Basic ICRs (out of "&amp;COUNTIF(ICRs!$A$10:'ICRs'!$A$241,"Basic")&amp;")"</f>
        <v>Missing Basic ICRs (out of 6)</v>
      </c>
      <c r="B28" s="11">
        <f>ICRs!$D$3</f>
        <v>0</v>
      </c>
      <c r="C28" s="113">
        <v>-0.01</v>
      </c>
      <c r="D28" s="97">
        <f t="shared" si="6"/>
        <v>0</v>
      </c>
      <c r="E28" s="82">
        <v>-0.02</v>
      </c>
      <c r="F28" s="97">
        <f t="shared" si="7"/>
        <v>0</v>
      </c>
      <c r="G28" s="84">
        <v>-0.01</v>
      </c>
      <c r="H28" s="97">
        <f t="shared" si="8"/>
        <v>0</v>
      </c>
    </row>
    <row r="29" spans="1:8" ht="13.95" customHeight="1" x14ac:dyDescent="0.3">
      <c r="A29" s="9" t="str">
        <f>"Missing Intermediate ICRs (out of "&amp;COUNTIF(ICRs!$A$10:'ICRs'!$A$241,"Intermediate")&amp;")"</f>
        <v>Missing Intermediate ICRs (out of 9)</v>
      </c>
      <c r="B29" s="11">
        <f>ICRs!$D$4</f>
        <v>1</v>
      </c>
      <c r="C29" s="114">
        <v>-5.0000000000000001E-3</v>
      </c>
      <c r="D29" s="97">
        <f t="shared" si="6"/>
        <v>-5.0000000000000001E-3</v>
      </c>
      <c r="E29" s="82">
        <v>-0.01</v>
      </c>
      <c r="F29" s="97">
        <f t="shared" si="7"/>
        <v>-0.01</v>
      </c>
      <c r="G29" s="100">
        <v>-5.0000000000000001E-3</v>
      </c>
      <c r="H29" s="97">
        <f t="shared" si="8"/>
        <v>-5.0000000000000001E-3</v>
      </c>
    </row>
    <row r="30" spans="1:8" ht="13.95" customHeight="1" x14ac:dyDescent="0.3">
      <c r="A30" s="9" t="str">
        <f>"Completed Advanced ICRs (out of "&amp;COUNTIF(ICRs!$A$10:'ICRs'!$A$241,"Advanced")&amp;")"</f>
        <v>Completed Advanced ICRs (out of 8)</v>
      </c>
      <c r="B30" s="11">
        <f>ICRs!$D$7</f>
        <v>0</v>
      </c>
      <c r="C30" s="101">
        <v>5.0000000000000001E-3</v>
      </c>
      <c r="D30" s="97">
        <f t="shared" si="6"/>
        <v>0</v>
      </c>
      <c r="E30" s="100">
        <v>5.0000000000000001E-3</v>
      </c>
      <c r="F30" s="97">
        <f t="shared" si="7"/>
        <v>0</v>
      </c>
      <c r="G30" s="100">
        <v>5.0000000000000001E-3</v>
      </c>
      <c r="H30" s="97">
        <f t="shared" si="8"/>
        <v>0</v>
      </c>
    </row>
    <row r="31" spans="1:8" ht="13.95" customHeight="1" x14ac:dyDescent="0.3">
      <c r="A31" s="9" t="str">
        <f>"Completed Professional ICRs (out of "&amp;COUNTIF(ICRs!$A$10:'ICRs'!$A$241,"Professional")&amp;")"</f>
        <v>Completed Professional ICRs (out of 7)</v>
      </c>
      <c r="B31" s="11">
        <f>ICRs!$D$8</f>
        <v>0</v>
      </c>
      <c r="C31" s="101">
        <v>5.0000000000000001E-3</v>
      </c>
      <c r="D31" s="97">
        <f t="shared" si="6"/>
        <v>0</v>
      </c>
      <c r="E31" s="100">
        <v>5.0000000000000001E-3</v>
      </c>
      <c r="F31" s="97">
        <f t="shared" si="7"/>
        <v>0</v>
      </c>
      <c r="G31" s="100">
        <v>5.0000000000000001E-3</v>
      </c>
      <c r="H31" s="97">
        <f t="shared" si="8"/>
        <v>0</v>
      </c>
    </row>
    <row r="32" spans="1:8" ht="13.95" customHeight="1" thickBot="1" x14ac:dyDescent="0.35">
      <c r="A32" s="10" t="str">
        <f>"Completed Innovative ICRs (out of "&amp;COUNTIF(ICRs!$A$10:'ICRs'!$A$241,"Innovative")&amp;")"</f>
        <v>Completed Innovative ICRs (out of 4)</v>
      </c>
      <c r="B32" s="58">
        <f>ICRs!$D$9</f>
        <v>0</v>
      </c>
      <c r="C32" s="86">
        <v>0.01</v>
      </c>
      <c r="D32" s="98">
        <f t="shared" si="6"/>
        <v>0</v>
      </c>
      <c r="E32" s="85">
        <v>0.01</v>
      </c>
      <c r="F32" s="98">
        <f t="shared" si="7"/>
        <v>0</v>
      </c>
      <c r="G32" s="85">
        <v>0.01</v>
      </c>
      <c r="H32" s="98">
        <f t="shared" si="8"/>
        <v>0</v>
      </c>
    </row>
    <row r="33" spans="1:8" ht="13.95" customHeight="1" x14ac:dyDescent="0.3">
      <c r="A33" s="3"/>
      <c r="B33" s="11"/>
      <c r="C33" s="79" t="s">
        <v>16</v>
      </c>
      <c r="D33" s="99">
        <f>SUM(D27:D32)</f>
        <v>-5.5E-2</v>
      </c>
      <c r="E33" s="79" t="s">
        <v>16</v>
      </c>
      <c r="F33" s="99">
        <f>SUM(F27:F32)</f>
        <v>-0.11</v>
      </c>
      <c r="G33" s="79" t="s">
        <v>16</v>
      </c>
      <c r="H33" s="99">
        <f>SUM(H27:H32)</f>
        <v>-5.5E-2</v>
      </c>
    </row>
    <row r="34" spans="1:8" ht="13.95" customHeight="1" thickBot="1" x14ac:dyDescent="0.35">
      <c r="A34" s="3"/>
      <c r="B34" s="11"/>
      <c r="C34" s="185" t="s">
        <v>696</v>
      </c>
      <c r="D34" s="185"/>
      <c r="E34" s="185" t="s">
        <v>697</v>
      </c>
      <c r="F34" s="185"/>
      <c r="G34" s="185" t="s">
        <v>698</v>
      </c>
      <c r="H34" s="185"/>
    </row>
    <row r="35" spans="1:8" ht="13.95" customHeight="1" thickBot="1" x14ac:dyDescent="0.35">
      <c r="A35" s="1" t="s">
        <v>702</v>
      </c>
      <c r="B35" s="24" t="s">
        <v>7</v>
      </c>
      <c r="C35" s="1" t="s">
        <v>700</v>
      </c>
      <c r="D35" s="25" t="s">
        <v>34</v>
      </c>
      <c r="E35" s="24" t="s">
        <v>700</v>
      </c>
      <c r="F35" s="25" t="s">
        <v>34</v>
      </c>
      <c r="G35" s="24" t="s">
        <v>700</v>
      </c>
      <c r="H35" s="25" t="s">
        <v>34</v>
      </c>
    </row>
    <row r="36" spans="1:8" ht="13.95" customHeight="1" x14ac:dyDescent="0.3">
      <c r="A36" s="56" t="str">
        <f>"Missing Required NCRs (out of "&amp;COUNTIF(NCRs!$A$10:'NCRs'!$A$248,"Required")&amp;")"</f>
        <v>Missing Required NCRs (out of 5)</v>
      </c>
      <c r="B36" s="57">
        <f>NCRs!$D$2</f>
        <v>0</v>
      </c>
      <c r="C36" s="81">
        <v>-0.05</v>
      </c>
      <c r="D36" s="96">
        <f t="shared" ref="D36:D41" si="9">B36*C36</f>
        <v>0</v>
      </c>
      <c r="E36" s="84">
        <v>-0.1</v>
      </c>
      <c r="F36" s="96">
        <f t="shared" ref="F36:F41" si="10">B36*E36</f>
        <v>0</v>
      </c>
      <c r="G36" s="84">
        <v>-0.05</v>
      </c>
      <c r="H36" s="96">
        <f t="shared" ref="H36:H41" si="11">B36*G36</f>
        <v>0</v>
      </c>
    </row>
    <row r="37" spans="1:8" ht="13.95" customHeight="1" x14ac:dyDescent="0.3">
      <c r="A37" s="9" t="str">
        <f>"Missing Basic NCRs (out of "&amp;COUNTIF(NCRs!$A$10:'NCRs'!$A$248,"Basic")&amp;")"</f>
        <v>Missing Basic NCRs (out of 6)</v>
      </c>
      <c r="B37" s="11">
        <f>NCRs!$D$3</f>
        <v>0</v>
      </c>
      <c r="C37" s="82">
        <v>-0.01</v>
      </c>
      <c r="D37" s="97">
        <f t="shared" si="9"/>
        <v>0</v>
      </c>
      <c r="E37" s="84">
        <v>-0.02</v>
      </c>
      <c r="F37" s="97">
        <f t="shared" si="10"/>
        <v>0</v>
      </c>
      <c r="G37" s="84">
        <v>-0.01</v>
      </c>
      <c r="H37" s="97">
        <f t="shared" si="11"/>
        <v>0</v>
      </c>
    </row>
    <row r="38" spans="1:8" ht="13.95" customHeight="1" x14ac:dyDescent="0.3">
      <c r="A38" s="9" t="str">
        <f>"Missing Intermediate NCRs (out of "&amp;COUNTIF(NCRs!$A$10:'NCRs'!$A$248,"Intermediate")&amp;")"</f>
        <v>Missing Intermediate NCRs (out of 1)</v>
      </c>
      <c r="B38" s="11">
        <f>NCRs!$D$4</f>
        <v>0</v>
      </c>
      <c r="C38" s="101">
        <v>-5.0000000000000001E-3</v>
      </c>
      <c r="D38" s="97">
        <f t="shared" si="9"/>
        <v>0</v>
      </c>
      <c r="E38" s="84">
        <v>-0.01</v>
      </c>
      <c r="F38" s="97">
        <f t="shared" si="10"/>
        <v>0</v>
      </c>
      <c r="G38" s="100">
        <v>-5.0000000000000001E-3</v>
      </c>
      <c r="H38" s="97">
        <f t="shared" si="11"/>
        <v>0</v>
      </c>
    </row>
    <row r="39" spans="1:8" ht="13.95" customHeight="1" x14ac:dyDescent="0.3">
      <c r="A39" s="9" t="str">
        <f>"Completed Advanced NCRs (out of "&amp;COUNTIF(NCRs!$A$10:'NCRs'!$A$248,"Advanced")&amp;")"</f>
        <v>Completed Advanced NCRs (out of 8)</v>
      </c>
      <c r="B39" s="11">
        <f>NCRs!$D$7</f>
        <v>0</v>
      </c>
      <c r="C39" s="101">
        <v>5.0000000000000001E-3</v>
      </c>
      <c r="D39" s="97">
        <f t="shared" si="9"/>
        <v>0</v>
      </c>
      <c r="E39" s="100">
        <v>5.0000000000000001E-3</v>
      </c>
      <c r="F39" s="97">
        <f t="shared" si="10"/>
        <v>0</v>
      </c>
      <c r="G39" s="100">
        <v>5.0000000000000001E-3</v>
      </c>
      <c r="H39" s="97">
        <f t="shared" si="11"/>
        <v>0</v>
      </c>
    </row>
    <row r="40" spans="1:8" ht="13.95" customHeight="1" x14ac:dyDescent="0.3">
      <c r="A40" s="9" t="str">
        <f>"Completed Professional NCRs (out of "&amp;COUNTIF(NCRs!$A$10:'NCRs'!$A$248,"Professional")&amp;")"</f>
        <v>Completed Professional NCRs (out of 9)</v>
      </c>
      <c r="B40" s="11">
        <f>NCRs!$D$8</f>
        <v>0</v>
      </c>
      <c r="C40" s="101">
        <v>5.0000000000000001E-3</v>
      </c>
      <c r="D40" s="97">
        <f t="shared" si="9"/>
        <v>0</v>
      </c>
      <c r="E40" s="100">
        <v>5.0000000000000001E-3</v>
      </c>
      <c r="F40" s="97">
        <f t="shared" si="10"/>
        <v>0</v>
      </c>
      <c r="G40" s="100">
        <v>5.0000000000000001E-3</v>
      </c>
      <c r="H40" s="97">
        <f t="shared" si="11"/>
        <v>0</v>
      </c>
    </row>
    <row r="41" spans="1:8" ht="13.95" customHeight="1" thickBot="1" x14ac:dyDescent="0.35">
      <c r="A41" s="10" t="str">
        <f>"Completed Innovative NCRs (out of "&amp;COUNTIF(NCRs!$A$10:'NCRs'!$A$248,"Innovative")&amp;")"</f>
        <v>Completed Innovative NCRs (out of 11)</v>
      </c>
      <c r="B41" s="58">
        <f>NCRs!$D$9</f>
        <v>0</v>
      </c>
      <c r="C41" s="86">
        <v>0.01</v>
      </c>
      <c r="D41" s="98">
        <f t="shared" si="9"/>
        <v>0</v>
      </c>
      <c r="E41" s="85">
        <v>0.01</v>
      </c>
      <c r="F41" s="98">
        <f t="shared" si="10"/>
        <v>0</v>
      </c>
      <c r="G41" s="85">
        <v>0.01</v>
      </c>
      <c r="H41" s="98">
        <f t="shared" si="11"/>
        <v>0</v>
      </c>
    </row>
    <row r="42" spans="1:8" ht="13.95" customHeight="1" x14ac:dyDescent="0.3">
      <c r="A42" s="3"/>
      <c r="B42" s="11"/>
      <c r="C42" s="79" t="s">
        <v>16</v>
      </c>
      <c r="D42" s="99">
        <f>SUM(D36:D41)</f>
        <v>0</v>
      </c>
      <c r="E42" s="79" t="s">
        <v>16</v>
      </c>
      <c r="F42" s="99">
        <f>SUM(F36:F41)</f>
        <v>0</v>
      </c>
      <c r="G42" s="79" t="s">
        <v>16</v>
      </c>
      <c r="H42" s="99">
        <f>SUM(H36:H41)</f>
        <v>0</v>
      </c>
    </row>
    <row r="43" spans="1:8" ht="13.95" customHeight="1" thickBot="1" x14ac:dyDescent="0.35">
      <c r="A43" s="3"/>
      <c r="B43" s="11"/>
      <c r="C43" s="185" t="s">
        <v>696</v>
      </c>
      <c r="D43" s="185"/>
      <c r="E43" s="185" t="s">
        <v>697</v>
      </c>
      <c r="F43" s="185"/>
      <c r="G43" s="185" t="s">
        <v>698</v>
      </c>
      <c r="H43" s="185"/>
    </row>
    <row r="44" spans="1:8" ht="13.95" customHeight="1" thickBot="1" x14ac:dyDescent="0.35">
      <c r="A44" s="1" t="s">
        <v>703</v>
      </c>
      <c r="B44" s="24" t="s">
        <v>7</v>
      </c>
      <c r="C44" s="1" t="s">
        <v>700</v>
      </c>
      <c r="D44" s="25" t="s">
        <v>34</v>
      </c>
      <c r="E44" s="24" t="s">
        <v>700</v>
      </c>
      <c r="F44" s="25" t="s">
        <v>34</v>
      </c>
      <c r="G44" s="24" t="s">
        <v>700</v>
      </c>
      <c r="H44" s="25" t="s">
        <v>34</v>
      </c>
    </row>
    <row r="45" spans="1:8" ht="13.95" customHeight="1" x14ac:dyDescent="0.3">
      <c r="A45" s="56" t="str">
        <f>"Missing Required VCRs (out of "&amp;COUNTIF(VCRs!$A$10:'VCRs'!$A$227,"Required")&amp;")"</f>
        <v>Missing Required VCRs (out of 2)</v>
      </c>
      <c r="B45" s="57">
        <f>VCRs!$D$2</f>
        <v>0</v>
      </c>
      <c r="C45" s="82">
        <v>-0.05</v>
      </c>
      <c r="D45" s="96">
        <f t="shared" ref="D45:D50" si="12">B45*C45</f>
        <v>0</v>
      </c>
      <c r="E45" s="84">
        <v>-0.05</v>
      </c>
      <c r="F45" s="96">
        <f t="shared" ref="F45:F50" si="13">B45*E45</f>
        <v>0</v>
      </c>
      <c r="G45" s="81">
        <v>-0.1</v>
      </c>
      <c r="H45" s="96">
        <f t="shared" ref="H45:H50" si="14">B45*G45</f>
        <v>0</v>
      </c>
    </row>
    <row r="46" spans="1:8" ht="13.95" customHeight="1" x14ac:dyDescent="0.3">
      <c r="A46" s="9" t="str">
        <f>"Missing Basic VCRs (out of "&amp;COUNTIF(VCRs!$A$10:'VCRs'!$A$227,"Basic")&amp;")"</f>
        <v>Missing Basic VCRs (out of 5)</v>
      </c>
      <c r="B46" s="11">
        <f>VCRs!$D$3</f>
        <v>0</v>
      </c>
      <c r="C46" s="82">
        <v>-0.01</v>
      </c>
      <c r="D46" s="97">
        <f t="shared" si="12"/>
        <v>0</v>
      </c>
      <c r="E46" s="84">
        <v>-0.01</v>
      </c>
      <c r="F46" s="97">
        <f t="shared" si="13"/>
        <v>0</v>
      </c>
      <c r="G46" s="82">
        <v>-0.02</v>
      </c>
      <c r="H46" s="97">
        <f t="shared" si="14"/>
        <v>0</v>
      </c>
    </row>
    <row r="47" spans="1:8" ht="13.95" customHeight="1" x14ac:dyDescent="0.3">
      <c r="A47" s="9" t="str">
        <f>"Missing Intermediate VCRs (out of "&amp;COUNTIF(VCRs!$A$10:'VCRs'!$A$227,"Intermediate")&amp;")"</f>
        <v>Missing Intermediate VCRs (out of 11)</v>
      </c>
      <c r="B47" s="11">
        <f>VCRs!$D$4</f>
        <v>0</v>
      </c>
      <c r="C47" s="101">
        <v>-5.0000000000000001E-3</v>
      </c>
      <c r="D47" s="97">
        <f t="shared" si="12"/>
        <v>0</v>
      </c>
      <c r="E47" s="100">
        <v>-5.0000000000000001E-3</v>
      </c>
      <c r="F47" s="97">
        <f t="shared" si="13"/>
        <v>0</v>
      </c>
      <c r="G47" s="82">
        <v>-0.01</v>
      </c>
      <c r="H47" s="97">
        <f t="shared" si="14"/>
        <v>0</v>
      </c>
    </row>
    <row r="48" spans="1:8" ht="13.95" customHeight="1" x14ac:dyDescent="0.3">
      <c r="A48" s="9" t="str">
        <f>"Completed Advanced VCRs (out of "&amp;COUNTIF(VCRs!$A$10:'VCRs'!$A$227,"Advanced")&amp;")"</f>
        <v>Completed Advanced VCRs (out of 14)</v>
      </c>
      <c r="B48" s="11">
        <f>VCRs!$D$7</f>
        <v>0</v>
      </c>
      <c r="C48" s="101">
        <v>5.0000000000000001E-3</v>
      </c>
      <c r="D48" s="97">
        <f t="shared" si="12"/>
        <v>0</v>
      </c>
      <c r="E48" s="100">
        <v>5.0000000000000001E-3</v>
      </c>
      <c r="F48" s="97">
        <f t="shared" si="13"/>
        <v>0</v>
      </c>
      <c r="G48" s="100">
        <v>5.0000000000000001E-3</v>
      </c>
      <c r="H48" s="97">
        <f t="shared" si="14"/>
        <v>0</v>
      </c>
    </row>
    <row r="49" spans="1:8" ht="13.95" customHeight="1" x14ac:dyDescent="0.3">
      <c r="A49" s="9" t="str">
        <f>"Completed Professional VCRs (out of "&amp;COUNTIF(VCRs!$A$10:'VCRs'!$A$227,"Professional")&amp;")"</f>
        <v>Completed Professional VCRs (out of 10)</v>
      </c>
      <c r="B49" s="11">
        <f>VCRs!$D$8</f>
        <v>0</v>
      </c>
      <c r="C49" s="101">
        <v>5.0000000000000001E-3</v>
      </c>
      <c r="D49" s="97">
        <f t="shared" si="12"/>
        <v>0</v>
      </c>
      <c r="E49" s="100">
        <v>5.0000000000000001E-3</v>
      </c>
      <c r="F49" s="97">
        <f t="shared" si="13"/>
        <v>0</v>
      </c>
      <c r="G49" s="100">
        <v>5.0000000000000001E-3</v>
      </c>
      <c r="H49" s="97">
        <f t="shared" si="14"/>
        <v>0</v>
      </c>
    </row>
    <row r="50" spans="1:8" ht="13.95" customHeight="1" thickBot="1" x14ac:dyDescent="0.35">
      <c r="A50" s="10" t="str">
        <f>"Completed Innovative VCRs (out of "&amp;COUNTIF(VCRs!$A$10:'VCRs'!$A$227,"Innovative")&amp;")"</f>
        <v>Completed Innovative VCRs (out of 4)</v>
      </c>
      <c r="B50" s="58">
        <f>VCRs!$D$9</f>
        <v>0</v>
      </c>
      <c r="C50" s="86">
        <v>0.01</v>
      </c>
      <c r="D50" s="98">
        <f t="shared" si="12"/>
        <v>0</v>
      </c>
      <c r="E50" s="85">
        <v>0.01</v>
      </c>
      <c r="F50" s="98">
        <f t="shared" si="13"/>
        <v>0</v>
      </c>
      <c r="G50" s="85">
        <v>0.01</v>
      </c>
      <c r="H50" s="98">
        <f t="shared" si="14"/>
        <v>0</v>
      </c>
    </row>
    <row r="51" spans="1:8" ht="13.95" customHeight="1" x14ac:dyDescent="0.3">
      <c r="A51" s="3"/>
      <c r="B51" s="11"/>
      <c r="C51" s="79" t="s">
        <v>16</v>
      </c>
      <c r="D51" s="99">
        <f>SUM(D45:D50)</f>
        <v>0</v>
      </c>
      <c r="E51" s="79" t="s">
        <v>16</v>
      </c>
      <c r="F51" s="99">
        <f>SUM(F45:F50)</f>
        <v>0</v>
      </c>
      <c r="G51" s="79" t="s">
        <v>16</v>
      </c>
      <c r="H51" s="99">
        <f>SUM(H45:H50)</f>
        <v>0</v>
      </c>
    </row>
    <row r="52" spans="1:8" ht="13.95" customHeight="1" thickBot="1" x14ac:dyDescent="0.35">
      <c r="A52" s="3"/>
      <c r="B52" s="11"/>
      <c r="C52" s="185" t="s">
        <v>696</v>
      </c>
      <c r="D52" s="185"/>
      <c r="E52" s="185" t="s">
        <v>697</v>
      </c>
      <c r="F52" s="185"/>
      <c r="G52" s="185" t="s">
        <v>698</v>
      </c>
      <c r="H52" s="185"/>
    </row>
    <row r="53" spans="1:8" ht="13.95" customHeight="1" thickBot="1" x14ac:dyDescent="0.35">
      <c r="A53" s="1" t="s">
        <v>704</v>
      </c>
      <c r="B53" s="24" t="s">
        <v>7</v>
      </c>
      <c r="C53" s="1" t="s">
        <v>700</v>
      </c>
      <c r="D53" s="25" t="s">
        <v>34</v>
      </c>
      <c r="E53" s="24" t="s">
        <v>700</v>
      </c>
      <c r="F53" s="25" t="s">
        <v>34</v>
      </c>
      <c r="G53" s="24" t="s">
        <v>700</v>
      </c>
      <c r="H53" s="25" t="s">
        <v>34</v>
      </c>
    </row>
    <row r="54" spans="1:8" ht="13.95" customHeight="1" x14ac:dyDescent="0.3">
      <c r="A54" s="56" t="str">
        <f>"Missing Required ACRs (out of "&amp;COUNTIF(ACRs!$A$10:'ACRs'!$A$240,"Required")&amp;")"</f>
        <v>Missing Required ACRs (out of 5)</v>
      </c>
      <c r="B54" s="57">
        <f>ACRs!$D$2</f>
        <v>0</v>
      </c>
      <c r="C54" s="81">
        <v>-0.05</v>
      </c>
      <c r="D54" s="96">
        <f t="shared" ref="D54:D59" si="15">B54*C54</f>
        <v>0</v>
      </c>
      <c r="E54" s="83">
        <v>-0.05</v>
      </c>
      <c r="F54" s="96">
        <f t="shared" ref="F54:F59" si="16">B54*E54</f>
        <v>0</v>
      </c>
      <c r="G54" s="83">
        <v>-0.05</v>
      </c>
      <c r="H54" s="96">
        <f t="shared" ref="H54:H59" si="17">B54*G54</f>
        <v>0</v>
      </c>
    </row>
    <row r="55" spans="1:8" ht="13.95" customHeight="1" x14ac:dyDescent="0.3">
      <c r="A55" s="9" t="str">
        <f>"Missing Basic ACRs (out of "&amp;COUNTIF(ACRs!$A$10:'ACRs'!$A$240,"Basic")&amp;")"</f>
        <v>Missing Basic ACRs (out of 4)</v>
      </c>
      <c r="B55" s="11">
        <f>ACRs!$D$3</f>
        <v>0</v>
      </c>
      <c r="C55" s="82">
        <v>-0.01</v>
      </c>
      <c r="D55" s="97">
        <f t="shared" si="15"/>
        <v>0</v>
      </c>
      <c r="E55" s="84">
        <v>-0.01</v>
      </c>
      <c r="F55" s="97">
        <f t="shared" si="16"/>
        <v>0</v>
      </c>
      <c r="G55" s="84">
        <v>-0.01</v>
      </c>
      <c r="H55" s="97">
        <f t="shared" si="17"/>
        <v>0</v>
      </c>
    </row>
    <row r="56" spans="1:8" ht="13.95" customHeight="1" x14ac:dyDescent="0.3">
      <c r="A56" s="9" t="str">
        <f>"Missing Intermediate ACRs (out of "&amp;COUNTIF(ACRs!$A$10:'ACRs'!$A$240,"Intermediate")&amp;")"</f>
        <v>Missing Intermediate ACRs (out of 4)</v>
      </c>
      <c r="B56" s="11">
        <f>ACRs!$D$4</f>
        <v>0</v>
      </c>
      <c r="C56" s="101">
        <v>-5.0000000000000001E-3</v>
      </c>
      <c r="D56" s="97">
        <f t="shared" si="15"/>
        <v>0</v>
      </c>
      <c r="E56" s="100">
        <v>-5.0000000000000001E-3</v>
      </c>
      <c r="F56" s="97">
        <f t="shared" si="16"/>
        <v>0</v>
      </c>
      <c r="G56" s="100">
        <v>-5.0000000000000001E-3</v>
      </c>
      <c r="H56" s="97">
        <f t="shared" si="17"/>
        <v>0</v>
      </c>
    </row>
    <row r="57" spans="1:8" ht="13.95" customHeight="1" x14ac:dyDescent="0.3">
      <c r="A57" s="9" t="str">
        <f>"Completed Advanced ACRs (out of "&amp;COUNTIF(ACRs!$A$10:'ACRs'!$A$240,"Advanced")&amp;")"</f>
        <v>Completed Advanced ACRs (out of 9)</v>
      </c>
      <c r="B57" s="11">
        <f>ACRs!$D$7</f>
        <v>0</v>
      </c>
      <c r="C57" s="101">
        <v>5.0000000000000001E-3</v>
      </c>
      <c r="D57" s="97">
        <f t="shared" si="15"/>
        <v>0</v>
      </c>
      <c r="E57" s="100">
        <v>5.0000000000000001E-3</v>
      </c>
      <c r="F57" s="97">
        <f t="shared" si="16"/>
        <v>0</v>
      </c>
      <c r="G57" s="100">
        <v>5.0000000000000001E-3</v>
      </c>
      <c r="H57" s="97">
        <f t="shared" si="17"/>
        <v>0</v>
      </c>
    </row>
    <row r="58" spans="1:8" ht="13.95" customHeight="1" x14ac:dyDescent="0.3">
      <c r="A58" s="9" t="str">
        <f>"Completed Professional ACRs (out of "&amp;COUNTIF(ACRs!$A$10:'ACRs'!$A$240,"Professional")&amp;")"</f>
        <v>Completed Professional ACRs (out of 6)</v>
      </c>
      <c r="B58" s="11">
        <f>ACRs!$D$8</f>
        <v>0</v>
      </c>
      <c r="C58" s="101">
        <v>5.0000000000000001E-3</v>
      </c>
      <c r="D58" s="97">
        <f t="shared" si="15"/>
        <v>0</v>
      </c>
      <c r="E58" s="100">
        <v>5.0000000000000001E-3</v>
      </c>
      <c r="F58" s="97">
        <f t="shared" si="16"/>
        <v>0</v>
      </c>
      <c r="G58" s="100">
        <v>5.0000000000000001E-3</v>
      </c>
      <c r="H58" s="97">
        <f t="shared" si="17"/>
        <v>0</v>
      </c>
    </row>
    <row r="59" spans="1:8" ht="13.95" customHeight="1" thickBot="1" x14ac:dyDescent="0.35">
      <c r="A59" s="10" t="str">
        <f>"Completed Innovative ACRs (out of "&amp;COUNTIF(ACRs!$A$10:'ACRs'!$A$240,"Innovative")&amp;")"</f>
        <v>Completed Innovative ACRs (out of 4)</v>
      </c>
      <c r="B59" s="58">
        <f>ACRs!$D$9</f>
        <v>0</v>
      </c>
      <c r="C59" s="86">
        <v>0.01</v>
      </c>
      <c r="D59" s="98">
        <f t="shared" si="15"/>
        <v>0</v>
      </c>
      <c r="E59" s="85">
        <v>0.01</v>
      </c>
      <c r="F59" s="98">
        <f t="shared" si="16"/>
        <v>0</v>
      </c>
      <c r="G59" s="85">
        <v>0.01</v>
      </c>
      <c r="H59" s="98">
        <f t="shared" si="17"/>
        <v>0</v>
      </c>
    </row>
    <row r="60" spans="1:8" ht="13.95" customHeight="1" x14ac:dyDescent="0.3">
      <c r="A60" s="3"/>
      <c r="B60" s="11"/>
      <c r="C60" s="79" t="s">
        <v>16</v>
      </c>
      <c r="D60" s="99">
        <f>SUM(D54:D59)</f>
        <v>0</v>
      </c>
      <c r="E60" s="79" t="s">
        <v>16</v>
      </c>
      <c r="F60" s="99">
        <f>SUM(F54:F59)</f>
        <v>0</v>
      </c>
      <c r="G60" s="79" t="s">
        <v>16</v>
      </c>
      <c r="H60" s="99">
        <f>SUM(H54:H59)</f>
        <v>0</v>
      </c>
    </row>
  </sheetData>
  <mergeCells count="36">
    <mergeCell ref="A1:A3"/>
    <mergeCell ref="J2:L3"/>
    <mergeCell ref="J5:J12"/>
    <mergeCell ref="C52:D52"/>
    <mergeCell ref="E52:F52"/>
    <mergeCell ref="G52:H52"/>
    <mergeCell ref="C34:D34"/>
    <mergeCell ref="E34:F34"/>
    <mergeCell ref="G34:H34"/>
    <mergeCell ref="C43:D43"/>
    <mergeCell ref="E43:F43"/>
    <mergeCell ref="G43:H43"/>
    <mergeCell ref="C16:D16"/>
    <mergeCell ref="E16:F16"/>
    <mergeCell ref="G16:H16"/>
    <mergeCell ref="C25:D25"/>
    <mergeCell ref="E25:F25"/>
    <mergeCell ref="G25:H25"/>
    <mergeCell ref="C6:D6"/>
    <mergeCell ref="E6:F6"/>
    <mergeCell ref="G6:H6"/>
    <mergeCell ref="C7:D7"/>
    <mergeCell ref="E7:F7"/>
    <mergeCell ref="G7:H7"/>
    <mergeCell ref="C3:D3"/>
    <mergeCell ref="E3:F3"/>
    <mergeCell ref="G3:H3"/>
    <mergeCell ref="C5:D5"/>
    <mergeCell ref="E5:F5"/>
    <mergeCell ref="G5:H5"/>
    <mergeCell ref="C1:D1"/>
    <mergeCell ref="E1:F1"/>
    <mergeCell ref="G1:H1"/>
    <mergeCell ref="C2:D2"/>
    <mergeCell ref="E2:F2"/>
    <mergeCell ref="G2:H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Game Data</vt:lpstr>
      <vt:lpstr>Submission</vt:lpstr>
      <vt:lpstr>TCRs</vt:lpstr>
      <vt:lpstr>DCRs</vt:lpstr>
      <vt:lpstr>ICRs</vt:lpstr>
      <vt:lpstr>NCRs</vt:lpstr>
      <vt:lpstr>VCRs</vt:lpstr>
      <vt:lpstr>ACRs</vt:lpstr>
      <vt:lpstr>Student Grade</vt:lpstr>
      <vt:lpstr>Instructor Grade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Connor Hilarides</cp:lastModifiedBy>
  <dcterms:created xsi:type="dcterms:W3CDTF">2014-10-20T01:35:31Z</dcterms:created>
  <dcterms:modified xsi:type="dcterms:W3CDTF">2014-11-24T06:07:45Z</dcterms:modified>
</cp:coreProperties>
</file>