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nnor\Source\Repos\game200-project\Rubric\"/>
    </mc:Choice>
  </mc:AlternateContent>
  <bookViews>
    <workbookView xWindow="0" yWindow="0" windowWidth="28800" windowHeight="12140" tabRatio="500" activeTab="3"/>
  </bookViews>
  <sheets>
    <sheet name="Game Data" sheetId="1" r:id="rId1"/>
    <sheet name="Project Grade" sheetId="9" r:id="rId2"/>
    <sheet name="Submission" sheetId="3" r:id="rId3"/>
    <sheet name="TCRs" sheetId="4" r:id="rId4"/>
    <sheet name="DCRs" sheetId="5" r:id="rId5"/>
    <sheet name="ICRs" sheetId="10" r:id="rId6"/>
    <sheet name="NCRs" sheetId="6" r:id="rId7"/>
    <sheet name="VCRs" sheetId="7" r:id="rId8"/>
    <sheet name="ACRs" sheetId="8" r:id="rId9"/>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4" l="1"/>
  <c r="G9" i="9"/>
  <c r="H9" i="9"/>
  <c r="F3" i="4"/>
  <c r="G10" i="9"/>
  <c r="H10" i="9"/>
  <c r="F4" i="4"/>
  <c r="G11" i="9"/>
  <c r="H11" i="9"/>
  <c r="F7" i="4"/>
  <c r="G12" i="9"/>
  <c r="H12" i="9"/>
  <c r="F8" i="4"/>
  <c r="G13" i="9"/>
  <c r="H13" i="9"/>
  <c r="F9" i="4"/>
  <c r="G14" i="9"/>
  <c r="H14" i="9"/>
  <c r="H15" i="9"/>
  <c r="F2" i="5"/>
  <c r="G18" i="9"/>
  <c r="H18" i="9"/>
  <c r="F3" i="5"/>
  <c r="G19" i="9"/>
  <c r="H19" i="9"/>
  <c r="F4" i="5"/>
  <c r="G20" i="9"/>
  <c r="H20" i="9"/>
  <c r="F7" i="5"/>
  <c r="G21" i="9"/>
  <c r="H21" i="9"/>
  <c r="F8" i="5"/>
  <c r="G22" i="9"/>
  <c r="H22" i="9"/>
  <c r="F9" i="5"/>
  <c r="G23" i="9"/>
  <c r="H23" i="9"/>
  <c r="H24" i="9"/>
  <c r="F2" i="10"/>
  <c r="G27" i="9"/>
  <c r="H27" i="9"/>
  <c r="F3" i="10"/>
  <c r="G28" i="9"/>
  <c r="H28" i="9"/>
  <c r="F4" i="10"/>
  <c r="G29" i="9"/>
  <c r="H29" i="9"/>
  <c r="F7" i="10"/>
  <c r="G30" i="9"/>
  <c r="H30" i="9"/>
  <c r="F8" i="10"/>
  <c r="G31" i="9"/>
  <c r="H31" i="9"/>
  <c r="F9" i="10"/>
  <c r="G32" i="9"/>
  <c r="H32" i="9"/>
  <c r="H33" i="9"/>
  <c r="F2" i="7"/>
  <c r="G45" i="9"/>
  <c r="H45" i="9"/>
  <c r="F3" i="7"/>
  <c r="G46" i="9"/>
  <c r="H46" i="9"/>
  <c r="F4" i="7"/>
  <c r="G47" i="9"/>
  <c r="H47" i="9"/>
  <c r="F7" i="7"/>
  <c r="G48" i="9"/>
  <c r="H48" i="9"/>
  <c r="F8" i="7"/>
  <c r="G49" i="9"/>
  <c r="H49" i="9"/>
  <c r="F9" i="7"/>
  <c r="G50" i="9"/>
  <c r="H50" i="9"/>
  <c r="H51" i="9"/>
  <c r="F2" i="6"/>
  <c r="G36" i="9"/>
  <c r="H36" i="9"/>
  <c r="F3" i="6"/>
  <c r="G37" i="9"/>
  <c r="H37" i="9"/>
  <c r="F4" i="6"/>
  <c r="G38" i="9"/>
  <c r="H38" i="9"/>
  <c r="F7" i="6"/>
  <c r="G39" i="9"/>
  <c r="H39" i="9"/>
  <c r="F8" i="6"/>
  <c r="G40" i="9"/>
  <c r="H40" i="9"/>
  <c r="F9" i="6"/>
  <c r="G41" i="9"/>
  <c r="H41" i="9"/>
  <c r="H42" i="9"/>
  <c r="F2" i="8"/>
  <c r="G54" i="9"/>
  <c r="H54" i="9"/>
  <c r="F3" i="8"/>
  <c r="G55" i="9"/>
  <c r="H55" i="9"/>
  <c r="F4" i="8"/>
  <c r="G56" i="9"/>
  <c r="H56" i="9"/>
  <c r="F7" i="8"/>
  <c r="G57" i="9"/>
  <c r="H57" i="9"/>
  <c r="F8" i="8"/>
  <c r="G58" i="9"/>
  <c r="H58" i="9"/>
  <c r="F9" i="8"/>
  <c r="G59" i="9"/>
  <c r="H59" i="9"/>
  <c r="H60" i="9"/>
  <c r="G6" i="9"/>
  <c r="E2" i="4"/>
  <c r="D9" i="9"/>
  <c r="E9" i="9"/>
  <c r="E3" i="4"/>
  <c r="D10" i="9"/>
  <c r="E10" i="9"/>
  <c r="E4" i="4"/>
  <c r="D11" i="9"/>
  <c r="E11" i="9"/>
  <c r="E7" i="4"/>
  <c r="D12" i="9"/>
  <c r="E12" i="9"/>
  <c r="E8" i="4"/>
  <c r="D13" i="9"/>
  <c r="E13" i="9"/>
  <c r="E9" i="4"/>
  <c r="D14" i="9"/>
  <c r="E14" i="9"/>
  <c r="E15" i="9"/>
  <c r="E2" i="5"/>
  <c r="D18" i="9"/>
  <c r="E18" i="9"/>
  <c r="E3" i="5"/>
  <c r="D19" i="9"/>
  <c r="E19" i="9"/>
  <c r="E4" i="5"/>
  <c r="D20" i="9"/>
  <c r="E20" i="9"/>
  <c r="E7" i="5"/>
  <c r="D21" i="9"/>
  <c r="E21" i="9"/>
  <c r="E8" i="5"/>
  <c r="D22" i="9"/>
  <c r="E22" i="9"/>
  <c r="E9" i="5"/>
  <c r="D23" i="9"/>
  <c r="E23" i="9"/>
  <c r="E24" i="9"/>
  <c r="E2" i="10"/>
  <c r="D27" i="9"/>
  <c r="E27" i="9"/>
  <c r="E3" i="10"/>
  <c r="D28" i="9"/>
  <c r="E28" i="9"/>
  <c r="E4" i="10"/>
  <c r="D29" i="9"/>
  <c r="E29" i="9"/>
  <c r="E7" i="10"/>
  <c r="D30" i="9"/>
  <c r="E30" i="9"/>
  <c r="E8" i="10"/>
  <c r="D31" i="9"/>
  <c r="E31" i="9"/>
  <c r="E9" i="10"/>
  <c r="D32" i="9"/>
  <c r="E32" i="9"/>
  <c r="E33" i="9"/>
  <c r="E2" i="7"/>
  <c r="D45" i="9"/>
  <c r="E45" i="9"/>
  <c r="E3" i="7"/>
  <c r="D46" i="9"/>
  <c r="E46" i="9"/>
  <c r="E4" i="7"/>
  <c r="D47" i="9"/>
  <c r="E47" i="9"/>
  <c r="E7" i="7"/>
  <c r="D48" i="9"/>
  <c r="E48" i="9"/>
  <c r="E8" i="7"/>
  <c r="D49" i="9"/>
  <c r="E49" i="9"/>
  <c r="E9" i="7"/>
  <c r="D50" i="9"/>
  <c r="E50" i="9"/>
  <c r="E51" i="9"/>
  <c r="E2" i="6"/>
  <c r="D36" i="9"/>
  <c r="E36" i="9"/>
  <c r="E3" i="6"/>
  <c r="D37" i="9"/>
  <c r="E37" i="9"/>
  <c r="E4" i="6"/>
  <c r="D38" i="9"/>
  <c r="E38" i="9"/>
  <c r="E7" i="6"/>
  <c r="D39" i="9"/>
  <c r="E39" i="9"/>
  <c r="E8" i="6"/>
  <c r="D40" i="9"/>
  <c r="E40" i="9"/>
  <c r="E9" i="6"/>
  <c r="D41" i="9"/>
  <c r="E41" i="9"/>
  <c r="E42" i="9"/>
  <c r="E2" i="8"/>
  <c r="D54" i="9"/>
  <c r="E54" i="9"/>
  <c r="E3" i="8"/>
  <c r="D55" i="9"/>
  <c r="E55" i="9"/>
  <c r="E4" i="8"/>
  <c r="D56" i="9"/>
  <c r="E56" i="9"/>
  <c r="E7" i="8"/>
  <c r="D57" i="9"/>
  <c r="E57" i="9"/>
  <c r="E8" i="8"/>
  <c r="D58" i="9"/>
  <c r="E58" i="9"/>
  <c r="E9" i="8"/>
  <c r="D59" i="9"/>
  <c r="E59" i="9"/>
  <c r="E60" i="9"/>
  <c r="D6" i="9"/>
  <c r="J6" i="9"/>
  <c r="J3" i="9"/>
  <c r="J18" i="1"/>
  <c r="J11" i="1"/>
  <c r="J19" i="1"/>
  <c r="J20" i="1"/>
  <c r="I12" i="1"/>
  <c r="J12" i="1"/>
  <c r="I13" i="1"/>
  <c r="J13" i="1"/>
  <c r="J15" i="1"/>
  <c r="J22" i="1"/>
  <c r="E8" i="3"/>
  <c r="E9" i="3"/>
  <c r="E10" i="3"/>
  <c r="E11" i="3"/>
  <c r="E12" i="3"/>
  <c r="E13" i="3"/>
  <c r="E14" i="3"/>
  <c r="E15" i="3"/>
  <c r="E16" i="3"/>
  <c r="A6" i="9"/>
  <c r="G3" i="9"/>
  <c r="G22" i="1"/>
  <c r="D3" i="9"/>
  <c r="A59" i="9"/>
  <c r="A50" i="9"/>
  <c r="A41" i="9"/>
  <c r="A32" i="9"/>
  <c r="A23" i="9"/>
  <c r="A14" i="9"/>
  <c r="G9" i="4"/>
  <c r="G9" i="5"/>
  <c r="G9" i="10"/>
  <c r="G9" i="6"/>
  <c r="G9" i="7"/>
  <c r="G9" i="8"/>
  <c r="A31" i="9"/>
  <c r="A30" i="9"/>
  <c r="A29" i="9"/>
  <c r="A28" i="9"/>
  <c r="A27" i="9"/>
  <c r="G8" i="10"/>
  <c r="G7" i="10"/>
  <c r="G6" i="10"/>
  <c r="F6" i="10"/>
  <c r="E6" i="10"/>
  <c r="G5" i="10"/>
  <c r="F5" i="10"/>
  <c r="E5" i="10"/>
  <c r="G4" i="10"/>
  <c r="G3" i="10"/>
  <c r="G2" i="10"/>
  <c r="F1" i="10"/>
  <c r="E1" i="10"/>
  <c r="A58" i="9"/>
  <c r="A57" i="9"/>
  <c r="A56" i="9"/>
  <c r="A55" i="9"/>
  <c r="A54" i="9"/>
  <c r="A49" i="9"/>
  <c r="A48" i="9"/>
  <c r="A47" i="9"/>
  <c r="A46" i="9"/>
  <c r="A45" i="9"/>
  <c r="A40" i="9"/>
  <c r="A39" i="9"/>
  <c r="A38" i="9"/>
  <c r="A37" i="9"/>
  <c r="A36" i="9"/>
  <c r="A22" i="9"/>
  <c r="A21" i="9"/>
  <c r="A20" i="9"/>
  <c r="A19" i="9"/>
  <c r="A18" i="9"/>
  <c r="A13" i="9"/>
  <c r="A12" i="9"/>
  <c r="A11" i="9"/>
  <c r="A10" i="9"/>
  <c r="A9" i="9"/>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<sst xmlns="http://schemas.openxmlformats.org/spreadsheetml/2006/main" count="2213" uniqueCount="903">
  <si>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</si>
  <si>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</si>
  <si>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</si>
  <si>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</si>
  <si>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</si>
  <si>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</si>
  <si>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</si>
  <si>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</si>
  <si>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</si>
  <si>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</si>
  <si>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</si>
  <si>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</si>
  <si>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</si>
  <si>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</si>
  <si>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</si>
  <si>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</si>
  <si>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</si>
  <si>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</si>
  <si>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</si>
  <si>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</si>
  <si>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</si>
  <si>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</si>
  <si>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</si>
  <si>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</si>
  <si>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</si>
  <si>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The base grade is modified by the CRs and submission penalties to get the total grade.</t>
  </si>
  <si>
    <t>WAIVERS</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</si>
  <si>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</si>
  <si>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</si>
  <si>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</si>
  <si>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</si>
  <si>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</si>
  <si>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</si>
  <si>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</si>
  <si>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</si>
  <si>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</si>
  <si>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</si>
  <si>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</si>
  <si>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</si>
  <si>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</si>
  <si>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</si>
  <si>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</si>
  <si>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</si>
  <si>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</si>
  <si>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</si>
  <si>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</si>
  <si>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</si>
  <si>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</si>
  <si>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</si>
  <si>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</si>
  <si>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</si>
  <si>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</si>
  <si>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</si>
  <si>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</si>
  <si>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</si>
  <si>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</si>
  <si>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</si>
  <si>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</si>
  <si>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</si>
  <si>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</si>
  <si>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</si>
  <si>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</si>
  <si>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</si>
  <si>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</si>
  <si>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</si>
  <si>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</si>
  <si>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</si>
  <si>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</si>
  <si>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</si>
  <si>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</si>
  <si>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</si>
  <si>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</si>
  <si>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</si>
  <si>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</si>
  <si>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</si>
  <si>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</si>
  <si>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</si>
  <si>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</si>
  <si>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</si>
  <si>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</si>
  <si>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</si>
  <si>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</si>
  <si>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</si>
  <si>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</si>
  <si>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</si>
  <si>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</si>
  <si>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</si>
  <si>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</si>
  <si>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</si>
  <si>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</si>
  <si>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</si>
  <si>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</si>
  <si>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</si>
  <si>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</si>
  <si>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</si>
  <si>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</si>
  <si>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</si>
  <si>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</si>
  <si>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</si>
  <si>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</si>
  <si>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</si>
  <si>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</si>
  <si>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</si>
  <si>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</si>
  <si>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</si>
  <si>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</si>
  <si>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</si>
  <si>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</si>
  <si>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</si>
  <si>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</si>
  <si>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</si>
  <si>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</si>
  <si>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</si>
  <si>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</si>
  <si>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</si>
  <si>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</si>
  <si>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</si>
  <si>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</si>
  <si>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</si>
  <si>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</si>
  <si>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</si>
  <si>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</si>
  <si>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</si>
  <si>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</si>
  <si>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</si>
  <si>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</si>
  <si>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</si>
  <si>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</si>
  <si>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</si>
  <si>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</si>
  <si>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</si>
  <si>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</si>
  <si>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</si>
  <si>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</si>
  <si>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</si>
  <si>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</si>
  <si>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</si>
  <si>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</si>
  <si>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</si>
  <si>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</si>
  <si>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</si>
  <si>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</si>
  <si>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</si>
  <si>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</si>
  <si>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</si>
  <si>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</si>
  <si>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</si>
  <si>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</si>
  <si>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</si>
  <si>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</si>
  <si>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</si>
  <si>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</si>
  <si>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</si>
  <si>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</si>
  <si>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</si>
  <si>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</si>
  <si>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</si>
  <si>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</si>
  <si>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</si>
  <si>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</si>
  <si>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</si>
  <si>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</si>
  <si>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</si>
  <si>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</si>
  <si>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</si>
  <si>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</si>
  <si>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</si>
  <si>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</si>
  <si>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</si>
  <si>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</si>
  <si>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</si>
  <si>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</si>
  <si>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</si>
  <si>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</si>
  <si>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</si>
  <si>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</si>
  <si>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</si>
  <si>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</si>
  <si>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</si>
  <si>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</si>
  <si>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</si>
  <si>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</si>
  <si>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</si>
  <si>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</si>
  <si>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</si>
  <si>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</si>
  <si>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</si>
  <si>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</si>
  <si>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</si>
  <si>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</si>
  <si>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</si>
  <si>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</si>
  <si>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</si>
  <si>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</si>
  <si>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</si>
  <si>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</si>
  <si>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</si>
  <si>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</si>
  <si>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</si>
  <si>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</si>
  <si>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</si>
  <si>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</si>
  <si>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</si>
  <si>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</si>
  <si>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</si>
  <si>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</si>
  <si>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</si>
  <si>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</si>
  <si>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</si>
  <si>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</si>
  <si>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</si>
  <si>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</si>
  <si>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</si>
  <si>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</si>
  <si>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</si>
  <si>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</si>
  <si>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</si>
  <si>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</si>
  <si>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</si>
  <si>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</si>
  <si>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</si>
  <si>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</si>
  <si>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</si>
  <si>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</si>
  <si>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</si>
  <si>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</si>
  <si>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</si>
  <si>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</si>
  <si>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</si>
  <si>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</si>
  <si>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</si>
  <si>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</si>
  <si>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</si>
  <si>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</si>
  <si>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</si>
  <si>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</si>
  <si>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</si>
  <si>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</si>
  <si>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</si>
  <si>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</si>
  <si>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</si>
  <si>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</si>
  <si>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</si>
  <si>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</si>
  <si>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</si>
  <si>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</si>
  <si>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</si>
  <si>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</si>
  <si>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</si>
  <si>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</si>
  <si>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</si>
  <si>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</si>
  <si>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</si>
  <si>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</si>
  <si>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</si>
  <si>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</si>
  <si>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</si>
  <si>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</si>
  <si>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</si>
  <si>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</si>
  <si>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</si>
  <si>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</si>
  <si>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</si>
  <si>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</si>
  <si>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</si>
  <si>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</si>
  <si>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</si>
  <si>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</si>
  <si>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</si>
  <si>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</si>
  <si>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Interludes</t>
  </si>
  <si>
    <t>Good Intro Segments</t>
  </si>
  <si>
    <t>Good Outro Segments</t>
  </si>
  <si>
    <t>Good Interludes</t>
  </si>
  <si>
    <t>Great Intro Segments</t>
  </si>
  <si>
    <t>Great Outro Segments</t>
  </si>
  <si>
    <t>Great Interludes</t>
  </si>
  <si>
    <t>Clever Episode Sequencing</t>
  </si>
  <si>
    <t>ENGAGEMENT CURVES</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</si>
  <si>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</si>
  <si>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</si>
  <si>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</si>
  <si>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</si>
  <si>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</si>
  <si>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</si>
  <si>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</si>
  <si>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</si>
  <si>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</si>
  <si>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</si>
  <si>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</si>
  <si>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</si>
  <si>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</si>
  <si>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</si>
  <si>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</si>
  <si>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</si>
  <si>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</si>
  <si>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</si>
  <si>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</si>
  <si>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</si>
  <si>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</si>
  <si>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</si>
  <si>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</si>
  <si>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</si>
  <si>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</si>
  <si>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</si>
  <si>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</si>
  <si>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</si>
  <si>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</si>
  <si>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</si>
  <si>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</si>
  <si>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</si>
  <si>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</si>
  <si>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</si>
  <si>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</si>
  <si>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</si>
  <si>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</si>
  <si>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</si>
  <si>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</si>
  <si>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</si>
  <si>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</si>
  <si>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</si>
  <si>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</si>
  <si>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</si>
  <si>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</si>
  <si>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</si>
  <si>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</si>
  <si>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</si>
  <si>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</si>
  <si>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</si>
  <si>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</si>
  <si>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</si>
  <si>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</si>
  <si>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</si>
  <si>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</si>
  <si>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</si>
  <si>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</si>
  <si>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</si>
  <si>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</si>
  <si>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</si>
  <si>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</si>
  <si>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</si>
  <si>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</si>
  <si>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</si>
  <si>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</si>
  <si>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</si>
  <si>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</si>
  <si>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</si>
  <si>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</si>
  <si>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</si>
  <si>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</si>
  <si>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</si>
  <si>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</si>
  <si>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</si>
  <si>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</si>
  <si>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</si>
  <si>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</si>
  <si>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</si>
  <si>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</si>
  <si>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</si>
  <si>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</si>
  <si>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</si>
  <si>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</si>
  <si>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</si>
  <si>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</si>
  <si>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</si>
  <si>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</si>
  <si>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</si>
  <si>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</si>
  <si>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</si>
  <si>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</si>
  <si>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</si>
  <si>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</si>
  <si>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</si>
  <si>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</si>
  <si>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</si>
  <si>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</si>
  <si>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</si>
  <si>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</si>
  <si>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</si>
  <si>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</si>
  <si>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</si>
  <si>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</si>
  <si>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</si>
  <si>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</si>
  <si>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</si>
  <si>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</si>
  <si>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</si>
  <si>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</si>
  <si>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</si>
  <si>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</si>
  <si>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</si>
  <si>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</si>
  <si>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</si>
  <si>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</si>
  <si>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</si>
  <si>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</si>
  <si>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</si>
  <si>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</si>
  <si>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</si>
  <si>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</si>
  <si>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</si>
  <si>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</si>
  <si>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</si>
  <si>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</si>
  <si>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</si>
  <si>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</si>
  <si>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</si>
  <si>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</si>
  <si>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</si>
  <si>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</si>
  <si>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</si>
  <si>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</si>
  <si>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</si>
  <si>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</si>
  <si>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</si>
  <si>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</si>
  <si>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</si>
  <si>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</si>
  <si>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</si>
  <si>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</si>
  <si>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</si>
  <si>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</si>
  <si>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</si>
  <si>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</si>
  <si>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</si>
  <si>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</si>
  <si>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</si>
  <si>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</si>
  <si>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</si>
  <si>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</si>
  <si>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</si>
  <si>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</si>
  <si>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</si>
  <si>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</si>
  <si>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</si>
  <si>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</si>
  <si>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</si>
  <si>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</si>
  <si>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</si>
  <si>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</si>
  <si>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</si>
  <si>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</si>
  <si>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</si>
  <si>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</si>
  <si>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</si>
  <si>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</si>
  <si>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</si>
  <si>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</si>
  <si>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</si>
  <si>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</si>
  <si>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</si>
  <si>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</si>
  <si>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</si>
  <si>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</si>
  <si>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</si>
  <si>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</si>
  <si>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</si>
  <si>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</si>
  <si>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</si>
  <si>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</si>
  <si>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</si>
  <si>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</si>
  <si>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</si>
  <si>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</si>
  <si>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</si>
  <si>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</si>
  <si>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</si>
  <si>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</si>
  <si>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</si>
  <si>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</si>
  <si>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</si>
  <si>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</si>
  <si>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</si>
  <si>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</si>
  <si>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</si>
  <si>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</si>
  <si>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</si>
  <si>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</si>
  <si>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</si>
  <si>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</si>
  <si>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</si>
  <si>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and/or SFX are of decent quality, without any major glitches or oddities.</t>
  </si>
  <si>
    <t>Interesting Transitions</t>
  </si>
  <si>
    <t>Sophisticated Transitions</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</si>
  <si>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</si>
  <si>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</si>
  <si>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</si>
  <si>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</si>
  <si>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</si>
  <si>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</si>
  <si>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</si>
  <si>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</si>
  <si>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</si>
  <si>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</si>
  <si>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</si>
  <si>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</si>
  <si>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</si>
  <si>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</si>
  <si>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</si>
  <si>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</si>
  <si>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</si>
  <si>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</si>
  <si>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</si>
  <si>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</si>
  <si>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</si>
  <si>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</si>
  <si>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</si>
  <si>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</si>
  <si>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</si>
  <si>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</si>
  <si>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</si>
  <si>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</si>
  <si>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</si>
  <si>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</si>
  <si>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</si>
  <si>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</si>
  <si>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</si>
  <si>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</si>
  <si>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</si>
  <si>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</si>
  <si>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</si>
  <si>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</si>
  <si>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</si>
  <si>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</si>
  <si>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</si>
  <si>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</si>
  <si>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</si>
  <si>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</si>
  <si>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</si>
  <si>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</si>
  <si>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</si>
  <si>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</si>
  <si>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</si>
  <si>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</si>
  <si>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</si>
  <si>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</si>
  <si>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</si>
  <si>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</si>
  <si>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</si>
  <si>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</si>
  <si>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</si>
  <si>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</si>
  <si>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</si>
  <si>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</si>
  <si>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</si>
  <si>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</si>
  <si>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</si>
  <si>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</si>
  <si>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</si>
  <si>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</si>
  <si>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</si>
  <si>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</si>
  <si>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</si>
  <si>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</si>
  <si>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</si>
  <si>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</si>
  <si>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</si>
  <si>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</si>
  <si>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</si>
  <si>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</si>
  <si>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</si>
  <si>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</si>
  <si>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</si>
  <si>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</si>
  <si>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</si>
  <si>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</si>
  <si>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</si>
  <si>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</si>
  <si>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</si>
  <si>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</si>
  <si>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</si>
  <si>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</si>
  <si>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</si>
  <si>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</si>
  <si>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</si>
  <si>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</si>
  <si>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</si>
  <si>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</si>
  <si>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</si>
  <si>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</si>
  <si>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</si>
  <si>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</si>
  <si>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</si>
  <si>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</si>
  <si>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</si>
  <si>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</si>
  <si>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</si>
  <si>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</si>
  <si>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</si>
  <si>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</si>
  <si>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</si>
  <si>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</si>
  <si>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</si>
  <si>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</si>
  <si>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</si>
  <si>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</si>
  <si>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</si>
  <si>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</si>
  <si>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</si>
  <si>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</si>
  <si>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</si>
  <si>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</si>
  <si>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</si>
  <si>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</si>
  <si>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</si>
  <si>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</si>
  <si>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</si>
  <si>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</si>
  <si>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</si>
  <si>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</si>
  <si>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</si>
  <si>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</si>
  <si>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</si>
  <si>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</si>
  <si>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</si>
  <si>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</si>
  <si>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</si>
  <si>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</si>
  <si>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</si>
  <si>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</si>
  <si>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</si>
  <si>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</si>
  <si>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</si>
  <si>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</si>
  <si>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</si>
  <si>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</si>
  <si>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</si>
  <si>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</si>
  <si>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</si>
  <si>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</si>
  <si>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</si>
  <si>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</si>
  <si>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</si>
  <si>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</si>
  <si>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</si>
  <si>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BASE GRADE</t>
  </si>
  <si>
    <t>Technical Requirements</t>
  </si>
  <si>
    <t>Weight</t>
  </si>
  <si>
    <t>Design Requirements</t>
  </si>
  <si>
    <t>Narrative Requirements</t>
  </si>
  <si>
    <t>Visual Requirements</t>
  </si>
  <si>
    <t>Audio Requirements</t>
  </si>
  <si>
    <t>Student Grading Accuracy Bonus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</si>
  <si>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</si>
  <si>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</si>
  <si>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</si>
  <si>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</si>
  <si>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</si>
  <si>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</si>
  <si>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</si>
  <si>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</si>
  <si>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</si>
  <si>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</si>
  <si>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</si>
  <si>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</si>
  <si>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</si>
  <si>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</si>
  <si>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</si>
  <si>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</si>
  <si>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</si>
  <si>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</si>
  <si>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</si>
  <si>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</si>
  <si>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</si>
  <si>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</si>
  <si>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</si>
  <si>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</si>
  <si>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</si>
  <si>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</si>
  <si>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</si>
  <si>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</si>
  <si>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</si>
  <si>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</si>
  <si>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</si>
  <si>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</si>
  <si>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</si>
  <si>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</si>
  <si>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</si>
  <si>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</si>
  <si>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</si>
  <si>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</si>
  <si>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</si>
  <si>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</si>
  <si>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</si>
  <si>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</si>
  <si>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</si>
  <si>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</si>
  <si>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</si>
  <si>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</si>
  <si>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</si>
  <si>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</si>
  <si>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</si>
  <si>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</si>
  <si>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</si>
  <si>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</si>
  <si>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</si>
  <si>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</si>
  <si>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</si>
  <si>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</si>
  <si>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</si>
  <si>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</si>
  <si>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</si>
  <si>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</si>
  <si>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</si>
  <si>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</si>
  <si>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</si>
  <si>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</si>
  <si>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</si>
  <si>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</si>
  <si>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</si>
  <si>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</si>
  <si>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</si>
  <si>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</si>
  <si>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</si>
  <si>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</si>
  <si>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</si>
  <si>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</si>
  <si>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</si>
  <si>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</si>
  <si>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</si>
  <si>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</si>
  <si>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</si>
  <si>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</si>
  <si>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</si>
  <si>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</si>
  <si>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</si>
  <si>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</si>
  <si>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</si>
  <si>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Lots of placeholder art, but it isn't too sloppy and does not have lots of problems with glitches, artifacts, etc.</t>
  </si>
  <si>
    <t>Accurately predicting your CR modifiers within ±5% gives you a small bonus of up to +3%.</t>
  </si>
  <si>
    <t>Grade Clamping</t>
  </si>
  <si>
    <t>Once a nominal total grade goes above a 95%, it gets harder to increase the actual final grade, as shown below. This calculation is done automatically in the total grade above.</t>
  </si>
  <si>
    <t>Student-Instructor Difference</t>
  </si>
  <si>
    <t>Requirement waived by instructor</t>
  </si>
  <si>
    <t>Set the instructor column and instructor name drop-down for anything that is pre-graded.</t>
  </si>
  <si>
    <t>MODIFIERS</t>
  </si>
  <si>
    <t>Exceptional</t>
  </si>
  <si>
    <t>If you believe your game should get a waiver from any of the requirements in this rubric, you must talk to the instructors first. You must get a waiver BEFORE you submit your game, not after.</t>
  </si>
  <si>
    <t>Notes about cheat codes, controls, bugs, known crashes, etc. must be put in the comments field for the appropriate CR.</t>
  </si>
  <si>
    <t>INSTALLER</t>
  </si>
  <si>
    <t>STUDENT</t>
  </si>
  <si>
    <t>INSTRUCTOR</t>
  </si>
  <si>
    <t>Make sure you have all of the required files listed below.</t>
  </si>
  <si>
    <r>
      <t xml:space="preserve">A zipped file that contains all code, art, sound, and other assets (for both the game and any tools). Also include your TDD, GDD, and/or GPD.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</si>
  <si>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</si>
  <si>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</si>
  <si>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</si>
  <si>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</si>
  <si>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</si>
  <si>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</si>
  <si>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</si>
  <si>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</si>
  <si>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</si>
  <si>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</si>
  <si>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</si>
  <si>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</si>
  <si>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</si>
  <si>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</si>
  <si>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</si>
  <si>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captures 1 to 3 minutes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</si>
  <si>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</si>
  <si>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</si>
  <si>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</si>
  <si>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</si>
  <si>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</si>
  <si>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</si>
  <si>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</si>
  <si>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</si>
  <si>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</si>
  <si>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</si>
  <si>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</si>
  <si>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</si>
  <si>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</si>
  <si>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</si>
  <si>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</si>
  <si>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</si>
  <si>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\EXTRAS</t>
  </si>
  <si>
    <t>A folder that contains all additional materials that should be archived, but do not below in the source zip file. This entire folder is optional, but might include concept art, turn-arounds, status reports, testing reports, presentations, timelines, marketing materials, post-mortems, etc. Any additional screenshots, team photos, etc. go here as well.</t>
  </si>
  <si>
    <t>Game Website</t>
  </si>
  <si>
    <t>Game has an actual live website (put the link in the comments to the right), that includes, at a minimum, a trailer for your game.</t>
  </si>
  <si>
    <t>Launch Text</t>
  </si>
  <si>
    <r>
      <t xml:space="preserve">The 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</si>
  <si>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</si>
  <si>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</si>
  <si>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</si>
  <si>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</si>
  <si>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r>
      <t xml:space="preserve">Game has a screen that describes the basic controls and instructions for the game, even it does so poorly.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TCR.</t>
    </r>
  </si>
  <si>
    <t>Options Menu</t>
  </si>
  <si>
    <t>Game has a screen that allows the user to toggle full screen, mute music only, and mute all audio. This screen must be accessible from the pause menu and must labeled "Options" (do not change the wording of this item).</t>
  </si>
  <si>
    <t>STARTUP</t>
  </si>
  <si>
    <t>Game Launch</t>
  </si>
  <si>
    <t>The game must start displaying a non blank window within 3 seconds on launch. Then other transition TCRs apply. This can be a special loading window.</t>
  </si>
  <si>
    <t>Window Title</t>
  </si>
  <si>
    <t>The game must have the window title set to the name of the game (not "Framework", "GAM200 Project", "CS230 Project", etc.).</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</si>
  <si>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</si>
  <si>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</si>
  <si>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</si>
  <si>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Intro screens must be able to be bypassed with a single mouse-click (left and right), key-press (enter, spacebar, and escape), AND button-press (start and A).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t>
  </si>
  <si>
    <t>TRANSITIONS</t>
  </si>
  <si>
    <t>Slow Transitions</t>
  </si>
  <si>
    <t>Game must not visibly freeze for more 3 seconds when loading, transitioning, or at any other time without a loading screen or message being shown.</t>
  </si>
  <si>
    <t>Animated Transitions</t>
  </si>
  <si>
    <t>Game must not visibly freeze for more than a second when loading, transitioning, or at any other time without an animated loading screen or animated message being shown. OR the total transition time is less than 5 seconds.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</si>
  <si>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</si>
  <si>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</si>
  <si>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</si>
  <si>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</si>
  <si>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</si>
  <si>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All transitions appear seamless or non-existent, with no visible pauses or delays of more than a few frames. There can still be loading screens, as long as they are animated and interesting (not just a loading bar or simple text), such as a smoothly animated character, funny “loading” text, etc.</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</si>
  <si>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</si>
  <si>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</si>
  <si>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</si>
  <si>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If the game is not able to be rendered directly in a particular resolution, then the game must use vertical or horizontal letterboxing to work (but never both at the same time). The game must not stretch or squash pixels to support a given resolution. A given resolution will not be considered supported if it does not meet the requirements of this TCR, and this TCR itself is failed if the game is ever squashed or stretched (or uses both vertical and horizontal letterboxing at the same time) at any resolution.</t>
  </si>
  <si>
    <t>Resolution Switching</t>
  </si>
  <si>
    <t>The game supports switching on the fly between at least three different resolutions (in both fullscreen and windowed modes). Supporting switching between all resolutions appropriate for the game / aspect ratio is good, but not required. Note that switching from fullscreen to windowed and then back does not count for this TCR, nor does just switching resolutions while in windowed mode and not while in full screen mode. Game must also handle switching the desktop resolution while playing the game properly. To pass this TCR the ability to switch resolutions must be located in the Options Menu, or you must have a launcher that allows you to select the resolution (like Unity or the Zero Engine). You do not have to do both.</t>
  </si>
  <si>
    <t>Widescreen Support</t>
  </si>
  <si>
    <t>By default, the game runs with an aspect ratio that matches the aspect ratio that the desktop is currently set to (this is not necessarily the recommended screen resolution). To pass this TCR, the game must support at least the 4:3, 5:4, 16:9, and 16:10 aspect ratios. Note that you only have to match the aspect ratio, not the actual resolution.</t>
  </si>
  <si>
    <t>Multi-Monitor Support</t>
  </si>
  <si>
    <t>The game supports being played on any given monitor when run on a computer with multiple monitors. To pass this TCR, the other monitors must function perfectly and you must describe in detail the testing you have done to confirm this (in the comments for this TCR).</t>
  </si>
  <si>
    <t>Low-End Basic Performance</t>
  </si>
  <si>
    <t>The game must maintain a framerate at which the game is at least reasonably playable on a low-end machine (any machine with an integrated video card counts). If you think you meet this TCR, you must explain in detail the testing you have done (in the comments for this TCR).</t>
  </si>
  <si>
    <t>Low-End High Performance</t>
  </si>
  <si>
    <t>The game must maintain a framerate of at least 30 FPS on a low-end machine (any machine with an integrated video card counts). If you think you meet this TCR, you must explain in detail the testing you have done (in the comments for this TCR).</t>
  </si>
  <si>
    <t>Control Panel Removal</t>
  </si>
  <si>
    <t>Users must be able to remove the game through the control panel (using “Add or Remove Programs”) in Windows XP/Vista/7.</t>
  </si>
  <si>
    <t>The game name on the uninstaller window (not the necessarily the name of the uninstall file) must be the correct name of the game.</t>
  </si>
  <si>
    <t>CONFIGURATION</t>
  </si>
  <si>
    <t>Window 7 Support</t>
  </si>
  <si>
    <t>Game must install and run properly on Windows 7.</t>
  </si>
  <si>
    <t>Run on all test machines</t>
  </si>
  <si>
    <t>The game runs well on the various test machines provided (assuming they are provided).</t>
  </si>
  <si>
    <t>Extended Windows OS Support</t>
  </si>
  <si>
    <t>Game must install and run properly on Windows XP, Windows Vista, Windows 7, and Windows 8. If you think you meet this TCR, you must describe the testing you have done to confirm this in the comments for this TCR.</t>
  </si>
  <si>
    <t>Non-Windows OS Support</t>
  </si>
  <si>
    <t>Game must install and run properly on one or more non-Windows platforms. If you think you meet this TCR, you must describe the testing you have done to confirm this in the comments for this TCR.</t>
  </si>
  <si>
    <t>Gameplay Recording and Playback</t>
  </si>
  <si>
    <t>Remote Tracking</t>
  </si>
  <si>
    <t>Good Editing</t>
  </si>
  <si>
    <t>Text has no typos and has decent grammar and structure.</t>
  </si>
  <si>
    <t>Interesting Camera Transitions</t>
  </si>
  <si>
    <t>Camera movement used for interesting, highly polished, transitions between levels, during respawns, etc.</t>
  </si>
  <si>
    <t>Extensive Music</t>
  </si>
  <si>
    <t>Music has tons of variety in a way that works well for the game (this will usually require a dozen tracks).</t>
  </si>
  <si>
    <t>Varied Music</t>
  </si>
  <si>
    <t>Music has a good variety of tracks in a way that works well for the game (this will usually require at least 3-5 tracks).</t>
  </si>
  <si>
    <t>PROJECT GRADE</t>
  </si>
  <si>
    <t>Total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</si>
  <si>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</si>
  <si>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</si>
  <si>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 has a mode that automatically plays itself (even if it cheats massively to do so), either as an attract mode or just to test the game itself. Put how to activate this in the comments to the right.</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</si>
  <si>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</si>
  <si>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</si>
  <si>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</si>
  <si>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</si>
  <si>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No Problematic Episodes</t>
  </si>
  <si>
    <t>No episode is so problematic that it almost feels broken or incomplete, even it technically isn't.</t>
  </si>
  <si>
    <t>Working Episodes</t>
  </si>
  <si>
    <t>No episode is broken or incomplete.</t>
  </si>
  <si>
    <t>Final Submission</t>
  </si>
  <si>
    <t>ANIMATIONS &amp; VFX</t>
  </si>
  <si>
    <t>Simple Animations &amp; VFX</t>
  </si>
  <si>
    <t>Game has at least six or more animations and/or VFX, even if they are simple or limited. Menu and HUD animations/SFX do not count.</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</si>
  <si>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</si>
  <si>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</si>
  <si>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</si>
  <si>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</si>
  <si>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</si>
  <si>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</si>
  <si>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</si>
  <si>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Game uses animation, VFX, and/or camera movement to create interesting transitions between levels, during respawns, etc.</t>
  </si>
  <si>
    <t>Varied Animations &amp; VFX</t>
  </si>
  <si>
    <t>Animations and/or VFX have a good amount of interesting variety, with at least dozens of individual animations/VFX. Menu and HUD animations do not count.</t>
  </si>
  <si>
    <t>Professional Animations &amp; VFX</t>
  </si>
  <si>
    <t>Animations and/or VFX are of professional quality with no glitches.</t>
  </si>
  <si>
    <t>Game uses animation, VFX, and/or camera movement to create slick and sophisticated transitions between levels, during respawns, etc.</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</si>
  <si>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</si>
  <si>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</si>
  <si>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</si>
  <si>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</si>
  <si>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</si>
  <si>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"GAM250_gamename" (or "GAM350_gamename", "GAM450_gamename", etc.). Do not put the section letter in the folder name and do not zip up or compress the folder (only the source folder is zipped).</t>
    </r>
  </si>
  <si>
    <t>GAM 250</t>
  </si>
  <si>
    <t>RTIS</t>
  </si>
  <si>
    <t>BSGD</t>
  </si>
  <si>
    <t>Connor Hilarides</t>
  </si>
  <si>
    <t>Leonardo Saikali</t>
  </si>
  <si>
    <t>Enrique Rodriguez</t>
  </si>
  <si>
    <t>Troy K. B. de Magro</t>
  </si>
  <si>
    <t>No gamepad support</t>
  </si>
  <si>
    <t>No audio mute, but other options are there</t>
  </si>
  <si>
    <t>I have a 3-monitor setup at home, two of them are 4K resolution, I can use all of my monitors while the game is running without issue. I play the game on the center monitor</t>
  </si>
  <si>
    <t>^</t>
  </si>
  <si>
    <t>I spend most of my time developing the game on a Surface Pro 3, which has an Intel HD5000 GPU. The game runs flawlessly on this machine. 60FPS most of the time.</t>
  </si>
  <si>
    <r>
      <t xml:space="preserve">Cheat codes require the console to be enabled in the options menu. Open the console with backtick (`), type </t>
    </r>
    <r>
      <rPr>
        <sz val="10"/>
        <color rgb="FF000000"/>
        <rFont val="Consolas"/>
        <family val="3"/>
      </rPr>
      <t>cheat.help</t>
    </r>
    <r>
      <rPr>
        <sz val="10"/>
        <color rgb="FF000000"/>
        <rFont val="Calibri"/>
        <family val="2"/>
        <scheme val="minor"/>
      </rPr>
      <t>, and press enter to see a list of cheats.</t>
    </r>
  </si>
  <si>
    <t>The game runs on windows 8 and 10 preview (build 10041), does this count for partial?</t>
  </si>
  <si>
    <t>Rogeubot</t>
  </si>
  <si>
    <t>Terminal Audacity</t>
  </si>
  <si>
    <t>Keyboard and Mouse</t>
  </si>
  <si>
    <t>Single Player</t>
  </si>
  <si>
    <t>Challenge</t>
  </si>
  <si>
    <t>Accomplishment</t>
  </si>
  <si>
    <r>
      <t xml:space="preserve">Enter </t>
    </r>
    <r>
      <rPr>
        <sz val="10"/>
        <color rgb="FF000000"/>
        <rFont val="Consolas"/>
        <family val="3"/>
      </rPr>
      <t>autoplay</t>
    </r>
    <r>
      <rPr>
        <sz val="10"/>
        <color rgb="FF000000"/>
        <rFont val="Calibri"/>
        <scheme val="minor"/>
      </rPr>
      <t xml:space="preserve"> into the game console. See cheat instructions for opening the console. Activate the god cheat if you don't want him to die before he meets a second tank.</t>
    </r>
  </si>
  <si>
    <t>Windows 8 touch screens (e.g. Surface Pro) are supported for all interaction in the game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</si>
</sst>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1">
    <font>
      <sz val="12"/>
      <color theme="1"/>
      <name val="Calibri"/>
      <family val="2"/>
      <charset val="134"/>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sz val="18"/>
      <color rgb="FF000000"/>
      <name val="Calibri"/>
      <scheme val="minor"/>
    </font>
    <font>
      <b/>
      <sz val="18"/>
      <color theme="0"/>
      <name val="Calibri"/>
      <scheme val="minor"/>
    </font>
    <font>
      <b/>
      <sz val="18"/>
      <color theme="1"/>
      <name val="Calibri"/>
      <scheme val="minor"/>
    </font>
    <font>
      <b/>
      <sz val="20"/>
      <color theme="0"/>
      <name val="Calibri"/>
      <scheme val="minor"/>
    </font>
    <font>
      <sz val="10"/>
      <color rgb="FF000000"/>
      <name val="Calibri"/>
      <family val="2"/>
      <scheme val="minor"/>
    </font>
    <font>
      <sz val="10"/>
      <color rgb="FF000000"/>
      <name val="Consolas"/>
      <family val="3"/>
    </font>
    <font>
      <b/>
      <sz val="14"/>
      <color rgb="FF000000"/>
      <name val="Calibri"/>
      <family val="2"/>
      <scheme val="minor"/>
    </font>
  </fonts>
  <fills count="15">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s>
  <borders count="3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s>
  <cellStyleXfs count="64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38">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8" fillId="3" borderId="0" xfId="0" applyFont="1" applyFill="1" applyAlignment="1">
      <alignment horizontal="center" vertical="top" wrapText="1"/>
    </xf>
    <xf numFmtId="0" fontId="20" fillId="3" borderId="0" xfId="0" applyFont="1" applyFill="1" applyAlignment="1">
      <alignment horizontal="center" vertical="top" wrapText="1"/>
    </xf>
    <xf numFmtId="0" fontId="3" fillId="2" borderId="11" xfId="0" applyFont="1" applyFill="1" applyBorder="1" applyAlignment="1">
      <alignment horizontal="center" vertical="center" wrapText="1"/>
    </xf>
    <xf numFmtId="0" fontId="4" fillId="4" borderId="0" xfId="0" applyFont="1" applyFill="1" applyAlignment="1">
      <alignment horizontal="right"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166" fontId="5" fillId="3" borderId="15" xfId="0" applyNumberFormat="1" applyFont="1" applyFill="1" applyBorder="1" applyAlignment="1">
      <alignment horizontal="center" vertical="center" wrapText="1"/>
    </xf>
    <xf numFmtId="166" fontId="5" fillId="3" borderId="22"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9" xfId="0" applyFont="1" applyFill="1" applyBorder="1" applyAlignment="1">
      <alignment horizontal="left" vertical="center"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1" fillId="0" borderId="0" xfId="0" applyFont="1" applyFill="1" applyBorder="1" applyAlignment="1">
      <alignment vertical="center" wrapText="1"/>
    </xf>
    <xf numFmtId="0" fontId="4" fillId="3" borderId="17" xfId="0" applyFont="1" applyFill="1" applyBorder="1" applyAlignment="1">
      <alignment horizontal="center" vertical="center" wrapText="1"/>
    </xf>
    <xf numFmtId="0" fontId="1" fillId="4" borderId="0" xfId="0" applyFont="1" applyFill="1" applyBorder="1" applyAlignment="1">
      <alignment vertical="center" wrapText="1"/>
    </xf>
    <xf numFmtId="9" fontId="5" fillId="4" borderId="0" xfId="0" applyNumberFormat="1" applyFont="1" applyFill="1" applyBorder="1" applyAlignment="1">
      <alignment horizontal="center" vertical="top" wrapText="1"/>
    </xf>
    <xf numFmtId="165" fontId="5" fillId="4" borderId="0" xfId="0" applyNumberFormat="1" applyFont="1" applyFill="1" applyBorder="1" applyAlignment="1">
      <alignment horizontal="center" vertical="top" wrapText="1"/>
    </xf>
    <xf numFmtId="10" fontId="5" fillId="4" borderId="0" xfId="0" applyNumberFormat="1" applyFont="1" applyFill="1" applyBorder="1" applyAlignment="1">
      <alignment horizontal="center" vertical="top" wrapText="1"/>
    </xf>
    <xf numFmtId="0" fontId="5" fillId="3" borderId="30" xfId="0" applyFont="1" applyFill="1" applyBorder="1" applyAlignment="1">
      <alignment horizontal="center" vertical="top" wrapText="1"/>
    </xf>
    <xf numFmtId="0" fontId="5" fillId="3" borderId="29" xfId="0" applyFont="1" applyFill="1" applyBorder="1" applyAlignment="1">
      <alignment horizontal="center" vertical="top" wrapText="1"/>
    </xf>
    <xf numFmtId="0" fontId="5" fillId="3" borderId="26" xfId="0" applyFont="1" applyFill="1" applyBorder="1" applyAlignment="1">
      <alignment horizontal="center" vertical="top" wrapText="1"/>
    </xf>
    <xf numFmtId="164" fontId="5" fillId="4" borderId="0" xfId="0" applyNumberFormat="1" applyFont="1" applyFill="1" applyBorder="1" applyAlignment="1">
      <alignment horizontal="center" vertical="top" wrapText="1"/>
    </xf>
    <xf numFmtId="0" fontId="3" fillId="4" borderId="0" xfId="0" applyFont="1" applyFill="1" applyBorder="1" applyAlignment="1">
      <alignment horizontal="center" vertical="top" wrapText="1"/>
    </xf>
    <xf numFmtId="0" fontId="5" fillId="4" borderId="0" xfId="0" applyFont="1" applyFill="1" applyBorder="1" applyAlignment="1">
      <alignment horizontal="center" vertical="top" wrapText="1"/>
    </xf>
    <xf numFmtId="0" fontId="3" fillId="2" borderId="31" xfId="0" applyFont="1" applyFill="1" applyBorder="1" applyAlignment="1">
      <alignment horizontal="center" vertical="top" wrapText="1"/>
    </xf>
    <xf numFmtId="0" fontId="3" fillId="2" borderId="32" xfId="0" applyFont="1" applyFill="1" applyBorder="1" applyAlignment="1">
      <alignment horizontal="center" vertical="top" wrapText="1"/>
    </xf>
    <xf numFmtId="164" fontId="5" fillId="4" borderId="33" xfId="0" applyNumberFormat="1" applyFont="1" applyFill="1" applyBorder="1" applyAlignment="1">
      <alignment horizontal="center" vertical="top" wrapText="1"/>
    </xf>
    <xf numFmtId="164" fontId="5" fillId="4" borderId="34" xfId="0" applyNumberFormat="1" applyFont="1" applyFill="1" applyBorder="1" applyAlignment="1">
      <alignment horizontal="center" vertical="top" wrapText="1"/>
    </xf>
    <xf numFmtId="164" fontId="5" fillId="4" borderId="28" xfId="0" applyNumberFormat="1" applyFont="1" applyFill="1" applyBorder="1" applyAlignment="1">
      <alignment horizontal="center" vertical="top" wrapText="1"/>
    </xf>
    <xf numFmtId="9" fontId="5" fillId="4" borderId="7" xfId="0" applyNumberFormat="1" applyFont="1" applyFill="1" applyBorder="1" applyAlignment="1">
      <alignment horizontal="center" vertical="top" wrapText="1"/>
    </xf>
    <xf numFmtId="9" fontId="5" fillId="4" borderId="15" xfId="0" applyNumberFormat="1" applyFont="1" applyFill="1" applyBorder="1" applyAlignment="1">
      <alignment horizontal="center" vertical="top" wrapText="1"/>
    </xf>
    <xf numFmtId="165" fontId="5" fillId="4" borderId="15" xfId="0" applyNumberFormat="1" applyFont="1" applyFill="1" applyBorder="1" applyAlignment="1">
      <alignment horizontal="center" vertical="top" wrapText="1"/>
    </xf>
    <xf numFmtId="10" fontId="5" fillId="4" borderId="15" xfId="0" applyNumberFormat="1" applyFont="1" applyFill="1" applyBorder="1" applyAlignment="1">
      <alignment horizontal="center" vertical="top" wrapText="1"/>
    </xf>
    <xf numFmtId="9" fontId="5" fillId="4" borderId="10" xfId="0" applyNumberFormat="1" applyFont="1" applyFill="1" applyBorder="1" applyAlignment="1">
      <alignment horizontal="center" vertical="top" wrapText="1"/>
    </xf>
    <xf numFmtId="0" fontId="18" fillId="4" borderId="0" xfId="0" applyFont="1" applyFill="1" applyAlignment="1">
      <alignment horizontal="center" vertical="top" wrapText="1"/>
    </xf>
    <xf numFmtId="0" fontId="20" fillId="4" borderId="0" xfId="0" applyFont="1" applyFill="1" applyAlignment="1">
      <alignment horizontal="center" vertical="top" wrapText="1"/>
    </xf>
    <xf numFmtId="165" fontId="24" fillId="3" borderId="16" xfId="0" applyNumberFormat="1" applyFont="1" applyFill="1" applyBorder="1" applyAlignment="1">
      <alignment horizontal="center" vertical="center" wrapText="1"/>
    </xf>
    <xf numFmtId="0" fontId="4" fillId="13" borderId="1" xfId="0" applyFont="1" applyFill="1" applyBorder="1" applyAlignment="1">
      <alignment horizontal="left" vertical="top" wrapText="1"/>
    </xf>
    <xf numFmtId="0" fontId="4" fillId="13" borderId="13" xfId="0" applyFont="1" applyFill="1" applyBorder="1" applyAlignment="1">
      <alignment horizontal="left" vertical="top" wrapText="1"/>
    </xf>
    <xf numFmtId="0" fontId="4" fillId="14" borderId="13" xfId="0" applyFont="1" applyFill="1" applyBorder="1" applyAlignment="1">
      <alignment horizontal="left" vertical="top" wrapText="1"/>
    </xf>
    <xf numFmtId="0" fontId="28" fillId="3" borderId="1" xfId="0" applyFont="1" applyFill="1" applyBorder="1" applyAlignment="1">
      <alignment horizontal="left" vertical="top"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2" fillId="0" borderId="9"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0"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27" fillId="12" borderId="0" xfId="0" applyFont="1" applyFill="1" applyAlignment="1">
      <alignment horizontal="center" vertical="center"/>
    </xf>
    <xf numFmtId="9" fontId="10" fillId="0" borderId="15" xfId="0" applyNumberFormat="1"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9" fontId="26" fillId="0" borderId="11" xfId="0" applyNumberFormat="1" applyFont="1" applyBorder="1" applyAlignment="1">
      <alignment horizontal="center" vertical="center" wrapText="1"/>
    </xf>
    <xf numFmtId="9" fontId="26" fillId="0" borderId="13" xfId="0" applyNumberFormat="1" applyFont="1" applyBorder="1" applyAlignment="1">
      <alignment horizontal="center" vertical="center" wrapText="1"/>
    </xf>
    <xf numFmtId="0" fontId="25" fillId="2" borderId="11" xfId="0" applyFont="1" applyFill="1" applyBorder="1" applyAlignment="1">
      <alignment horizontal="center" vertical="center" wrapText="1"/>
    </xf>
    <xf numFmtId="0" fontId="25" fillId="2" borderId="13"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5" fillId="3" borderId="18" xfId="0" applyFont="1" applyFill="1" applyBorder="1" applyAlignment="1">
      <alignment horizontal="center" vertical="top" wrapText="1"/>
    </xf>
    <xf numFmtId="0" fontId="5" fillId="3" borderId="19" xfId="0" applyFont="1" applyFill="1" applyBorder="1" applyAlignment="1">
      <alignment horizontal="center" vertical="top" wrapText="1"/>
    </xf>
    <xf numFmtId="0" fontId="4" fillId="4" borderId="27"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2" borderId="7" xfId="0" applyFont="1" applyFill="1" applyBorder="1" applyAlignment="1">
      <alignment horizontal="center" vertical="center" wrapText="1"/>
    </xf>
    <xf numFmtId="9" fontId="21" fillId="0" borderId="8" xfId="0" applyNumberFormat="1" applyFont="1" applyBorder="1" applyAlignment="1">
      <alignment horizontal="center" vertical="top" wrapText="1"/>
    </xf>
    <xf numFmtId="9" fontId="21" fillId="0" borderId="10" xfId="0" applyNumberFormat="1" applyFont="1" applyBorder="1" applyAlignment="1">
      <alignment horizontal="center" vertical="top" wrapText="1"/>
    </xf>
    <xf numFmtId="0" fontId="4" fillId="4" borderId="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9" fontId="4" fillId="3" borderId="20" xfId="0" applyNumberFormat="1" applyFont="1" applyFill="1" applyBorder="1" applyAlignment="1">
      <alignment horizontal="center" vertical="center" wrapText="1"/>
    </xf>
    <xf numFmtId="9" fontId="4" fillId="3" borderId="21" xfId="0" applyNumberFormat="1"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5" fillId="3" borderId="10" xfId="0" applyFont="1" applyFill="1" applyBorder="1" applyAlignment="1">
      <alignment horizontal="left" vertical="top"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4" fillId="3" borderId="11" xfId="0" applyFont="1" applyFill="1" applyBorder="1" applyAlignment="1">
      <alignment horizontal="left" vertical="top" wrapText="1"/>
    </xf>
    <xf numFmtId="0" fontId="4" fillId="3" borderId="12" xfId="0" applyFont="1" applyFill="1" applyBorder="1" applyAlignment="1">
      <alignment horizontal="left" vertical="top" wrapText="1"/>
    </xf>
    <xf numFmtId="0" fontId="4" fillId="3" borderId="13"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4"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3" borderId="15" xfId="0" applyFont="1" applyFill="1" applyBorder="1" applyAlignment="1">
      <alignment horizontal="left" vertical="top"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35" xfId="0" applyFont="1" applyBorder="1" applyAlignment="1">
      <alignment vertical="center" wrapText="1"/>
    </xf>
    <xf numFmtId="0" fontId="1" fillId="0" borderId="21"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6" fillId="3" borderId="5"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22" fillId="3" borderId="5" xfId="0" applyFont="1" applyFill="1" applyBorder="1" applyAlignment="1">
      <alignment horizontal="left" vertical="top" wrapText="1"/>
    </xf>
    <xf numFmtId="0" fontId="22" fillId="3" borderId="7" xfId="0" applyFont="1" applyFill="1" applyBorder="1" applyAlignment="1">
      <alignment horizontal="left" vertical="top" wrapText="1"/>
    </xf>
    <xf numFmtId="0" fontId="22" fillId="3" borderId="14" xfId="0" applyFont="1" applyFill="1" applyBorder="1" applyAlignment="1">
      <alignment horizontal="left" vertical="top" wrapText="1"/>
    </xf>
    <xf numFmtId="0" fontId="22" fillId="3" borderId="15" xfId="0" applyFont="1" applyFill="1" applyBorder="1" applyAlignment="1">
      <alignment horizontal="left" vertical="top" wrapText="1"/>
    </xf>
    <xf numFmtId="0" fontId="22" fillId="3" borderId="8" xfId="0" applyFont="1" applyFill="1" applyBorder="1" applyAlignment="1">
      <alignment horizontal="left" vertical="top" wrapText="1"/>
    </xf>
    <xf numFmtId="0" fontId="22" fillId="3" borderId="10" xfId="0" applyFont="1" applyFill="1" applyBorder="1" applyAlignment="1">
      <alignment horizontal="left" vertical="top" wrapText="1"/>
    </xf>
  </cellXfs>
  <cellStyles count="6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Normal" xfId="0" builtinId="0"/>
  </cellStyles>
  <dxfs count="1345">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F29" sqref="F29:J31"/>
    </sheetView>
  </sheetViews>
  <sheetFormatPr defaultColWidth="10.83203125" defaultRowHeight="14" customHeight="1"/>
  <cols>
    <col min="1" max="2" width="10.83203125" style="33"/>
    <col min="3" max="3" width="26.33203125" style="33" customWidth="1"/>
    <col min="4" max="4" width="9.6640625" style="33" customWidth="1"/>
    <col min="5" max="5" width="3.6640625" style="33" customWidth="1"/>
    <col min="6" max="6" width="25.1640625" style="33" customWidth="1"/>
    <col min="7" max="7" width="13.1640625" style="33" customWidth="1"/>
    <col min="8" max="8" width="4.83203125" style="33" customWidth="1"/>
    <col min="9" max="10" width="7.1640625" style="33" customWidth="1"/>
    <col min="11" max="11" width="3.6640625" style="33" customWidth="1"/>
    <col min="12" max="12" width="31.1640625" style="33" customWidth="1"/>
    <col min="13" max="16384" width="10.83203125" style="33"/>
  </cols>
  <sheetData>
    <row r="1" spans="1:13" ht="14" customHeight="1" thickBot="1">
      <c r="A1" s="146" t="s">
        <v>0</v>
      </c>
      <c r="B1" s="147"/>
      <c r="C1" s="147"/>
      <c r="D1" s="148"/>
      <c r="E1" s="16"/>
      <c r="F1" s="146" t="s">
        <v>1</v>
      </c>
      <c r="G1" s="147"/>
      <c r="H1" s="147"/>
      <c r="I1" s="147"/>
      <c r="J1" s="148"/>
      <c r="K1" s="6"/>
      <c r="L1" s="6"/>
      <c r="M1" s="32"/>
    </row>
    <row r="2" spans="1:13" ht="14" customHeight="1">
      <c r="A2" s="149" t="s">
        <v>895</v>
      </c>
      <c r="B2" s="150"/>
      <c r="C2" s="150"/>
      <c r="D2" s="151"/>
      <c r="E2" s="16"/>
      <c r="F2" s="149" t="s">
        <v>896</v>
      </c>
      <c r="G2" s="150"/>
      <c r="H2" s="150"/>
      <c r="I2" s="150"/>
      <c r="J2" s="151"/>
      <c r="K2" s="6"/>
      <c r="L2" s="6"/>
      <c r="M2" s="32"/>
    </row>
    <row r="3" spans="1:13" ht="14" customHeight="1" thickBot="1">
      <c r="A3" s="152"/>
      <c r="B3" s="153"/>
      <c r="C3" s="153"/>
      <c r="D3" s="154"/>
      <c r="E3" s="16"/>
      <c r="F3" s="152"/>
      <c r="G3" s="153"/>
      <c r="H3" s="153"/>
      <c r="I3" s="153"/>
      <c r="J3" s="154"/>
      <c r="K3" s="6"/>
      <c r="L3" s="6"/>
      <c r="M3" s="32"/>
    </row>
    <row r="4" spans="1:13" ht="14" customHeight="1" thickBot="1">
      <c r="A4" s="16"/>
      <c r="B4" s="16"/>
      <c r="C4" s="16"/>
      <c r="D4" s="16"/>
      <c r="E4" s="16"/>
      <c r="F4" s="6"/>
      <c r="G4" s="84"/>
      <c r="H4" s="6"/>
      <c r="I4" s="6"/>
      <c r="J4" s="6"/>
      <c r="K4" s="6"/>
      <c r="L4" s="6"/>
      <c r="M4" s="32"/>
    </row>
    <row r="5" spans="1:13" ht="14" customHeight="1" thickBot="1">
      <c r="A5" s="146" t="s">
        <v>2</v>
      </c>
      <c r="B5" s="147"/>
      <c r="C5" s="147"/>
      <c r="D5" s="148"/>
      <c r="E5" s="16"/>
      <c r="F5" s="146" t="s">
        <v>3</v>
      </c>
      <c r="G5" s="147"/>
      <c r="H5" s="147"/>
      <c r="I5" s="147"/>
      <c r="J5" s="148"/>
      <c r="K5" s="6"/>
      <c r="L5" s="27"/>
      <c r="M5" s="32"/>
    </row>
    <row r="6" spans="1:13" ht="14" customHeight="1" thickBot="1">
      <c r="A6" s="143" t="s">
        <v>897</v>
      </c>
      <c r="B6" s="144"/>
      <c r="C6" s="144"/>
      <c r="D6" s="145"/>
      <c r="E6" s="16"/>
      <c r="F6" s="143" t="s">
        <v>899</v>
      </c>
      <c r="G6" s="144"/>
      <c r="H6" s="144"/>
      <c r="I6" s="144"/>
      <c r="J6" s="145"/>
      <c r="K6" s="6"/>
      <c r="L6" s="140" t="s">
        <v>27</v>
      </c>
      <c r="M6" s="32"/>
    </row>
    <row r="7" spans="1:13" ht="14" customHeight="1" thickBot="1">
      <c r="A7" s="5"/>
      <c r="B7" s="5"/>
      <c r="C7" s="5"/>
      <c r="D7" s="34"/>
      <c r="E7" s="16"/>
      <c r="F7" s="143" t="s">
        <v>900</v>
      </c>
      <c r="G7" s="144"/>
      <c r="H7" s="144"/>
      <c r="I7" s="144"/>
      <c r="J7" s="145"/>
      <c r="K7" s="6"/>
      <c r="L7" s="141"/>
      <c r="M7" s="32"/>
    </row>
    <row r="8" spans="1:13" ht="14" customHeight="1" thickBot="1">
      <c r="A8" s="146" t="s">
        <v>4</v>
      </c>
      <c r="B8" s="147"/>
      <c r="C8" s="147"/>
      <c r="D8" s="148"/>
      <c r="E8" s="16"/>
      <c r="F8" s="143"/>
      <c r="G8" s="144"/>
      <c r="H8" s="144"/>
      <c r="I8" s="144"/>
      <c r="J8" s="145"/>
      <c r="K8" s="6"/>
      <c r="L8" s="141"/>
      <c r="M8" s="32"/>
    </row>
    <row r="9" spans="1:13" ht="14" customHeight="1" thickBot="1">
      <c r="A9" s="143" t="s">
        <v>898</v>
      </c>
      <c r="B9" s="144"/>
      <c r="C9" s="144"/>
      <c r="D9" s="145"/>
      <c r="E9" s="16"/>
      <c r="F9" s="143"/>
      <c r="G9" s="144"/>
      <c r="H9" s="144"/>
      <c r="I9" s="144"/>
      <c r="J9" s="145"/>
      <c r="K9" s="6"/>
      <c r="L9" s="142"/>
      <c r="M9" s="32"/>
    </row>
    <row r="10" spans="1:13" ht="14" customHeight="1" thickBot="1">
      <c r="A10" s="4"/>
      <c r="B10" s="4"/>
      <c r="C10" s="4"/>
      <c r="D10" s="16"/>
      <c r="E10" s="16"/>
      <c r="F10" s="4"/>
      <c r="G10" s="4"/>
      <c r="H10" s="4"/>
      <c r="I10" s="4"/>
      <c r="J10" s="4"/>
      <c r="K10" s="6"/>
      <c r="L10" s="6"/>
      <c r="M10" s="32"/>
    </row>
    <row r="11" spans="1:13" ht="14" customHeight="1" thickBot="1">
      <c r="A11" s="146" t="s">
        <v>5</v>
      </c>
      <c r="B11" s="147"/>
      <c r="C11" s="147"/>
      <c r="D11" s="148"/>
      <c r="E11" s="16"/>
      <c r="F11" s="146" t="s">
        <v>6</v>
      </c>
      <c r="G11" s="147"/>
      <c r="H11" s="148"/>
      <c r="I11" s="2" t="s">
        <v>7</v>
      </c>
      <c r="J11" s="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6"/>
      <c r="L11" s="28"/>
      <c r="M11" s="32"/>
    </row>
    <row r="12" spans="1:13" ht="14" customHeight="1" thickBot="1">
      <c r="A12" s="36" t="s">
        <v>9</v>
      </c>
      <c r="B12" s="36" t="s">
        <v>10</v>
      </c>
      <c r="C12" s="37" t="s">
        <v>11</v>
      </c>
      <c r="D12" s="37" t="s">
        <v>12</v>
      </c>
      <c r="E12" s="38"/>
      <c r="F12" s="39" t="s">
        <v>13</v>
      </c>
      <c r="G12" s="83"/>
      <c r="H12" s="6"/>
      <c r="I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4</v>
      </c>
      <c r="J12" s="40">
        <f>-I12*0.02</f>
        <v>-0.08</v>
      </c>
      <c r="K12" s="6"/>
      <c r="L12" s="140" t="s">
        <v>8</v>
      </c>
      <c r="M12" s="32"/>
    </row>
    <row r="13" spans="1:13" ht="14" customHeight="1" thickBot="1">
      <c r="A13" s="41" t="s">
        <v>881</v>
      </c>
      <c r="B13" s="41" t="s">
        <v>882</v>
      </c>
      <c r="C13" s="42" t="s">
        <v>884</v>
      </c>
      <c r="D13" s="43"/>
      <c r="E13" s="6"/>
      <c r="F13" s="39" t="s">
        <v>14</v>
      </c>
      <c r="G13" s="83"/>
      <c r="H13" s="6"/>
      <c r="I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40">
        <f>-I13*0.01</f>
        <v>0</v>
      </c>
      <c r="K13" s="44"/>
      <c r="L13" s="141"/>
      <c r="M13" s="45"/>
    </row>
    <row r="14" spans="1:13" ht="14" customHeight="1" thickBot="1">
      <c r="A14" s="41" t="s">
        <v>881</v>
      </c>
      <c r="B14" s="41" t="s">
        <v>883</v>
      </c>
      <c r="C14" s="42" t="s">
        <v>885</v>
      </c>
      <c r="D14" s="43"/>
      <c r="E14" s="6"/>
      <c r="F14" s="46" t="s">
        <v>15</v>
      </c>
      <c r="G14" s="85"/>
      <c r="H14" s="47"/>
      <c r="I14" s="14">
        <f>COUNTA($A$13:$A$30)-I12-I13</f>
        <v>0</v>
      </c>
      <c r="J14" s="48">
        <v>0</v>
      </c>
      <c r="K14" s="12"/>
      <c r="L14" s="142"/>
      <c r="M14" s="49"/>
    </row>
    <row r="15" spans="1:13" ht="14" customHeight="1" thickBot="1">
      <c r="A15" s="41" t="s">
        <v>881</v>
      </c>
      <c r="B15" s="41" t="s">
        <v>883</v>
      </c>
      <c r="C15" s="42" t="s">
        <v>886</v>
      </c>
      <c r="D15" s="43"/>
      <c r="E15" s="6"/>
      <c r="F15" s="6"/>
      <c r="G15" s="84"/>
      <c r="H15" s="6"/>
      <c r="I15" s="15" t="s">
        <v>16</v>
      </c>
      <c r="J15" s="50">
        <f>SUM(J11:J14)</f>
        <v>2.0000000000000004E-2</v>
      </c>
      <c r="K15" s="12"/>
      <c r="L15" s="49"/>
      <c r="M15" s="49"/>
    </row>
    <row r="16" spans="1:13" ht="14" customHeight="1" thickBot="1">
      <c r="A16" s="41" t="s">
        <v>881</v>
      </c>
      <c r="B16" s="41" t="s">
        <v>883</v>
      </c>
      <c r="C16" s="42" t="s">
        <v>887</v>
      </c>
      <c r="D16" s="43"/>
      <c r="E16" s="6"/>
      <c r="F16" s="6"/>
      <c r="G16" s="84"/>
      <c r="H16" s="6"/>
      <c r="I16" s="6"/>
      <c r="J16" s="6"/>
      <c r="K16" s="12"/>
      <c r="L16" s="49"/>
      <c r="M16" s="49"/>
    </row>
    <row r="17" spans="1:13" ht="14" customHeight="1" thickBot="1">
      <c r="A17" s="41"/>
      <c r="B17" s="41"/>
      <c r="C17" s="42"/>
      <c r="D17" s="43"/>
      <c r="E17" s="6"/>
      <c r="F17" s="146" t="s">
        <v>17</v>
      </c>
      <c r="G17" s="147"/>
      <c r="H17" s="148"/>
      <c r="I17" s="2"/>
      <c r="J17" s="35">
        <v>0.75</v>
      </c>
      <c r="K17" s="6"/>
      <c r="L17" s="29"/>
      <c r="M17" s="49"/>
    </row>
    <row r="18" spans="1:13" ht="14" customHeight="1" thickBot="1">
      <c r="A18" s="41"/>
      <c r="B18" s="41"/>
      <c r="C18" s="42"/>
      <c r="D18" s="43"/>
      <c r="E18" s="6"/>
      <c r="F18" s="39" t="s">
        <v>19</v>
      </c>
      <c r="G18" s="157" t="s">
        <v>20</v>
      </c>
      <c r="H18" s="158"/>
      <c r="I18" s="159"/>
      <c r="J18" s="40">
        <f>IF(LEFT(G18,6)="Entire",0,IF(LEFT(G18,6)="Custom",-0.05,-0.1))</f>
        <v>0</v>
      </c>
      <c r="K18" s="51"/>
      <c r="L18" s="140" t="s">
        <v>18</v>
      </c>
      <c r="M18" s="32"/>
    </row>
    <row r="19" spans="1:13" ht="14" customHeight="1" thickBot="1">
      <c r="A19" s="41"/>
      <c r="B19" s="41"/>
      <c r="C19" s="42"/>
      <c r="D19" s="43"/>
      <c r="E19" s="6"/>
      <c r="F19" s="46" t="s">
        <v>21</v>
      </c>
      <c r="G19" s="130" t="s">
        <v>22</v>
      </c>
      <c r="H19" s="131"/>
      <c r="I19" s="132"/>
      <c r="J19" s="48">
        <f>IF(G19="2D Graphics and 2D Gameplay",IF(J11=0.15,-0.05,0),IF(G19="3D Graphics but 2D Gameplay",IF(J11=0.15,-0.02,-0.3),IF(J11=0.15,0,-0.3)))</f>
        <v>0</v>
      </c>
      <c r="K19" s="6"/>
      <c r="L19" s="142"/>
      <c r="M19" s="32"/>
    </row>
    <row r="20" spans="1:13" ht="14" customHeight="1" thickBot="1">
      <c r="A20" s="41"/>
      <c r="B20" s="41"/>
      <c r="C20" s="42"/>
      <c r="D20" s="43"/>
      <c r="E20" s="6"/>
      <c r="F20" s="6"/>
      <c r="G20" s="84"/>
      <c r="H20" s="6"/>
      <c r="I20" s="15" t="s">
        <v>16</v>
      </c>
      <c r="J20" s="50">
        <f>SUM(J17:J19)</f>
        <v>0.75</v>
      </c>
      <c r="K20" s="6"/>
      <c r="L20" s="6"/>
      <c r="M20" s="32"/>
    </row>
    <row r="21" spans="1:13" ht="14" customHeight="1" thickBot="1">
      <c r="A21" s="41"/>
      <c r="B21" s="41"/>
      <c r="C21" s="42"/>
      <c r="D21" s="43"/>
      <c r="E21" s="6"/>
      <c r="F21" s="94"/>
      <c r="G21" s="94"/>
      <c r="H21" s="52"/>
      <c r="I21" s="26"/>
      <c r="J21" s="26"/>
      <c r="K21" s="6"/>
      <c r="L21" s="6"/>
      <c r="M21" s="32"/>
    </row>
    <row r="22" spans="1:13" ht="14" customHeight="1" thickBot="1">
      <c r="A22" s="41"/>
      <c r="B22" s="41"/>
      <c r="C22" s="42"/>
      <c r="D22" s="43"/>
      <c r="E22" s="6"/>
      <c r="F22" s="162" t="s">
        <v>846</v>
      </c>
      <c r="G22" s="160">
        <f>'Project Grade'!$G$3</f>
        <v>0.79</v>
      </c>
      <c r="H22" s="156"/>
      <c r="I22" s="30" t="s">
        <v>23</v>
      </c>
      <c r="J22" s="164">
        <f>J20+J15</f>
        <v>0.77</v>
      </c>
      <c r="K22" s="6"/>
      <c r="L22" s="121" t="s">
        <v>25</v>
      </c>
      <c r="M22" s="32"/>
    </row>
    <row r="23" spans="1:13" ht="14" customHeight="1" thickBot="1">
      <c r="A23" s="41"/>
      <c r="B23" s="41"/>
      <c r="C23" s="42"/>
      <c r="D23" s="43"/>
      <c r="E23" s="6"/>
      <c r="F23" s="163"/>
      <c r="G23" s="161"/>
      <c r="H23" s="156"/>
      <c r="I23" s="31" t="s">
        <v>24</v>
      </c>
      <c r="J23" s="165"/>
      <c r="K23" s="6"/>
      <c r="L23" s="122"/>
      <c r="M23" s="32"/>
    </row>
    <row r="24" spans="1:13" ht="14" customHeight="1" thickBot="1">
      <c r="A24" s="41"/>
      <c r="B24" s="41"/>
      <c r="C24" s="42"/>
      <c r="D24" s="43"/>
      <c r="E24" s="6"/>
      <c r="F24" s="94"/>
      <c r="G24" s="94"/>
      <c r="H24" s="52"/>
      <c r="I24" s="52"/>
      <c r="J24" s="52"/>
      <c r="K24" s="6"/>
      <c r="L24" s="6"/>
      <c r="M24" s="32"/>
    </row>
    <row r="25" spans="1:13" ht="14" customHeight="1" thickBot="1">
      <c r="A25" s="41"/>
      <c r="B25" s="41"/>
      <c r="C25" s="42"/>
      <c r="D25" s="43"/>
      <c r="E25" s="6"/>
      <c r="F25" s="134" t="s">
        <v>738</v>
      </c>
      <c r="G25" s="135"/>
      <c r="H25" s="135"/>
      <c r="I25" s="135"/>
      <c r="J25" s="136"/>
      <c r="K25" s="6"/>
      <c r="L25" s="6"/>
      <c r="M25" s="32"/>
    </row>
    <row r="26" spans="1:13" ht="14" customHeight="1" thickBot="1">
      <c r="A26" s="41"/>
      <c r="B26" s="41"/>
      <c r="C26" s="42"/>
      <c r="D26" s="43"/>
      <c r="E26" s="16"/>
      <c r="F26" s="137"/>
      <c r="G26" s="138"/>
      <c r="H26" s="138"/>
      <c r="I26" s="138"/>
      <c r="J26" s="139"/>
      <c r="K26" s="6"/>
      <c r="L26" s="6"/>
      <c r="M26" s="32"/>
    </row>
    <row r="27" spans="1:13" ht="14" customHeight="1" thickBot="1">
      <c r="A27" s="41"/>
      <c r="B27" s="41"/>
      <c r="C27" s="42"/>
      <c r="D27" s="43"/>
      <c r="E27" s="16"/>
      <c r="F27" s="94"/>
      <c r="G27" s="94"/>
      <c r="H27" s="94"/>
      <c r="I27" s="94"/>
      <c r="J27" s="94"/>
      <c r="K27" s="6"/>
      <c r="L27" s="6"/>
      <c r="M27" s="32"/>
    </row>
    <row r="28" spans="1:13" ht="14" customHeight="1" thickBot="1">
      <c r="A28" s="41"/>
      <c r="B28" s="41"/>
      <c r="C28" s="42"/>
      <c r="D28" s="43"/>
      <c r="E28" s="16"/>
      <c r="F28" s="133" t="s">
        <v>26</v>
      </c>
      <c r="G28" s="133"/>
      <c r="H28" s="133"/>
      <c r="I28" s="133"/>
      <c r="J28" s="133"/>
      <c r="K28" s="6"/>
      <c r="L28" s="6"/>
      <c r="M28" s="32"/>
    </row>
    <row r="29" spans="1:13" ht="14" customHeight="1" thickBot="1">
      <c r="A29" s="41"/>
      <c r="B29" s="41"/>
      <c r="C29" s="42"/>
      <c r="D29" s="43"/>
      <c r="E29" s="16"/>
      <c r="F29" s="127" t="s">
        <v>737</v>
      </c>
      <c r="G29" s="128"/>
      <c r="H29" s="128"/>
      <c r="I29" s="128"/>
      <c r="J29" s="129"/>
      <c r="K29" s="6"/>
      <c r="L29" s="6"/>
      <c r="M29" s="32"/>
    </row>
    <row r="30" spans="1:13" ht="14" customHeight="1" thickBot="1">
      <c r="A30" s="41"/>
      <c r="B30" s="41"/>
      <c r="C30" s="42"/>
      <c r="D30" s="43"/>
      <c r="E30" s="16"/>
      <c r="F30" s="127"/>
      <c r="G30" s="128"/>
      <c r="H30" s="128"/>
      <c r="I30" s="128"/>
      <c r="J30" s="129"/>
      <c r="K30" s="6"/>
      <c r="L30" s="6"/>
      <c r="M30" s="32"/>
    </row>
    <row r="31" spans="1:13" ht="14" customHeight="1" thickBot="1">
      <c r="A31" s="123" t="s">
        <v>28</v>
      </c>
      <c r="B31" s="124"/>
      <c r="C31" s="125"/>
      <c r="D31" s="126"/>
      <c r="E31" s="6"/>
      <c r="F31" s="130"/>
      <c r="G31" s="131"/>
      <c r="H31" s="131"/>
      <c r="I31" s="131"/>
      <c r="J31" s="132"/>
      <c r="K31" s="6"/>
      <c r="L31" s="6"/>
      <c r="M31" s="32"/>
    </row>
    <row r="32" spans="1:13" ht="14" customHeight="1">
      <c r="A32" s="16"/>
      <c r="B32" s="16"/>
      <c r="C32" s="16"/>
      <c r="D32" s="16"/>
      <c r="E32" s="16"/>
      <c r="F32" s="6"/>
      <c r="G32" s="84"/>
      <c r="H32" s="6"/>
      <c r="I32" s="15"/>
      <c r="J32" s="12"/>
      <c r="K32" s="6"/>
      <c r="L32" s="6"/>
      <c r="M32" s="32"/>
    </row>
    <row r="33" spans="1:10" ht="14" customHeight="1">
      <c r="A33" s="155" t="s">
        <v>858</v>
      </c>
      <c r="B33" s="155"/>
      <c r="C33" s="155"/>
      <c r="D33" s="155"/>
      <c r="E33" s="155"/>
      <c r="F33" s="155"/>
      <c r="G33" s="155"/>
      <c r="H33" s="155"/>
      <c r="I33" s="155"/>
      <c r="J33" s="155"/>
    </row>
    <row r="34" spans="1:10" ht="14" customHeight="1">
      <c r="A34" s="155"/>
      <c r="B34" s="155"/>
      <c r="C34" s="155"/>
      <c r="D34" s="155"/>
      <c r="E34" s="155"/>
      <c r="F34" s="155"/>
      <c r="G34" s="155"/>
      <c r="H34" s="155"/>
      <c r="I34" s="155"/>
      <c r="J34" s="155"/>
    </row>
  </sheetData>
  <mergeCells count="32">
    <mergeCell ref="A33:J34"/>
    <mergeCell ref="H22:H23"/>
    <mergeCell ref="G18:I18"/>
    <mergeCell ref="G19:I19"/>
    <mergeCell ref="G22:G23"/>
    <mergeCell ref="F22:F23"/>
    <mergeCell ref="J22:J23"/>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L22:L23"/>
    <mergeCell ref="A31:B31"/>
    <mergeCell ref="C31:D31"/>
    <mergeCell ref="F29:J31"/>
    <mergeCell ref="F28:J28"/>
    <mergeCell ref="F25:J26"/>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J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workbookViewId="0">
      <selection activeCell="E10" sqref="E10"/>
    </sheetView>
  </sheetViews>
  <sheetFormatPr defaultColWidth="10.83203125" defaultRowHeight="14" customHeight="1"/>
  <cols>
    <col min="1" max="1" width="29" style="33" customWidth="1"/>
    <col min="2" max="2" width="6.5" style="33" customWidth="1"/>
    <col min="3" max="3" width="2.33203125" style="33" customWidth="1"/>
    <col min="4" max="4" width="4.83203125" style="33" customWidth="1"/>
    <col min="5" max="5" width="9.6640625" style="33" customWidth="1"/>
    <col min="6" max="6" width="2.33203125" style="33" customWidth="1"/>
    <col min="7" max="7" width="4.83203125" style="33" customWidth="1"/>
    <col min="8" max="8" width="9.6640625" style="33" customWidth="1"/>
    <col min="9" max="9" width="2.33203125" style="33" customWidth="1"/>
    <col min="10" max="10" width="24" style="33" customWidth="1"/>
    <col min="11" max="16384" width="10.83203125" style="33"/>
  </cols>
  <sheetData>
    <row r="1" spans="1:10" ht="18" customHeight="1" thickBot="1">
      <c r="A1" s="181" t="s">
        <v>845</v>
      </c>
      <c r="B1" s="182"/>
      <c r="C1" s="114"/>
      <c r="D1" s="171" t="s">
        <v>740</v>
      </c>
      <c r="E1" s="172"/>
      <c r="F1" s="70"/>
      <c r="G1" s="171" t="s">
        <v>741</v>
      </c>
      <c r="H1" s="172"/>
    </row>
    <row r="2" spans="1:10" ht="18" customHeight="1" thickBot="1">
      <c r="A2" s="181"/>
      <c r="B2" s="182"/>
      <c r="C2" s="114"/>
      <c r="D2" s="173" t="s">
        <v>634</v>
      </c>
      <c r="E2" s="174"/>
      <c r="F2" s="70"/>
      <c r="G2" s="173" t="s">
        <v>634</v>
      </c>
      <c r="H2" s="174"/>
      <c r="J2" s="72" t="s">
        <v>642</v>
      </c>
    </row>
    <row r="3" spans="1:10" ht="23" customHeight="1" thickBot="1">
      <c r="A3" s="181"/>
      <c r="B3" s="182"/>
      <c r="C3" s="115"/>
      <c r="D3" s="175">
        <f>MAX(0,MIN(1,IF(($A$6+$D$6) &lt;= 0.95, ROUND($A$6+$D$6,2), FLOOR((0.95+($A$6+$D$6-0.95)/5),0.01))))</f>
        <v>0.78</v>
      </c>
      <c r="E3" s="176"/>
      <c r="F3" s="71"/>
      <c r="G3" s="175">
        <f>MAX(0,MIN(1,IF(($A$6+$G$6+J3) &lt;= 0.95, ROUND($A$6+$G$6+J3,2), FLOOR((0.95+($A$6+$G$6+J3-0.95)/5),0.01))))</f>
        <v>0.79</v>
      </c>
      <c r="H3" s="176"/>
      <c r="J3" s="116">
        <f>IF(J6 &gt; 0.06, 0, 0.03-J6/2)</f>
        <v>2.375E-2</v>
      </c>
    </row>
    <row r="4" spans="1:10" ht="14" customHeight="1" thickBot="1">
      <c r="A4" s="3"/>
      <c r="B4" s="11"/>
      <c r="C4" s="25"/>
      <c r="D4" s="25"/>
      <c r="E4" s="25"/>
      <c r="F4" s="11"/>
      <c r="G4" s="25"/>
      <c r="H4" s="25"/>
      <c r="J4" s="11"/>
    </row>
    <row r="5" spans="1:10" ht="14" customHeight="1" thickBot="1">
      <c r="A5" s="183" t="s">
        <v>635</v>
      </c>
      <c r="B5" s="184"/>
      <c r="C5" s="25"/>
      <c r="D5" s="146" t="s">
        <v>735</v>
      </c>
      <c r="E5" s="148"/>
      <c r="F5" s="11"/>
      <c r="G5" s="146" t="s">
        <v>735</v>
      </c>
      <c r="H5" s="148"/>
      <c r="J5" s="72" t="s">
        <v>732</v>
      </c>
    </row>
    <row r="6" spans="1:10" ht="14" customHeight="1" thickBot="1">
      <c r="A6" s="185">
        <f>'Game Data'!$J$22+Submission!$E$16</f>
        <v>0.77</v>
      </c>
      <c r="B6" s="186"/>
      <c r="C6" s="103"/>
      <c r="D6" s="166">
        <f>E15+E24+E33+E42+E51+E60</f>
        <v>1.2500000000000001E-2</v>
      </c>
      <c r="E6" s="167"/>
      <c r="F6" s="11"/>
      <c r="G6" s="166">
        <f>H15+H24+H33+H42+H51+H60</f>
        <v>0</v>
      </c>
      <c r="H6" s="167"/>
      <c r="J6" s="75">
        <f>ABS($D$6-$G$6)</f>
        <v>1.2500000000000001E-2</v>
      </c>
    </row>
    <row r="7" spans="1:10" ht="14" customHeight="1" thickBot="1">
      <c r="A7" s="3"/>
      <c r="B7" s="11"/>
      <c r="C7" s="103"/>
      <c r="D7" s="177" t="s">
        <v>74</v>
      </c>
      <c r="E7" s="177"/>
      <c r="F7" s="11"/>
      <c r="G7" s="177" t="s">
        <v>75</v>
      </c>
      <c r="H7" s="177"/>
      <c r="J7" s="74"/>
    </row>
    <row r="8" spans="1:10" ht="14" customHeight="1" thickBot="1">
      <c r="A8" s="1" t="s">
        <v>636</v>
      </c>
      <c r="B8" s="23" t="s">
        <v>637</v>
      </c>
      <c r="C8" s="102"/>
      <c r="D8" s="104" t="s">
        <v>7</v>
      </c>
      <c r="E8" s="105" t="s">
        <v>32</v>
      </c>
      <c r="F8" s="102"/>
      <c r="G8" s="104" t="s">
        <v>7</v>
      </c>
      <c r="H8" s="105" t="s">
        <v>32</v>
      </c>
      <c r="J8" s="178" t="s">
        <v>729</v>
      </c>
    </row>
    <row r="9" spans="1:10" ht="14" customHeight="1">
      <c r="A9" s="53" t="str">
        <f>"Missing Required TCRs (out of "&amp;COUNTIF(TCRs!$A$10:'TCRs'!$A$249,"Required")&amp;")"</f>
        <v>Missing Required TCRs (out of 27)</v>
      </c>
      <c r="B9" s="109">
        <v>-0.1</v>
      </c>
      <c r="C9" s="95"/>
      <c r="D9" s="98">
        <f>TCRs!$E$2</f>
        <v>0</v>
      </c>
      <c r="E9" s="106">
        <f t="shared" ref="E9:E14" si="0">B9*D9</f>
        <v>0</v>
      </c>
      <c r="F9" s="103"/>
      <c r="G9" s="98">
        <f>TCRs!$F$2</f>
        <v>0</v>
      </c>
      <c r="H9" s="106">
        <f t="shared" ref="H9:H14" si="1">$B9*G9</f>
        <v>0</v>
      </c>
      <c r="J9" s="179"/>
    </row>
    <row r="10" spans="1:10" ht="14" customHeight="1" thickBot="1">
      <c r="A10" s="9" t="str">
        <f>"Missing Basic TCRs (out of "&amp;COUNTIF(TCRs!$A$10:'TCRs'!$A$249,"Basic")&amp;")"</f>
        <v>Missing Basic TCRs (out of 40)</v>
      </c>
      <c r="B10" s="110">
        <v>-0.02</v>
      </c>
      <c r="C10" s="95"/>
      <c r="D10" s="99">
        <f>TCRs!$E$3</f>
        <v>1</v>
      </c>
      <c r="E10" s="107">
        <f t="shared" si="0"/>
        <v>-0.02</v>
      </c>
      <c r="F10" s="103"/>
      <c r="G10" s="99">
        <f>TCRs!$F$3</f>
        <v>0</v>
      </c>
      <c r="H10" s="107">
        <f t="shared" si="1"/>
        <v>0</v>
      </c>
      <c r="J10" s="180"/>
    </row>
    <row r="11" spans="1:10" ht="14" customHeight="1" thickBot="1">
      <c r="A11" s="9" t="str">
        <f>"Missing Intermediate TCRs (out of "&amp;COUNTIF(TCRs!$A$10:'TCRs'!$A$249,"Intermediate")&amp;")"</f>
        <v>Missing Intermediate TCRs (out of 9)</v>
      </c>
      <c r="B11" s="110">
        <v>-0.01</v>
      </c>
      <c r="C11" s="95"/>
      <c r="D11" s="99">
        <f>TCRs!$E$4</f>
        <v>0</v>
      </c>
      <c r="E11" s="107">
        <f t="shared" si="0"/>
        <v>0</v>
      </c>
      <c r="F11" s="103"/>
      <c r="G11" s="99">
        <f>TCRs!$F$4</f>
        <v>0</v>
      </c>
      <c r="H11" s="107">
        <f t="shared" si="1"/>
        <v>0</v>
      </c>
      <c r="J11" s="92"/>
    </row>
    <row r="12" spans="1:10" ht="14" customHeight="1">
      <c r="A12" s="9" t="str">
        <f>"Completed Advanced TCRs (out of "&amp;COUNTIF(TCRs!$A$10:'TCRs'!$A$249,"Advanced")&amp;")"</f>
        <v>Completed Advanced TCRs (out of 19)</v>
      </c>
      <c r="B12" s="112">
        <v>2.5000000000000001E-3</v>
      </c>
      <c r="C12" s="96"/>
      <c r="D12" s="99">
        <f>TCRs!$E$7</f>
        <v>10</v>
      </c>
      <c r="E12" s="107">
        <f t="shared" si="0"/>
        <v>2.5000000000000001E-2</v>
      </c>
      <c r="F12" s="103"/>
      <c r="G12" s="99">
        <f>TCRs!$F$7</f>
        <v>0</v>
      </c>
      <c r="H12" s="107">
        <f t="shared" si="1"/>
        <v>0</v>
      </c>
      <c r="J12" s="93" t="s">
        <v>730</v>
      </c>
    </row>
    <row r="13" spans="1:10" ht="14" customHeight="1">
      <c r="A13" s="9" t="str">
        <f>"Completed Professional TCRs (out of "&amp;COUNTIF(TCRs!$A$10:'TCRs'!$A$249,"Professional")&amp;")"</f>
        <v>Completed Professional TCRs (out of 5)</v>
      </c>
      <c r="B13" s="111">
        <v>5.0000000000000001E-3</v>
      </c>
      <c r="C13" s="97"/>
      <c r="D13" s="99">
        <f>TCRs!$E$8</f>
        <v>1.5</v>
      </c>
      <c r="E13" s="107">
        <f t="shared" si="0"/>
        <v>7.4999999999999997E-3</v>
      </c>
      <c r="F13" s="103"/>
      <c r="G13" s="99">
        <f>TCRs!$F$8</f>
        <v>0</v>
      </c>
      <c r="H13" s="107">
        <f t="shared" si="1"/>
        <v>0</v>
      </c>
      <c r="J13" s="168" t="s">
        <v>731</v>
      </c>
    </row>
    <row r="14" spans="1:10" ht="14" customHeight="1" thickBot="1">
      <c r="A14" s="10" t="str">
        <f>"Completed Exceptional TCRs (out of "&amp;COUNTIF(TCRs!$A$10:'TCRs'!$A$249,"Exceptional")&amp;")"</f>
        <v>Completed Exceptional TCRs (out of 2)</v>
      </c>
      <c r="B14" s="113">
        <v>0.01</v>
      </c>
      <c r="C14" s="95"/>
      <c r="D14" s="100">
        <f>TCRs!$E$9</f>
        <v>0</v>
      </c>
      <c r="E14" s="108">
        <f t="shared" si="0"/>
        <v>0</v>
      </c>
      <c r="F14" s="103"/>
      <c r="G14" s="100">
        <f>TCRs!$F$9</f>
        <v>0</v>
      </c>
      <c r="H14" s="108">
        <f t="shared" si="1"/>
        <v>0</v>
      </c>
      <c r="J14" s="168"/>
    </row>
    <row r="15" spans="1:10" ht="14" customHeight="1">
      <c r="A15" s="3"/>
      <c r="B15" s="11"/>
      <c r="C15" s="103"/>
      <c r="D15" s="73" t="s">
        <v>16</v>
      </c>
      <c r="E15" s="101">
        <f>SUM(E9:E14)</f>
        <v>1.2500000000000001E-2</v>
      </c>
      <c r="F15" s="103"/>
      <c r="G15" s="73" t="s">
        <v>16</v>
      </c>
      <c r="H15" s="101">
        <f>SUM(H9:H14)</f>
        <v>0</v>
      </c>
      <c r="J15" s="168"/>
    </row>
    <row r="16" spans="1:10" ht="14" customHeight="1" thickBot="1">
      <c r="A16" s="3"/>
      <c r="B16" s="11"/>
      <c r="C16" s="103"/>
      <c r="D16" s="170" t="s">
        <v>74</v>
      </c>
      <c r="E16" s="170"/>
      <c r="F16" s="103"/>
      <c r="G16" s="170" t="s">
        <v>75</v>
      </c>
      <c r="H16" s="170"/>
      <c r="J16" s="168"/>
    </row>
    <row r="17" spans="1:10" ht="14" customHeight="1" thickBot="1">
      <c r="A17" s="1" t="s">
        <v>638</v>
      </c>
      <c r="B17" s="23" t="s">
        <v>637</v>
      </c>
      <c r="C17" s="102"/>
      <c r="D17" s="104" t="s">
        <v>7</v>
      </c>
      <c r="E17" s="105" t="s">
        <v>32</v>
      </c>
      <c r="F17" s="102"/>
      <c r="G17" s="104" t="s">
        <v>7</v>
      </c>
      <c r="H17" s="105" t="s">
        <v>32</v>
      </c>
      <c r="J17" s="168"/>
    </row>
    <row r="18" spans="1:10" ht="14" customHeight="1" thickBot="1">
      <c r="A18" s="53" t="str">
        <f>"Missing Required DCRs (out of "&amp;COUNTIF(DCRs!$A$10:'DCRs'!$A$234,"Required")&amp;")"</f>
        <v>Missing Required DCRs (out of 11)</v>
      </c>
      <c r="B18" s="109">
        <v>-0.1</v>
      </c>
      <c r="C18" s="95"/>
      <c r="D18" s="98">
        <f>DCRs!$E$2</f>
        <v>0</v>
      </c>
      <c r="E18" s="106">
        <f t="shared" ref="E18:E23" si="2">B18*D18</f>
        <v>0</v>
      </c>
      <c r="F18" s="103"/>
      <c r="G18" s="98">
        <f>DCRs!$F$2</f>
        <v>0</v>
      </c>
      <c r="H18" s="106">
        <f t="shared" ref="H18:H23" si="3">$B18*G18</f>
        <v>0</v>
      </c>
      <c r="J18" s="169"/>
    </row>
    <row r="19" spans="1:10" ht="14" customHeight="1" thickBot="1">
      <c r="A19" s="9" t="str">
        <f>"Missing Basic DCRs (out of "&amp;COUNTIF(DCRs!$A$10:'DCRs'!$A$234,"Basic")&amp;")"</f>
        <v>Missing Basic DCRs (out of 16)</v>
      </c>
      <c r="B19" s="110">
        <v>-0.02</v>
      </c>
      <c r="C19" s="95"/>
      <c r="D19" s="99">
        <f>DCRs!$E$3</f>
        <v>0</v>
      </c>
      <c r="E19" s="107">
        <f t="shared" si="2"/>
        <v>0</v>
      </c>
      <c r="F19" s="103"/>
      <c r="G19" s="99">
        <f>DCRs!$F$3</f>
        <v>0</v>
      </c>
      <c r="H19" s="107">
        <f t="shared" si="3"/>
        <v>0</v>
      </c>
    </row>
    <row r="20" spans="1:10" ht="14" customHeight="1">
      <c r="A20" s="9" t="str">
        <f>"Missing Intermediate DCRs (out of "&amp;COUNTIF(DCRs!$A$10:'DCRs'!$A$234,"Intermediate")&amp;")"</f>
        <v>Missing Intermediate DCRs (out of 5)</v>
      </c>
      <c r="B20" s="110">
        <v>-0.01</v>
      </c>
      <c r="C20" s="95"/>
      <c r="D20" s="99">
        <f>DCRs!$E$4</f>
        <v>0</v>
      </c>
      <c r="E20" s="107">
        <f t="shared" si="2"/>
        <v>0</v>
      </c>
      <c r="F20" s="103"/>
      <c r="G20" s="99">
        <f>DCRs!$F$4</f>
        <v>0</v>
      </c>
      <c r="H20" s="107">
        <f t="shared" si="3"/>
        <v>0</v>
      </c>
      <c r="J20" s="76" t="s">
        <v>650</v>
      </c>
    </row>
    <row r="21" spans="1:10" ht="14" customHeight="1">
      <c r="A21" s="9" t="str">
        <f>"Completed Advanced DCRs (out of "&amp;COUNTIF(DCRs!$A$10:'DCRs'!$A$234,"Advanced")&amp;")"</f>
        <v>Completed Advanced DCRs (out of 14)</v>
      </c>
      <c r="B21" s="111">
        <v>5.0000000000000001E-3</v>
      </c>
      <c r="C21" s="96"/>
      <c r="D21" s="99">
        <f>DCRs!$E$7</f>
        <v>0</v>
      </c>
      <c r="E21" s="107">
        <f t="shared" si="2"/>
        <v>0</v>
      </c>
      <c r="F21" s="103"/>
      <c r="G21" s="99">
        <f>DCRs!$F$7</f>
        <v>0</v>
      </c>
      <c r="H21" s="107">
        <f t="shared" si="3"/>
        <v>0</v>
      </c>
      <c r="J21" s="78" t="s">
        <v>643</v>
      </c>
    </row>
    <row r="22" spans="1:10" ht="14" customHeight="1">
      <c r="A22" s="9" t="str">
        <f>"Completed Professional DCRs (out of "&amp;COUNTIF(DCRs!$A$10:'DCRs'!$A$234,"Professional")&amp;")"</f>
        <v>Completed Professional DCRs (out of 14)</v>
      </c>
      <c r="B22" s="112">
        <v>7.4999999999999997E-3</v>
      </c>
      <c r="C22" s="97"/>
      <c r="D22" s="99">
        <f>DCRs!$E$8</f>
        <v>0</v>
      </c>
      <c r="E22" s="107">
        <f t="shared" si="2"/>
        <v>0</v>
      </c>
      <c r="F22" s="103"/>
      <c r="G22" s="99">
        <f>DCRs!$F$8</f>
        <v>0</v>
      </c>
      <c r="H22" s="107">
        <f t="shared" si="3"/>
        <v>0</v>
      </c>
      <c r="J22" s="78" t="s">
        <v>644</v>
      </c>
    </row>
    <row r="23" spans="1:10" ht="14" customHeight="1" thickBot="1">
      <c r="A23" s="10" t="str">
        <f>"Completed Exceptional DCRs (out of "&amp;COUNTIF(DCRs!$A$10:'DCRs'!$A$234,"Exceptional")&amp;")"</f>
        <v>Completed Exceptional DCRs (out of 14)</v>
      </c>
      <c r="B23" s="113">
        <v>0.01</v>
      </c>
      <c r="C23" s="95"/>
      <c r="D23" s="100">
        <f>DCRs!$E$9</f>
        <v>0</v>
      </c>
      <c r="E23" s="108">
        <f t="shared" si="2"/>
        <v>0</v>
      </c>
      <c r="F23" s="103"/>
      <c r="G23" s="100">
        <f>DCRs!$F$9</f>
        <v>0</v>
      </c>
      <c r="H23" s="108">
        <f t="shared" si="3"/>
        <v>0</v>
      </c>
      <c r="J23" s="78" t="s">
        <v>645</v>
      </c>
    </row>
    <row r="24" spans="1:10" ht="14" customHeight="1">
      <c r="A24" s="3"/>
      <c r="B24" s="11"/>
      <c r="C24" s="103"/>
      <c r="D24" s="73" t="s">
        <v>16</v>
      </c>
      <c r="E24" s="101">
        <f>SUM(E18:E23)</f>
        <v>0</v>
      </c>
      <c r="F24" s="103"/>
      <c r="G24" s="73" t="s">
        <v>16</v>
      </c>
      <c r="H24" s="101">
        <f>SUM(H18:H23)</f>
        <v>0</v>
      </c>
      <c r="J24" s="78" t="s">
        <v>646</v>
      </c>
    </row>
    <row r="25" spans="1:10" ht="14" customHeight="1" thickBot="1">
      <c r="A25" s="3"/>
      <c r="B25" s="11"/>
      <c r="C25" s="103"/>
      <c r="D25" s="170" t="s">
        <v>74</v>
      </c>
      <c r="E25" s="170"/>
      <c r="F25" s="103"/>
      <c r="G25" s="170" t="s">
        <v>75</v>
      </c>
      <c r="H25" s="170"/>
      <c r="J25" s="78" t="s">
        <v>647</v>
      </c>
    </row>
    <row r="26" spans="1:10" ht="14" customHeight="1" thickBot="1">
      <c r="A26" s="1" t="s">
        <v>726</v>
      </c>
      <c r="B26" s="23" t="s">
        <v>637</v>
      </c>
      <c r="C26" s="102"/>
      <c r="D26" s="104" t="s">
        <v>7</v>
      </c>
      <c r="E26" s="105" t="s">
        <v>32</v>
      </c>
      <c r="F26" s="102"/>
      <c r="G26" s="104" t="s">
        <v>7</v>
      </c>
      <c r="H26" s="105" t="s">
        <v>32</v>
      </c>
      <c r="J26" s="78" t="s">
        <v>648</v>
      </c>
    </row>
    <row r="27" spans="1:10" ht="14" customHeight="1" thickBot="1">
      <c r="A27" s="53" t="str">
        <f>"Missing Required ICRs (out of "&amp;COUNTIF(ICRs!$A$10:'ICRs'!$A$240,"Required")&amp;")"</f>
        <v>Missing Required ICRs (out of 7)</v>
      </c>
      <c r="B27" s="109">
        <v>-0.1</v>
      </c>
      <c r="C27" s="95"/>
      <c r="D27" s="98">
        <f>ICRs!$E$2</f>
        <v>0</v>
      </c>
      <c r="E27" s="106">
        <f t="shared" ref="E27:E32" si="4">B27*D27</f>
        <v>0</v>
      </c>
      <c r="F27" s="103"/>
      <c r="G27" s="98">
        <f>ICRs!$F$2</f>
        <v>0</v>
      </c>
      <c r="H27" s="106">
        <f t="shared" ref="H27:H32" si="5">$B27*G27</f>
        <v>0</v>
      </c>
      <c r="J27" s="77" t="s">
        <v>649</v>
      </c>
    </row>
    <row r="28" spans="1:10" ht="14" customHeight="1">
      <c r="A28" s="9" t="str">
        <f>"Missing Basic ICRs (out of "&amp;COUNTIF(ICRs!$A$10:'ICRs'!$A$240,"Basic")&amp;")"</f>
        <v>Missing Basic ICRs (out of 8)</v>
      </c>
      <c r="B28" s="110">
        <v>-0.02</v>
      </c>
      <c r="C28" s="95"/>
      <c r="D28" s="99">
        <f>ICRs!$E$3</f>
        <v>0</v>
      </c>
      <c r="E28" s="107">
        <f t="shared" si="4"/>
        <v>0</v>
      </c>
      <c r="F28" s="103"/>
      <c r="G28" s="99">
        <f>ICRs!$F$3</f>
        <v>0</v>
      </c>
      <c r="H28" s="107">
        <f t="shared" si="5"/>
        <v>0</v>
      </c>
    </row>
    <row r="29" spans="1:10" ht="14" customHeight="1">
      <c r="A29" s="9" t="str">
        <f>"Missing Intermediate ICRs (out of "&amp;COUNTIF(ICRs!$A$10:'ICRs'!$A$240,"Intermediate")&amp;")"</f>
        <v>Missing Intermediate ICRs (out of 4)</v>
      </c>
      <c r="B29" s="110">
        <v>-0.01</v>
      </c>
      <c r="C29" s="95"/>
      <c r="D29" s="99">
        <f>ICRs!$E$4</f>
        <v>0</v>
      </c>
      <c r="E29" s="107">
        <f t="shared" si="4"/>
        <v>0</v>
      </c>
      <c r="F29" s="103"/>
      <c r="G29" s="99">
        <f>ICRs!$F$4</f>
        <v>0</v>
      </c>
      <c r="H29" s="107">
        <f t="shared" si="5"/>
        <v>0</v>
      </c>
    </row>
    <row r="30" spans="1:10" ht="14" customHeight="1">
      <c r="A30" s="9" t="str">
        <f>"Completed Advanced ICRs (out of "&amp;COUNTIF(ICRs!$A$10:'ICRs'!$A$240,"Advanced")&amp;")"</f>
        <v>Completed Advanced ICRs (out of 8)</v>
      </c>
      <c r="B30" s="111">
        <v>5.0000000000000001E-3</v>
      </c>
      <c r="C30" s="96"/>
      <c r="D30" s="99">
        <f>ICRs!$E$7</f>
        <v>0</v>
      </c>
      <c r="E30" s="107">
        <f t="shared" si="4"/>
        <v>0</v>
      </c>
      <c r="F30" s="103"/>
      <c r="G30" s="99">
        <f>ICRs!$F$7</f>
        <v>0</v>
      </c>
      <c r="H30" s="107">
        <f t="shared" si="5"/>
        <v>0</v>
      </c>
    </row>
    <row r="31" spans="1:10" ht="14" customHeight="1">
      <c r="A31" s="9" t="str">
        <f>"Completed Professional ICRs (out of "&amp;COUNTIF(ICRs!$A$10:'ICRs'!$A$240,"Professional")&amp;")"</f>
        <v>Completed Professional ICRs (out of 7)</v>
      </c>
      <c r="B31" s="112">
        <v>7.4999999999999997E-3</v>
      </c>
      <c r="C31" s="97"/>
      <c r="D31" s="99">
        <f>ICRs!$E$8</f>
        <v>0</v>
      </c>
      <c r="E31" s="107">
        <f t="shared" si="4"/>
        <v>0</v>
      </c>
      <c r="F31" s="103"/>
      <c r="G31" s="99">
        <f>ICRs!$F$8</f>
        <v>0</v>
      </c>
      <c r="H31" s="107">
        <f t="shared" si="5"/>
        <v>0</v>
      </c>
    </row>
    <row r="32" spans="1:10" ht="14" customHeight="1" thickBot="1">
      <c r="A32" s="10" t="str">
        <f>"Completed Exceptional ICRs (out of "&amp;COUNTIF(ICRs!$A$10:'ICRs'!$A$240,"Exceptional")&amp;")"</f>
        <v>Completed Exceptional ICRs (out of 4)</v>
      </c>
      <c r="B32" s="113">
        <v>0.01</v>
      </c>
      <c r="C32" s="95"/>
      <c r="D32" s="100">
        <f>ICRs!$E$9</f>
        <v>0</v>
      </c>
      <c r="E32" s="108">
        <f t="shared" si="4"/>
        <v>0</v>
      </c>
      <c r="F32" s="103"/>
      <c r="G32" s="100">
        <f>ICRs!$F$9</f>
        <v>0</v>
      </c>
      <c r="H32" s="108">
        <f t="shared" si="5"/>
        <v>0</v>
      </c>
    </row>
    <row r="33" spans="1:8" ht="14" customHeight="1">
      <c r="A33" s="3"/>
      <c r="B33" s="11"/>
      <c r="C33" s="103"/>
      <c r="D33" s="73" t="s">
        <v>16</v>
      </c>
      <c r="E33" s="101">
        <f>SUM(E27:E32)</f>
        <v>0</v>
      </c>
      <c r="F33" s="103"/>
      <c r="G33" s="73" t="s">
        <v>16</v>
      </c>
      <c r="H33" s="101">
        <f>SUM(H27:H32)</f>
        <v>0</v>
      </c>
    </row>
    <row r="34" spans="1:8" ht="14" customHeight="1" thickBot="1">
      <c r="A34" s="3"/>
      <c r="B34" s="11"/>
      <c r="C34" s="103"/>
      <c r="D34" s="170" t="s">
        <v>74</v>
      </c>
      <c r="E34" s="170"/>
      <c r="F34" s="103"/>
      <c r="G34" s="170" t="s">
        <v>75</v>
      </c>
      <c r="H34" s="170"/>
    </row>
    <row r="35" spans="1:8" ht="14" customHeight="1" thickBot="1">
      <c r="A35" s="1" t="s">
        <v>639</v>
      </c>
      <c r="B35" s="23" t="s">
        <v>637</v>
      </c>
      <c r="C35" s="102"/>
      <c r="D35" s="104" t="s">
        <v>7</v>
      </c>
      <c r="E35" s="105" t="s">
        <v>32</v>
      </c>
      <c r="F35" s="102"/>
      <c r="G35" s="104" t="s">
        <v>7</v>
      </c>
      <c r="H35" s="105" t="s">
        <v>32</v>
      </c>
    </row>
    <row r="36" spans="1:8" ht="14" customHeight="1">
      <c r="A36" s="53" t="str">
        <f>"Missing Required NCRs (out of "&amp;COUNTIF(NCRs!$A$10:'NCRs'!$A$249,"Required")&amp;")"</f>
        <v>Missing Required NCRs (out of 6)</v>
      </c>
      <c r="B36" s="109">
        <v>-0.1</v>
      </c>
      <c r="C36" s="95"/>
      <c r="D36" s="98">
        <f>NCRs!$E$2</f>
        <v>0</v>
      </c>
      <c r="E36" s="106">
        <f t="shared" ref="E36:E41" si="6">B36*D36</f>
        <v>0</v>
      </c>
      <c r="F36" s="103"/>
      <c r="G36" s="98">
        <f>NCRs!$F$2</f>
        <v>0</v>
      </c>
      <c r="H36" s="106">
        <f t="shared" ref="H36:H41" si="7">$B36*G36</f>
        <v>0</v>
      </c>
    </row>
    <row r="37" spans="1:8" ht="14" customHeight="1">
      <c r="A37" s="9" t="str">
        <f>"Missing Basic NCRs (out of "&amp;COUNTIF(NCRs!$A$10:'NCRs'!$A$249,"Basic")&amp;")"</f>
        <v>Missing Basic NCRs (out of 6)</v>
      </c>
      <c r="B37" s="110">
        <v>-0.02</v>
      </c>
      <c r="C37" s="95"/>
      <c r="D37" s="99">
        <f>NCRs!$E$3</f>
        <v>0</v>
      </c>
      <c r="E37" s="107">
        <f t="shared" si="6"/>
        <v>0</v>
      </c>
      <c r="F37" s="103"/>
      <c r="G37" s="99">
        <f>NCRs!$F$3</f>
        <v>0</v>
      </c>
      <c r="H37" s="107">
        <f t="shared" si="7"/>
        <v>0</v>
      </c>
    </row>
    <row r="38" spans="1:8" ht="14" customHeight="1">
      <c r="A38" s="9" t="str">
        <f>"Missing Intermediate NCRs (out of "&amp;COUNTIF(NCRs!$A$10:'NCRs'!$A$249,"Intermediate")&amp;")"</f>
        <v>Missing Intermediate NCRs (out of 1)</v>
      </c>
      <c r="B38" s="110">
        <v>-0.01</v>
      </c>
      <c r="C38" s="95"/>
      <c r="D38" s="99">
        <f>NCRs!$E$4</f>
        <v>0</v>
      </c>
      <c r="E38" s="107">
        <f t="shared" si="6"/>
        <v>0</v>
      </c>
      <c r="F38" s="103"/>
      <c r="G38" s="99">
        <f>NCRs!$F$4</f>
        <v>0</v>
      </c>
      <c r="H38" s="107">
        <f t="shared" si="7"/>
        <v>0</v>
      </c>
    </row>
    <row r="39" spans="1:8" ht="14" customHeight="1">
      <c r="A39" s="9" t="str">
        <f>"Completed Advanced NCRs (out of "&amp;COUNTIF(NCRs!$A$10:'NCRs'!$A$249,"Advanced")&amp;")"</f>
        <v>Completed Advanced NCRs (out of 8)</v>
      </c>
      <c r="B39" s="111">
        <v>5.0000000000000001E-3</v>
      </c>
      <c r="C39" s="96"/>
      <c r="D39" s="99">
        <f>NCRs!$E$7</f>
        <v>0</v>
      </c>
      <c r="E39" s="107">
        <f t="shared" si="6"/>
        <v>0</v>
      </c>
      <c r="F39" s="103"/>
      <c r="G39" s="99">
        <f>NCRs!$F$7</f>
        <v>0</v>
      </c>
      <c r="H39" s="107">
        <f t="shared" si="7"/>
        <v>0</v>
      </c>
    </row>
    <row r="40" spans="1:8" ht="14" customHeight="1">
      <c r="A40" s="9" t="str">
        <f>"Completed Professional NCRs (out of "&amp;COUNTIF(NCRs!$A$10:'NCRs'!$A$249,"Professional")&amp;")"</f>
        <v>Completed Professional NCRs (out of 9)</v>
      </c>
      <c r="B40" s="112">
        <v>7.4999999999999997E-3</v>
      </c>
      <c r="C40" s="97"/>
      <c r="D40" s="99">
        <f>NCRs!$E$8</f>
        <v>0</v>
      </c>
      <c r="E40" s="107">
        <f t="shared" si="6"/>
        <v>0</v>
      </c>
      <c r="F40" s="103"/>
      <c r="G40" s="99">
        <f>NCRs!$F$8</f>
        <v>0</v>
      </c>
      <c r="H40" s="107">
        <f t="shared" si="7"/>
        <v>0</v>
      </c>
    </row>
    <row r="41" spans="1:8" ht="14" customHeight="1" thickBot="1">
      <c r="A41" s="10" t="str">
        <f>"Completed Exceptional NCRs (out of "&amp;COUNTIF(NCRs!$A$10:'NCRs'!$A$249,"Exceptional")&amp;")"</f>
        <v>Completed Exceptional NCRs (out of 11)</v>
      </c>
      <c r="B41" s="113">
        <v>0.01</v>
      </c>
      <c r="C41" s="95"/>
      <c r="D41" s="100">
        <f>NCRs!$E$9</f>
        <v>0</v>
      </c>
      <c r="E41" s="108">
        <f t="shared" si="6"/>
        <v>0</v>
      </c>
      <c r="F41" s="103"/>
      <c r="G41" s="100">
        <f>NCRs!$F$9</f>
        <v>0</v>
      </c>
      <c r="H41" s="108">
        <f t="shared" si="7"/>
        <v>0</v>
      </c>
    </row>
    <row r="42" spans="1:8" ht="14" customHeight="1">
      <c r="A42" s="3"/>
      <c r="B42" s="11"/>
      <c r="C42" s="103"/>
      <c r="D42" s="73" t="s">
        <v>16</v>
      </c>
      <c r="E42" s="101">
        <f>SUM(E36:E41)</f>
        <v>0</v>
      </c>
      <c r="F42" s="103"/>
      <c r="G42" s="73" t="s">
        <v>16</v>
      </c>
      <c r="H42" s="101">
        <f>SUM(H36:H41)</f>
        <v>0</v>
      </c>
    </row>
    <row r="43" spans="1:8" ht="14" customHeight="1" thickBot="1">
      <c r="A43" s="3"/>
      <c r="B43" s="11"/>
      <c r="C43" s="103"/>
      <c r="D43" s="170" t="s">
        <v>74</v>
      </c>
      <c r="E43" s="170"/>
      <c r="F43" s="103"/>
      <c r="G43" s="170" t="s">
        <v>75</v>
      </c>
      <c r="H43" s="170"/>
    </row>
    <row r="44" spans="1:8" ht="14" customHeight="1" thickBot="1">
      <c r="A44" s="1" t="s">
        <v>640</v>
      </c>
      <c r="B44" s="23" t="s">
        <v>637</v>
      </c>
      <c r="C44" s="102"/>
      <c r="D44" s="104" t="s">
        <v>7</v>
      </c>
      <c r="E44" s="105" t="s">
        <v>32</v>
      </c>
      <c r="F44" s="102"/>
      <c r="G44" s="104" t="s">
        <v>7</v>
      </c>
      <c r="H44" s="105" t="s">
        <v>32</v>
      </c>
    </row>
    <row r="45" spans="1:8" ht="14" customHeight="1">
      <c r="A45" s="53" t="str">
        <f>"Missing Required VCRs (out of "&amp;COUNTIF(VCRs!$A$10:'VCRs'!$A$227,"Required")&amp;")"</f>
        <v>Missing Required VCRs (out of 6)</v>
      </c>
      <c r="B45" s="109">
        <v>-0.1</v>
      </c>
      <c r="C45" s="95"/>
      <c r="D45" s="98">
        <f>VCRs!$E$2</f>
        <v>0</v>
      </c>
      <c r="E45" s="106">
        <f t="shared" ref="E45:E50" si="8">B45*D45</f>
        <v>0</v>
      </c>
      <c r="F45" s="103"/>
      <c r="G45" s="98">
        <f>VCRs!$F$2</f>
        <v>0</v>
      </c>
      <c r="H45" s="106">
        <f t="shared" ref="H45:H50" si="9">$B45*G45</f>
        <v>0</v>
      </c>
    </row>
    <row r="46" spans="1:8" ht="14" customHeight="1">
      <c r="A46" s="9" t="str">
        <f>"Missing Basic VCRs (out of "&amp;COUNTIF(VCRs!$A$10:'VCRs'!$A$227,"Basic")&amp;")"</f>
        <v>Missing Basic VCRs (out of 8)</v>
      </c>
      <c r="B46" s="110">
        <v>-0.02</v>
      </c>
      <c r="C46" s="95"/>
      <c r="D46" s="99">
        <f>VCRs!$E$3</f>
        <v>0</v>
      </c>
      <c r="E46" s="107">
        <f t="shared" si="8"/>
        <v>0</v>
      </c>
      <c r="F46" s="103"/>
      <c r="G46" s="99">
        <f>VCRs!$F$3</f>
        <v>0</v>
      </c>
      <c r="H46" s="107">
        <f t="shared" si="9"/>
        <v>0</v>
      </c>
    </row>
    <row r="47" spans="1:8" ht="14" customHeight="1">
      <c r="A47" s="9" t="str">
        <f>"Missing Intermediate VCRs (out of "&amp;COUNTIF(VCRs!$A$10:'VCRs'!$A$227,"Intermediate")&amp;")"</f>
        <v>Missing Intermediate VCRs (out of 7)</v>
      </c>
      <c r="B47" s="110">
        <v>-0.01</v>
      </c>
      <c r="C47" s="95"/>
      <c r="D47" s="99">
        <f>VCRs!$E$4</f>
        <v>0</v>
      </c>
      <c r="E47" s="107">
        <f t="shared" si="8"/>
        <v>0</v>
      </c>
      <c r="F47" s="103"/>
      <c r="G47" s="99">
        <f>VCRs!$F$4</f>
        <v>0</v>
      </c>
      <c r="H47" s="107">
        <f t="shared" si="9"/>
        <v>0</v>
      </c>
    </row>
    <row r="48" spans="1:8" ht="14" customHeight="1">
      <c r="A48" s="9" t="str">
        <f>"Completed Advanced VCRs (out of "&amp;COUNTIF(VCRs!$A$10:'VCRs'!$A$227,"Advanced")&amp;")"</f>
        <v>Completed Advanced VCRs (out of 9)</v>
      </c>
      <c r="B48" s="111">
        <v>5.0000000000000001E-3</v>
      </c>
      <c r="C48" s="96"/>
      <c r="D48" s="99">
        <f>VCRs!$E$7</f>
        <v>0</v>
      </c>
      <c r="E48" s="107">
        <f t="shared" si="8"/>
        <v>0</v>
      </c>
      <c r="F48" s="103"/>
      <c r="G48" s="99">
        <f>VCRs!$F$7</f>
        <v>0</v>
      </c>
      <c r="H48" s="107">
        <f t="shared" si="9"/>
        <v>0</v>
      </c>
    </row>
    <row r="49" spans="1:8" ht="14" customHeight="1">
      <c r="A49" s="9" t="str">
        <f>"Completed Professional VCRs (out of "&amp;COUNTIF(VCRs!$A$10:'VCRs'!$A$227,"Professional")&amp;")"</f>
        <v>Completed Professional VCRs (out of 9)</v>
      </c>
      <c r="B49" s="112">
        <v>7.4999999999999997E-3</v>
      </c>
      <c r="C49" s="97"/>
      <c r="D49" s="99">
        <f>VCRs!$E$8</f>
        <v>0</v>
      </c>
      <c r="E49" s="107">
        <f t="shared" si="8"/>
        <v>0</v>
      </c>
      <c r="F49" s="103"/>
      <c r="G49" s="99">
        <f>VCRs!$F$8</f>
        <v>0</v>
      </c>
      <c r="H49" s="107">
        <f t="shared" si="9"/>
        <v>0</v>
      </c>
    </row>
    <row r="50" spans="1:8" ht="14" customHeight="1" thickBot="1">
      <c r="A50" s="10" t="str">
        <f>"Completed Exceptional VCRs (out of "&amp;COUNTIF(VCRs!$A$10:'VCRs'!$A$227,"Exceptional")&amp;")"</f>
        <v>Completed Exceptional VCRs (out of 7)</v>
      </c>
      <c r="B50" s="113">
        <v>0.01</v>
      </c>
      <c r="C50" s="95"/>
      <c r="D50" s="100">
        <f>VCRs!$E$9</f>
        <v>0</v>
      </c>
      <c r="E50" s="108">
        <f t="shared" si="8"/>
        <v>0</v>
      </c>
      <c r="F50" s="103"/>
      <c r="G50" s="100">
        <f>VCRs!$F$9</f>
        <v>0</v>
      </c>
      <c r="H50" s="108">
        <f t="shared" si="9"/>
        <v>0</v>
      </c>
    </row>
    <row r="51" spans="1:8" ht="14" customHeight="1">
      <c r="A51" s="3"/>
      <c r="B51" s="11"/>
      <c r="C51" s="103"/>
      <c r="D51" s="73" t="s">
        <v>16</v>
      </c>
      <c r="E51" s="101">
        <f>SUM(E45:E50)</f>
        <v>0</v>
      </c>
      <c r="F51" s="103"/>
      <c r="G51" s="73" t="s">
        <v>16</v>
      </c>
      <c r="H51" s="101">
        <f>SUM(H45:H50)</f>
        <v>0</v>
      </c>
    </row>
    <row r="52" spans="1:8" ht="14" customHeight="1" thickBot="1">
      <c r="A52" s="3"/>
      <c r="B52" s="11"/>
      <c r="C52" s="103"/>
      <c r="D52" s="170" t="s">
        <v>74</v>
      </c>
      <c r="E52" s="170"/>
      <c r="F52" s="103"/>
      <c r="G52" s="170" t="s">
        <v>75</v>
      </c>
      <c r="H52" s="170"/>
    </row>
    <row r="53" spans="1:8" ht="14" customHeight="1" thickBot="1">
      <c r="A53" s="1" t="s">
        <v>641</v>
      </c>
      <c r="B53" s="23" t="s">
        <v>637</v>
      </c>
      <c r="C53" s="102"/>
      <c r="D53" s="104" t="s">
        <v>7</v>
      </c>
      <c r="E53" s="105" t="s">
        <v>32</v>
      </c>
      <c r="F53" s="102"/>
      <c r="G53" s="104" t="s">
        <v>7</v>
      </c>
      <c r="H53" s="105" t="s">
        <v>32</v>
      </c>
    </row>
    <row r="54" spans="1:8" ht="14" customHeight="1">
      <c r="A54" s="53" t="str">
        <f>"Missing Required ACRs (out of "&amp;COUNTIF(ACRs!$A$10:'ACRs'!$A$242,"Required")&amp;")"</f>
        <v>Missing Required ACRs (out of 7)</v>
      </c>
      <c r="B54" s="109">
        <v>-0.1</v>
      </c>
      <c r="C54" s="95"/>
      <c r="D54" s="98">
        <f>ACRs!$E$2</f>
        <v>0</v>
      </c>
      <c r="E54" s="106">
        <f t="shared" ref="E54:E59" si="10">B54*D54</f>
        <v>0</v>
      </c>
      <c r="F54" s="103"/>
      <c r="G54" s="98">
        <f>ACRs!$F$2</f>
        <v>0</v>
      </c>
      <c r="H54" s="106">
        <f t="shared" ref="H54:H59" si="11">$B54*G54</f>
        <v>0</v>
      </c>
    </row>
    <row r="55" spans="1:8" ht="14" customHeight="1">
      <c r="A55" s="9" t="str">
        <f>"Missing Basic ACRs (out of "&amp;COUNTIF(ACRs!$A$10:'ACRs'!$A$242,"Basic")&amp;")"</f>
        <v>Missing Basic ACRs (out of 6)</v>
      </c>
      <c r="B55" s="110">
        <v>-0.02</v>
      </c>
      <c r="C55" s="95"/>
      <c r="D55" s="99">
        <f>ACRs!$E$3</f>
        <v>0</v>
      </c>
      <c r="E55" s="107">
        <f t="shared" si="10"/>
        <v>0</v>
      </c>
      <c r="F55" s="103"/>
      <c r="G55" s="99">
        <f>ACRs!$F$3</f>
        <v>0</v>
      </c>
      <c r="H55" s="107">
        <f t="shared" si="11"/>
        <v>0</v>
      </c>
    </row>
    <row r="56" spans="1:8" ht="14" customHeight="1">
      <c r="A56" s="9" t="str">
        <f>"Missing Intermediate ACRs (out of "&amp;COUNTIF(ACRs!$A$10:'ACRs'!$A$242,"Intermediate")&amp;")"</f>
        <v>Missing Intermediate ACRs (out of 5)</v>
      </c>
      <c r="B56" s="110">
        <v>-0.01</v>
      </c>
      <c r="C56" s="95"/>
      <c r="D56" s="99">
        <f>ACRs!$E$4</f>
        <v>0</v>
      </c>
      <c r="E56" s="107">
        <f t="shared" si="10"/>
        <v>0</v>
      </c>
      <c r="F56" s="103"/>
      <c r="G56" s="99">
        <f>ACRs!$F$4</f>
        <v>0</v>
      </c>
      <c r="H56" s="107">
        <f t="shared" si="11"/>
        <v>0</v>
      </c>
    </row>
    <row r="57" spans="1:8" ht="14" customHeight="1">
      <c r="A57" s="9" t="str">
        <f>"Completed Advanced ACRs (out of "&amp;COUNTIF(ACRs!$A$10:'ACRs'!$A$242,"Advanced")&amp;")"</f>
        <v>Completed Advanced ACRs (out of 6)</v>
      </c>
      <c r="B57" s="111">
        <v>5.0000000000000001E-3</v>
      </c>
      <c r="C57" s="96"/>
      <c r="D57" s="99">
        <f>ACRs!$E$7</f>
        <v>0</v>
      </c>
      <c r="E57" s="107">
        <f t="shared" si="10"/>
        <v>0</v>
      </c>
      <c r="F57" s="103"/>
      <c r="G57" s="99">
        <f>ACRs!$F$7</f>
        <v>0</v>
      </c>
      <c r="H57" s="107">
        <f t="shared" si="11"/>
        <v>0</v>
      </c>
    </row>
    <row r="58" spans="1:8" ht="14" customHeight="1">
      <c r="A58" s="9" t="str">
        <f>"Completed Professional ACRs (out of "&amp;COUNTIF(ACRs!$A$10:'ACRs'!$A$242,"Professional")&amp;")"</f>
        <v>Completed Professional ACRs (out of 6)</v>
      </c>
      <c r="B58" s="112">
        <v>7.4999999999999997E-3</v>
      </c>
      <c r="C58" s="97"/>
      <c r="D58" s="99">
        <f>ACRs!$E$8</f>
        <v>0</v>
      </c>
      <c r="E58" s="107">
        <f t="shared" si="10"/>
        <v>0</v>
      </c>
      <c r="F58" s="103"/>
      <c r="G58" s="99">
        <f>ACRs!$F$8</f>
        <v>0</v>
      </c>
      <c r="H58" s="107">
        <f t="shared" si="11"/>
        <v>0</v>
      </c>
    </row>
    <row r="59" spans="1:8" ht="14" customHeight="1" thickBot="1">
      <c r="A59" s="10" t="str">
        <f>"Completed Exceptional ACRs (out of "&amp;COUNTIF(ACRs!$A$10:'ACRs'!$A$242,"Exceptional")&amp;")"</f>
        <v>Completed Exceptional ACRs (out of 4)</v>
      </c>
      <c r="B59" s="113">
        <v>0.01</v>
      </c>
      <c r="C59" s="95"/>
      <c r="D59" s="100">
        <f>ACRs!$E$9</f>
        <v>0</v>
      </c>
      <c r="E59" s="108">
        <f t="shared" si="10"/>
        <v>0</v>
      </c>
      <c r="F59" s="103"/>
      <c r="G59" s="100">
        <f>ACRs!$F$9</f>
        <v>0</v>
      </c>
      <c r="H59" s="108">
        <f t="shared" si="11"/>
        <v>0</v>
      </c>
    </row>
    <row r="60" spans="1:8" ht="14" customHeight="1">
      <c r="A60" s="3"/>
      <c r="B60" s="11"/>
      <c r="C60" s="103"/>
      <c r="D60" s="73" t="s">
        <v>16</v>
      </c>
      <c r="E60" s="101">
        <f>SUM(E54:E59)</f>
        <v>0</v>
      </c>
      <c r="F60" s="11"/>
      <c r="G60" s="73" t="s">
        <v>16</v>
      </c>
      <c r="H60" s="101">
        <f>SUM(H54:H59)</f>
        <v>0</v>
      </c>
    </row>
  </sheetData>
  <mergeCells count="27">
    <mergeCell ref="D6:E6"/>
    <mergeCell ref="D5:E5"/>
    <mergeCell ref="A1:B3"/>
    <mergeCell ref="A5:B5"/>
    <mergeCell ref="A6:B6"/>
    <mergeCell ref="D52:E52"/>
    <mergeCell ref="G7:H7"/>
    <mergeCell ref="D7:E7"/>
    <mergeCell ref="D43:E43"/>
    <mergeCell ref="J8:J10"/>
    <mergeCell ref="D34:E34"/>
    <mergeCell ref="D25:E25"/>
    <mergeCell ref="D16:E16"/>
    <mergeCell ref="G1:H1"/>
    <mergeCell ref="G2:H2"/>
    <mergeCell ref="G3:H3"/>
    <mergeCell ref="D1:E1"/>
    <mergeCell ref="D2:E2"/>
    <mergeCell ref="D3:E3"/>
    <mergeCell ref="G5:H5"/>
    <mergeCell ref="G6:H6"/>
    <mergeCell ref="J13:J18"/>
    <mergeCell ref="G16:H16"/>
    <mergeCell ref="G52:H52"/>
    <mergeCell ref="G25:H25"/>
    <mergeCell ref="G34:H34"/>
    <mergeCell ref="G43:H4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activeCell="B20" sqref="B20:F20"/>
    </sheetView>
  </sheetViews>
  <sheetFormatPr defaultColWidth="10.83203125" defaultRowHeight="14" customHeight="1"/>
  <cols>
    <col min="1" max="1" width="22" style="56" customWidth="1"/>
    <col min="2" max="2" width="12.6640625" style="56" customWidth="1"/>
    <col min="3" max="3" width="6.1640625" style="56" customWidth="1"/>
    <col min="4" max="4" width="8" style="56" customWidth="1"/>
    <col min="5" max="5" width="7.6640625" style="56" customWidth="1"/>
    <col min="6" max="6" width="94.33203125" style="56" customWidth="1"/>
    <col min="7" max="16384" width="10.83203125" style="56"/>
  </cols>
  <sheetData>
    <row r="1" spans="1:6" ht="14" customHeight="1" thickBot="1">
      <c r="A1" s="199" t="s">
        <v>29</v>
      </c>
      <c r="B1" s="200"/>
      <c r="C1" s="200"/>
      <c r="D1" s="200"/>
      <c r="E1" s="200"/>
      <c r="F1" s="201"/>
    </row>
    <row r="2" spans="1:6" ht="43" customHeight="1" thickBot="1">
      <c r="A2" s="187" t="s">
        <v>51</v>
      </c>
      <c r="B2" s="188"/>
      <c r="C2" s="188"/>
      <c r="D2" s="188"/>
      <c r="E2" s="188"/>
      <c r="F2" s="189"/>
    </row>
    <row r="3" spans="1:6" ht="43" customHeight="1" thickBot="1">
      <c r="A3" s="214" t="s">
        <v>880</v>
      </c>
      <c r="B3" s="215"/>
      <c r="C3" s="215"/>
      <c r="D3" s="215"/>
      <c r="E3" s="215"/>
      <c r="F3" s="216"/>
    </row>
    <row r="4" spans="1:6" ht="29" customHeight="1" thickBot="1">
      <c r="A4" s="187" t="s">
        <v>651</v>
      </c>
      <c r="B4" s="188"/>
      <c r="C4" s="188"/>
      <c r="D4" s="188"/>
      <c r="E4" s="188"/>
      <c r="F4" s="189"/>
    </row>
    <row r="5" spans="1:6" ht="29" customHeight="1" thickBot="1">
      <c r="A5" s="217" t="s">
        <v>879</v>
      </c>
      <c r="B5" s="218"/>
      <c r="C5" s="218"/>
      <c r="D5" s="218"/>
      <c r="E5" s="218"/>
      <c r="F5" s="219"/>
    </row>
    <row r="6" spans="1:6" ht="14" customHeight="1" thickBot="1">
      <c r="A6" s="6"/>
      <c r="B6" s="6"/>
      <c r="C6" s="6"/>
      <c r="D6" s="6"/>
      <c r="E6" s="6"/>
      <c r="F6" s="6"/>
    </row>
    <row r="7" spans="1:6" ht="14" customHeight="1" thickBot="1">
      <c r="A7" s="2" t="s">
        <v>30</v>
      </c>
      <c r="B7" s="20"/>
      <c r="C7" s="20" t="s">
        <v>7</v>
      </c>
      <c r="D7" s="20" t="s">
        <v>31</v>
      </c>
      <c r="E7" s="19" t="s">
        <v>32</v>
      </c>
      <c r="F7" s="37" t="s">
        <v>33</v>
      </c>
    </row>
    <row r="8" spans="1:6" ht="14" customHeight="1">
      <c r="A8" s="214" t="s">
        <v>34</v>
      </c>
      <c r="B8" s="215"/>
      <c r="C8" s="17">
        <v>0</v>
      </c>
      <c r="D8" s="50">
        <v>-0.01</v>
      </c>
      <c r="E8" s="79">
        <f>C8*D8</f>
        <v>0</v>
      </c>
      <c r="F8" s="57" t="s">
        <v>35</v>
      </c>
    </row>
    <row r="9" spans="1:6" ht="14" customHeight="1">
      <c r="A9" s="221" t="s">
        <v>36</v>
      </c>
      <c r="B9" s="222"/>
      <c r="C9" s="12">
        <v>0</v>
      </c>
      <c r="D9" s="50">
        <v>-0.02</v>
      </c>
      <c r="E9" s="79">
        <f t="shared" ref="E9:E15" si="0">C9*D9</f>
        <v>0</v>
      </c>
      <c r="F9" s="21" t="s">
        <v>37</v>
      </c>
    </row>
    <row r="10" spans="1:6" ht="14" customHeight="1">
      <c r="A10" s="223" t="s">
        <v>38</v>
      </c>
      <c r="B10" s="223"/>
      <c r="C10" s="12">
        <v>0</v>
      </c>
      <c r="D10" s="50">
        <v>-0.01</v>
      </c>
      <c r="E10" s="79">
        <f t="shared" si="0"/>
        <v>0</v>
      </c>
      <c r="F10" s="21" t="s">
        <v>55</v>
      </c>
    </row>
    <row r="11" spans="1:6" ht="14" customHeight="1">
      <c r="A11" s="223" t="s">
        <v>39</v>
      </c>
      <c r="B11" s="223"/>
      <c r="C11" s="12">
        <v>0</v>
      </c>
      <c r="D11" s="50">
        <v>-0.02</v>
      </c>
      <c r="E11" s="79">
        <f t="shared" si="0"/>
        <v>0</v>
      </c>
      <c r="F11" s="21" t="s">
        <v>40</v>
      </c>
    </row>
    <row r="12" spans="1:6" ht="14" customHeight="1">
      <c r="A12" s="223" t="s">
        <v>41</v>
      </c>
      <c r="B12" s="223"/>
      <c r="C12" s="12">
        <v>0</v>
      </c>
      <c r="D12" s="50">
        <v>-0.05</v>
      </c>
      <c r="E12" s="79">
        <f t="shared" si="0"/>
        <v>0</v>
      </c>
      <c r="F12" s="21" t="s">
        <v>742</v>
      </c>
    </row>
    <row r="13" spans="1:6" ht="14" customHeight="1">
      <c r="A13" s="221" t="s">
        <v>42</v>
      </c>
      <c r="B13" s="222"/>
      <c r="C13" s="12">
        <v>0</v>
      </c>
      <c r="D13" s="50">
        <v>-0.05</v>
      </c>
      <c r="E13" s="79">
        <f t="shared" si="0"/>
        <v>0</v>
      </c>
      <c r="F13" s="21" t="s">
        <v>43</v>
      </c>
    </row>
    <row r="14" spans="1:6" ht="14" customHeight="1">
      <c r="A14" s="221" t="s">
        <v>44</v>
      </c>
      <c r="B14" s="222"/>
      <c r="C14" s="12">
        <v>0</v>
      </c>
      <c r="D14" s="50">
        <v>-0.05</v>
      </c>
      <c r="E14" s="79">
        <f t="shared" si="0"/>
        <v>0</v>
      </c>
      <c r="F14" s="21" t="s">
        <v>45</v>
      </c>
    </row>
    <row r="15" spans="1:6" ht="14" customHeight="1" thickBot="1">
      <c r="A15" s="224" t="s">
        <v>46</v>
      </c>
      <c r="B15" s="225"/>
      <c r="C15" s="18">
        <v>0</v>
      </c>
      <c r="D15" s="58">
        <v>-0.3</v>
      </c>
      <c r="E15" s="80">
        <f t="shared" si="0"/>
        <v>0</v>
      </c>
      <c r="F15" s="22" t="s">
        <v>47</v>
      </c>
    </row>
    <row r="16" spans="1:6" ht="14" customHeight="1">
      <c r="A16" s="6"/>
      <c r="B16" s="220" t="s">
        <v>48</v>
      </c>
      <c r="C16" s="220"/>
      <c r="D16" s="220"/>
      <c r="E16" s="81">
        <f>SUM(E8:E15)</f>
        <v>0</v>
      </c>
      <c r="F16" s="6"/>
    </row>
    <row r="17" spans="1:6" ht="14" customHeight="1" thickBot="1">
      <c r="A17" s="6"/>
      <c r="B17" s="6"/>
      <c r="C17" s="6"/>
      <c r="D17" s="6"/>
      <c r="E17" s="6"/>
      <c r="F17" s="6"/>
    </row>
    <row r="18" spans="1:6" ht="14" customHeight="1" thickBot="1">
      <c r="A18" s="37" t="s">
        <v>49</v>
      </c>
      <c r="B18" s="199" t="s">
        <v>50</v>
      </c>
      <c r="C18" s="200"/>
      <c r="D18" s="200"/>
      <c r="E18" s="200"/>
      <c r="F18" s="201"/>
    </row>
    <row r="19" spans="1:6" ht="29" customHeight="1" thickBot="1">
      <c r="A19" s="59" t="s">
        <v>52</v>
      </c>
      <c r="B19" s="187" t="s">
        <v>57</v>
      </c>
      <c r="C19" s="188"/>
      <c r="D19" s="188"/>
      <c r="E19" s="188"/>
      <c r="F19" s="189"/>
    </row>
    <row r="20" spans="1:6" ht="72" customHeight="1" thickBot="1">
      <c r="A20" s="59" t="s">
        <v>54</v>
      </c>
      <c r="B20" s="187" t="s">
        <v>56</v>
      </c>
      <c r="C20" s="188"/>
      <c r="D20" s="188"/>
      <c r="E20" s="188"/>
      <c r="F20" s="189"/>
    </row>
    <row r="21" spans="1:6" ht="58" customHeight="1" thickBot="1">
      <c r="A21" s="59" t="s">
        <v>53</v>
      </c>
      <c r="B21" s="187" t="s">
        <v>743</v>
      </c>
      <c r="C21" s="188"/>
      <c r="D21" s="188"/>
      <c r="E21" s="188"/>
      <c r="F21" s="189"/>
    </row>
    <row r="22" spans="1:6" ht="29" customHeight="1">
      <c r="A22" s="202" t="s">
        <v>775</v>
      </c>
      <c r="B22" s="205" t="s">
        <v>747</v>
      </c>
      <c r="C22" s="206"/>
      <c r="D22" s="206"/>
      <c r="E22" s="206"/>
      <c r="F22" s="207"/>
    </row>
    <row r="23" spans="1:6" ht="15.5">
      <c r="A23" s="203"/>
      <c r="B23" s="208"/>
      <c r="C23" s="209"/>
      <c r="D23" s="209"/>
      <c r="E23" s="209"/>
      <c r="F23" s="210"/>
    </row>
    <row r="24" spans="1:6" ht="15.5">
      <c r="A24" s="203"/>
      <c r="B24" s="211" t="s">
        <v>748</v>
      </c>
      <c r="C24" s="212"/>
      <c r="D24" s="212"/>
      <c r="E24" s="212"/>
      <c r="F24" s="213"/>
    </row>
    <row r="25" spans="1:6" ht="15.5">
      <c r="A25" s="203"/>
      <c r="B25" s="193" t="s">
        <v>749</v>
      </c>
      <c r="C25" s="194"/>
      <c r="D25" s="194"/>
      <c r="E25" s="194"/>
      <c r="F25" s="195"/>
    </row>
    <row r="26" spans="1:6" ht="15.5">
      <c r="A26" s="203"/>
      <c r="B26" s="208"/>
      <c r="C26" s="209"/>
      <c r="D26" s="209"/>
      <c r="E26" s="209"/>
      <c r="F26" s="210"/>
    </row>
    <row r="27" spans="1:6" ht="43" customHeight="1">
      <c r="A27" s="203"/>
      <c r="B27" s="193" t="s">
        <v>750</v>
      </c>
      <c r="C27" s="194"/>
      <c r="D27" s="194"/>
      <c r="E27" s="194"/>
      <c r="F27" s="195"/>
    </row>
    <row r="28" spans="1:6" ht="15.5">
      <c r="A28" s="203"/>
      <c r="B28" s="208"/>
      <c r="C28" s="209"/>
      <c r="D28" s="209"/>
      <c r="E28" s="209"/>
      <c r="F28" s="210"/>
    </row>
    <row r="29" spans="1:6" ht="15.5">
      <c r="A29" s="203"/>
      <c r="B29" s="193" t="s">
        <v>751</v>
      </c>
      <c r="C29" s="194"/>
      <c r="D29" s="194"/>
      <c r="E29" s="194"/>
      <c r="F29" s="195"/>
    </row>
    <row r="30" spans="1:6" ht="15.5">
      <c r="A30" s="203"/>
      <c r="B30" s="193" t="s">
        <v>752</v>
      </c>
      <c r="C30" s="194"/>
      <c r="D30" s="194"/>
      <c r="E30" s="194"/>
      <c r="F30" s="195"/>
    </row>
    <row r="31" spans="1:6" ht="15.5">
      <c r="A31" s="203"/>
      <c r="B31" s="193" t="s">
        <v>753</v>
      </c>
      <c r="C31" s="194"/>
      <c r="D31" s="194"/>
      <c r="E31" s="194"/>
      <c r="F31" s="195"/>
    </row>
    <row r="32" spans="1:6" ht="15.5">
      <c r="A32" s="203"/>
      <c r="B32" s="193" t="s">
        <v>754</v>
      </c>
      <c r="C32" s="194"/>
      <c r="D32" s="194"/>
      <c r="E32" s="194"/>
      <c r="F32" s="195"/>
    </row>
    <row r="33" spans="1:6" ht="15.5">
      <c r="A33" s="203"/>
      <c r="B33" s="193" t="s">
        <v>755</v>
      </c>
      <c r="C33" s="194"/>
      <c r="D33" s="194"/>
      <c r="E33" s="194"/>
      <c r="F33" s="195"/>
    </row>
    <row r="34" spans="1:6" ht="15.5">
      <c r="A34" s="203"/>
      <c r="B34" s="193" t="s">
        <v>756</v>
      </c>
      <c r="C34" s="194"/>
      <c r="D34" s="194"/>
      <c r="E34" s="194"/>
      <c r="F34" s="195"/>
    </row>
    <row r="35" spans="1:6" ht="15.5">
      <c r="A35" s="203"/>
      <c r="B35" s="193" t="s">
        <v>757</v>
      </c>
      <c r="C35" s="194"/>
      <c r="D35" s="194"/>
      <c r="E35" s="194"/>
      <c r="F35" s="195"/>
    </row>
    <row r="36" spans="1:6" ht="16" thickBot="1">
      <c r="A36" s="204"/>
      <c r="B36" s="196" t="s">
        <v>758</v>
      </c>
      <c r="C36" s="197"/>
      <c r="D36" s="197"/>
      <c r="E36" s="197"/>
      <c r="F36" s="198"/>
    </row>
    <row r="37" spans="1:6" ht="58" customHeight="1" thickBot="1">
      <c r="A37" s="54" t="s">
        <v>774</v>
      </c>
      <c r="B37" s="190" t="s">
        <v>759</v>
      </c>
      <c r="C37" s="191"/>
      <c r="D37" s="191"/>
      <c r="E37" s="191"/>
      <c r="F37" s="192"/>
    </row>
    <row r="38" spans="1:6" ht="58" customHeight="1" thickBot="1">
      <c r="A38" s="54" t="s">
        <v>773</v>
      </c>
      <c r="B38" s="190" t="s">
        <v>760</v>
      </c>
      <c r="C38" s="191"/>
      <c r="D38" s="191"/>
      <c r="E38" s="191"/>
      <c r="F38" s="192"/>
    </row>
    <row r="39" spans="1:6" ht="16" thickBot="1">
      <c r="A39" s="54" t="s">
        <v>772</v>
      </c>
      <c r="B39" s="190" t="s">
        <v>761</v>
      </c>
      <c r="C39" s="191"/>
      <c r="D39" s="191"/>
      <c r="E39" s="191"/>
      <c r="F39" s="192"/>
    </row>
    <row r="40" spans="1:6" ht="39.5" thickBot="1">
      <c r="A40" s="55" t="s">
        <v>766</v>
      </c>
      <c r="B40" s="190" t="s">
        <v>762</v>
      </c>
      <c r="C40" s="191"/>
      <c r="D40" s="191"/>
      <c r="E40" s="191"/>
      <c r="F40" s="192"/>
    </row>
    <row r="41" spans="1:6" ht="29" customHeight="1" thickBot="1">
      <c r="A41" s="54" t="s">
        <v>771</v>
      </c>
      <c r="B41" s="190" t="s">
        <v>763</v>
      </c>
      <c r="C41" s="191"/>
      <c r="D41" s="191"/>
      <c r="E41" s="191"/>
      <c r="F41" s="192"/>
    </row>
    <row r="42" spans="1:6" ht="16" thickBot="1">
      <c r="A42" s="54" t="s">
        <v>770</v>
      </c>
      <c r="B42" s="190" t="s">
        <v>764</v>
      </c>
      <c r="C42" s="191"/>
      <c r="D42" s="191"/>
      <c r="E42" s="191"/>
      <c r="F42" s="192"/>
    </row>
    <row r="43" spans="1:6" ht="39.5" thickBot="1">
      <c r="A43" s="55" t="s">
        <v>767</v>
      </c>
      <c r="B43" s="190" t="s">
        <v>768</v>
      </c>
      <c r="C43" s="191"/>
      <c r="D43" s="191"/>
      <c r="E43" s="191"/>
      <c r="F43" s="192"/>
    </row>
    <row r="44" spans="1:6" ht="29" customHeight="1" thickBot="1">
      <c r="A44" s="54" t="s">
        <v>769</v>
      </c>
      <c r="B44" s="190" t="s">
        <v>765</v>
      </c>
      <c r="C44" s="191"/>
      <c r="D44" s="191"/>
      <c r="E44" s="191"/>
      <c r="F44" s="192"/>
    </row>
    <row r="45" spans="1:6" ht="28" customHeight="1" thickBot="1">
      <c r="A45" s="54" t="s">
        <v>776</v>
      </c>
      <c r="B45" s="187" t="s">
        <v>777</v>
      </c>
      <c r="C45" s="188"/>
      <c r="D45" s="188"/>
      <c r="E45" s="188"/>
      <c r="F45" s="189"/>
    </row>
  </sheetData>
  <mergeCells count="43">
    <mergeCell ref="B21:F21"/>
    <mergeCell ref="B20:F20"/>
    <mergeCell ref="A1:F1"/>
    <mergeCell ref="A2:F2"/>
    <mergeCell ref="A4:F4"/>
    <mergeCell ref="A3:F3"/>
    <mergeCell ref="A5:F5"/>
    <mergeCell ref="B16:D16"/>
    <mergeCell ref="A8:B8"/>
    <mergeCell ref="A9:B9"/>
    <mergeCell ref="A10:B10"/>
    <mergeCell ref="A11:B11"/>
    <mergeCell ref="A12:B12"/>
    <mergeCell ref="A13:B13"/>
    <mergeCell ref="A14:B14"/>
    <mergeCell ref="A15:B15"/>
    <mergeCell ref="B18:F18"/>
    <mergeCell ref="B19:F19"/>
    <mergeCell ref="A22:A36"/>
    <mergeCell ref="B22:F22"/>
    <mergeCell ref="B23:F23"/>
    <mergeCell ref="B24:F24"/>
    <mergeCell ref="B25:F25"/>
    <mergeCell ref="B26:F26"/>
    <mergeCell ref="B27:F27"/>
    <mergeCell ref="B28:F28"/>
    <mergeCell ref="B29:F29"/>
    <mergeCell ref="B30:F30"/>
    <mergeCell ref="B31:F31"/>
    <mergeCell ref="B32:F32"/>
    <mergeCell ref="B33:F33"/>
    <mergeCell ref="B34:F34"/>
    <mergeCell ref="B35:F35"/>
    <mergeCell ref="B36:F36"/>
    <mergeCell ref="B37:F37"/>
    <mergeCell ref="B38:F38"/>
    <mergeCell ref="B39:F39"/>
    <mergeCell ref="B45:F45"/>
    <mergeCell ref="B40:F40"/>
    <mergeCell ref="B41:F41"/>
    <mergeCell ref="B42:F42"/>
    <mergeCell ref="B43:F43"/>
    <mergeCell ref="B44:F4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abSelected="1" topLeftCell="C92" zoomScale="145" workbookViewId="0">
      <selection activeCell="D94" sqref="D94"/>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60</v>
      </c>
      <c r="D1" s="8"/>
      <c r="E1" s="7" t="str">
        <f>""&amp;COUNTIF(E$10:E$249,$A$2)&amp;" "&amp;$A$2</f>
        <v>0 Untested</v>
      </c>
      <c r="F1" s="7" t="str">
        <f>""&amp;COUNTIF(F$10:F$249,$A$2)&amp;" "&amp;$A$2</f>
        <v>102 Untested</v>
      </c>
      <c r="G1" s="8" t="s">
        <v>61</v>
      </c>
    </row>
    <row r="2" spans="1:7" ht="14" customHeight="1" thickBot="1">
      <c r="A2" s="59" t="s">
        <v>62</v>
      </c>
      <c r="B2" s="55" t="s">
        <v>63</v>
      </c>
      <c r="C2" s="232" t="s">
        <v>746</v>
      </c>
      <c r="D2" s="233"/>
      <c r="E2" s="61">
        <f>SUMPRODUCT(($A$10:$A$249="Required")*(E$10:E$249="Missing"))+0.5*SUMPRODUCT(($A$10:$A$249="Required")*(E$10:E$249="Partial"))</f>
        <v>0</v>
      </c>
      <c r="F2" s="61">
        <f>SUMPRODUCT(($A$10:$A$249="Required")*(F$10:F$249="Missing"))+0.5*SUMPRODUCT(($A$10:$A$249="Required")*(F$10:F$249="Partial"))</f>
        <v>0</v>
      </c>
      <c r="G2" s="55" t="str">
        <f>"Required "&amp;$G$1&amp;"s "&amp;A3</f>
        <v>Required TCRs Missing</v>
      </c>
    </row>
    <row r="3" spans="1:7" ht="14" customHeight="1" thickBot="1">
      <c r="A3" s="59" t="s">
        <v>64</v>
      </c>
      <c r="B3" s="55" t="s">
        <v>65</v>
      </c>
      <c r="C3" s="234"/>
      <c r="D3" s="235"/>
      <c r="E3" s="61">
        <f>SUMPRODUCT(($A$10:$A$249="Basic")*(E$10:E$249="Missing"))+0.5*SUMPRODUCT(($A$10:$A$249="Basic")*(E$10:E$249="Partial"))</f>
        <v>1</v>
      </c>
      <c r="F3" s="61">
        <f>SUMPRODUCT(($A$10:$A$249="Basic")*(F$10:F$249="Missing"))+0.5*SUMPRODUCT(($A$10:$A$249="Basic")*(F$10:F$249="Partial"))</f>
        <v>0</v>
      </c>
      <c r="G3" s="55" t="str">
        <f>"Basic "&amp;$G$1&amp;"s "&amp;A3</f>
        <v>Basic TCRs Missing</v>
      </c>
    </row>
    <row r="4" spans="1:7" ht="14" customHeight="1" thickBot="1">
      <c r="A4" s="59" t="s">
        <v>66</v>
      </c>
      <c r="B4" s="55" t="s">
        <v>67</v>
      </c>
      <c r="C4" s="234"/>
      <c r="D4" s="235"/>
      <c r="E4" s="61">
        <f>SUMPRODUCT(($A$10:$A$249="Intermediate")*(E$10:E$249="Missing"))+0.5*SUMPRODUCT(($A$10:$A$249="Intermediate")*(E$10:E$249="Partial"))</f>
        <v>0</v>
      </c>
      <c r="F4" s="61">
        <f>SUMPRODUCT(($A$10:$A$249="Intermediate")*(F$10:F$249="Missing"))+0.5*SUMPRODUCT(($A$10:$A$249="Intermediate")*(F$10:F$249="Partial"))</f>
        <v>0</v>
      </c>
      <c r="G4" s="55" t="str">
        <f>"Intermediate "&amp;$G$1&amp;"s "&amp;A3</f>
        <v>Intermediate TCRs Missing</v>
      </c>
    </row>
    <row r="5" spans="1:7" ht="14" customHeight="1" thickBot="1">
      <c r="A5" s="59" t="s">
        <v>68</v>
      </c>
      <c r="B5" s="55" t="s">
        <v>69</v>
      </c>
      <c r="C5" s="234"/>
      <c r="D5" s="235"/>
      <c r="E5" s="61">
        <f>SUMPRODUCT(($A$10:$A$249="Intermediate")*(E$10:E$249="Completed"))+SUMPRODUCT(($A$10:$A$249="Intermediate")*(E$10:E$249="Pre-Passed"))+0.5*SUMPRODUCT(($A$10:$A$249="Intermediate")*(E$10:E$249="Partial"))</f>
        <v>8</v>
      </c>
      <c r="F5" s="61">
        <f>SUMPRODUCT(($A$10:$A$249="Intermediate")*(F$10:F$249="Completed"))+SUMPRODUCT(($A$10:$A$249="Intermediate")*(F$10:F$249="Pre-Passed"))+0.5*SUMPRODUCT(($A$10:$A$249="Intermediate")*(F$10:F$249="Partial"))</f>
        <v>0</v>
      </c>
      <c r="G5" s="55" t="str">
        <f>"Intermediate "&amp;$G$1&amp;"s "&amp;A5</f>
        <v>Intermediate TCRs Completed</v>
      </c>
    </row>
    <row r="6" spans="1:7" ht="14" customHeight="1" thickBot="1">
      <c r="A6" s="59" t="s">
        <v>70</v>
      </c>
      <c r="B6" s="55" t="s">
        <v>733</v>
      </c>
      <c r="C6" s="234"/>
      <c r="D6" s="235"/>
      <c r="E6" s="61">
        <f>SUMPRODUCT(($A$10:$A$249="Advanced")*(E$10:E$249="Missing"))+0.5*SUMPRODUCT(($A$10:$A$249="Advanced")*(E$10:E$249="Partial"))</f>
        <v>6</v>
      </c>
      <c r="F6" s="61">
        <f>SUMPRODUCT(($A$10:$A$249="Advanced")*(F$10:F$249="Missing"))+0.5*SUMPRODUCT(($A$10:$A$249="Advanced")*(F$10:F$249="Partial"))</f>
        <v>0</v>
      </c>
      <c r="G6" s="55" t="str">
        <f>"Advanced "&amp;$G$1&amp;"s "&amp;A3</f>
        <v>Advanced TCRs Missing</v>
      </c>
    </row>
    <row r="7" spans="1:7" ht="14" customHeight="1" thickBot="1">
      <c r="A7" s="54" t="s">
        <v>71</v>
      </c>
      <c r="B7" s="55" t="s">
        <v>72</v>
      </c>
      <c r="C7" s="234"/>
      <c r="D7" s="235"/>
      <c r="E7" s="61">
        <f>SUMPRODUCT(($A$10:$A$249="Advanced")*(E$10:E$249="Completed"))+SUMPRODUCT(($A$10:$A$249="Advanced")*(E$10:E$249="Pre-Passed"))+0.5*SUMPRODUCT(($A$10:$A$249="Advanced")*(E$10:E$249="Partial"))</f>
        <v>10</v>
      </c>
      <c r="F7" s="61">
        <f>SUMPRODUCT(($A$10:$A$249="Advanced")*(F$10:F$249="Completed"))+SUMPRODUCT(($A$10:$A$249="Advanced")*(F$10:F$249="Pre-Passed"))+0.5*SUMPRODUCT(($A$10:$A$249="Advanced")*(F$10:F$249="Partial"))</f>
        <v>0</v>
      </c>
      <c r="G7" s="55" t="str">
        <f>"Advanced "&amp;$G$1&amp;"s "&amp;A5</f>
        <v>Advanced TCRs Completed</v>
      </c>
    </row>
    <row r="8" spans="1:7" ht="14" customHeight="1" thickBot="1">
      <c r="A8" s="228" t="s">
        <v>734</v>
      </c>
      <c r="B8" s="229"/>
      <c r="C8" s="234"/>
      <c r="D8" s="235"/>
      <c r="E8" s="61">
        <f>SUMPRODUCT(($A$10:$A$249="Professional")*(E$10:E$249="Completed"))+SUMPRODUCT(($A$10:$A$249="Professional")*(E$10:E$249="Pre-Passed"))+0.5*SUMPRODUCT(($A$10:$A$249="Professional")*(E$10:E$249="Partial"))</f>
        <v>1.5</v>
      </c>
      <c r="F8" s="61">
        <f>SUMPRODUCT(($A$10:$A$249="Professional")*(F$10:F$249="Completed"))+SUMPRODUCT(($A$10:$A$249="Professional")*(F$10:F$249="Pre-Passed"))+0.5*SUMPRODUCT(($A$10:$A$249="Professional")*(F$10:F$249="Partial"))</f>
        <v>0</v>
      </c>
      <c r="G8" s="55" t="str">
        <f>"Professional "&amp;$G$1&amp;"s "&amp;A5</f>
        <v>Professional TCRs Completed</v>
      </c>
    </row>
    <row r="9" spans="1:7" ht="14" customHeight="1" thickBot="1">
      <c r="A9" s="230"/>
      <c r="B9" s="231"/>
      <c r="C9" s="236"/>
      <c r="D9" s="237"/>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TCRs Completed</v>
      </c>
    </row>
    <row r="10" spans="1:7" ht="14" customHeight="1" thickBot="1">
      <c r="A10" s="226" t="s">
        <v>739</v>
      </c>
      <c r="B10" s="227"/>
      <c r="C10" s="8" t="s">
        <v>73</v>
      </c>
      <c r="D10" s="8" t="s">
        <v>744</v>
      </c>
      <c r="E10" s="8" t="s">
        <v>74</v>
      </c>
      <c r="F10" s="8" t="s">
        <v>75</v>
      </c>
      <c r="G10" s="8" t="s">
        <v>745</v>
      </c>
    </row>
    <row r="11" spans="1:7" ht="78.5" thickBot="1">
      <c r="A11" s="62" t="s">
        <v>76</v>
      </c>
      <c r="B11" s="55" t="s">
        <v>82</v>
      </c>
      <c r="C11" s="55" t="s">
        <v>657</v>
      </c>
      <c r="D11" s="55"/>
      <c r="E11" s="8" t="s">
        <v>68</v>
      </c>
      <c r="F11" s="8" t="s">
        <v>62</v>
      </c>
      <c r="G11" s="55"/>
    </row>
    <row r="12" spans="1:7" ht="39.5" thickBot="1">
      <c r="A12" s="62" t="s">
        <v>76</v>
      </c>
      <c r="B12" s="55" t="s">
        <v>83</v>
      </c>
      <c r="C12" s="55" t="s">
        <v>658</v>
      </c>
      <c r="D12" s="55"/>
      <c r="E12" s="8" t="s">
        <v>68</v>
      </c>
      <c r="F12" s="8" t="s">
        <v>62</v>
      </c>
      <c r="G12" s="55"/>
    </row>
    <row r="13" spans="1:7" ht="26.5" thickBot="1">
      <c r="A13" s="62" t="s">
        <v>76</v>
      </c>
      <c r="B13" s="55" t="s">
        <v>84</v>
      </c>
      <c r="C13" s="55" t="s">
        <v>85</v>
      </c>
      <c r="D13" s="55"/>
      <c r="E13" s="8" t="s">
        <v>68</v>
      </c>
      <c r="F13" s="8" t="s">
        <v>62</v>
      </c>
      <c r="G13" s="55"/>
    </row>
    <row r="14" spans="1:7" ht="26.5" thickBot="1">
      <c r="A14" s="62" t="s">
        <v>76</v>
      </c>
      <c r="B14" s="55" t="s">
        <v>86</v>
      </c>
      <c r="C14" s="55" t="s">
        <v>87</v>
      </c>
      <c r="D14" s="55"/>
      <c r="E14" s="8" t="s">
        <v>68</v>
      </c>
      <c r="F14" s="8" t="s">
        <v>62</v>
      </c>
      <c r="G14" s="55"/>
    </row>
    <row r="15" spans="1:7" ht="26.5" thickBot="1">
      <c r="A15" s="62" t="s">
        <v>76</v>
      </c>
      <c r="B15" s="55" t="s">
        <v>88</v>
      </c>
      <c r="C15" s="55" t="s">
        <v>659</v>
      </c>
      <c r="D15" s="55"/>
      <c r="E15" s="8" t="s">
        <v>68</v>
      </c>
      <c r="F15" s="8" t="s">
        <v>62</v>
      </c>
      <c r="G15" s="55"/>
    </row>
    <row r="16" spans="1:7" ht="39.5" thickBot="1">
      <c r="A16" s="62" t="s">
        <v>76</v>
      </c>
      <c r="B16" s="55" t="s">
        <v>89</v>
      </c>
      <c r="C16" s="55" t="s">
        <v>660</v>
      </c>
      <c r="D16" s="55"/>
      <c r="E16" s="8" t="s">
        <v>68</v>
      </c>
      <c r="F16" s="8" t="s">
        <v>62</v>
      </c>
      <c r="G16" s="55"/>
    </row>
    <row r="17" spans="1:7" ht="52.5" thickBot="1">
      <c r="A17" s="62" t="s">
        <v>76</v>
      </c>
      <c r="B17" s="55" t="s">
        <v>90</v>
      </c>
      <c r="C17" s="55" t="s">
        <v>661</v>
      </c>
      <c r="D17" s="55"/>
      <c r="E17" s="8" t="s">
        <v>68</v>
      </c>
      <c r="F17" s="8" t="s">
        <v>62</v>
      </c>
      <c r="G17" s="55"/>
    </row>
    <row r="18" spans="1:7" ht="91.5" thickBot="1">
      <c r="A18" s="63" t="s">
        <v>79</v>
      </c>
      <c r="B18" s="55" t="s">
        <v>92</v>
      </c>
      <c r="C18" s="55" t="s">
        <v>653</v>
      </c>
      <c r="D18" s="55"/>
      <c r="E18" s="8" t="s">
        <v>68</v>
      </c>
      <c r="F18" s="8" t="s">
        <v>62</v>
      </c>
      <c r="G18" s="55"/>
    </row>
    <row r="19" spans="1:7" ht="39.5" thickBot="1">
      <c r="A19" s="63" t="s">
        <v>79</v>
      </c>
      <c r="B19" s="55" t="s">
        <v>91</v>
      </c>
      <c r="C19" s="55" t="s">
        <v>662</v>
      </c>
      <c r="D19" s="55"/>
      <c r="E19" s="8" t="s">
        <v>68</v>
      </c>
      <c r="F19" s="8" t="s">
        <v>62</v>
      </c>
      <c r="G19" s="55"/>
    </row>
    <row r="20" spans="1:7" ht="39.5" thickBot="1">
      <c r="A20" s="63" t="s">
        <v>79</v>
      </c>
      <c r="B20" s="55" t="s">
        <v>780</v>
      </c>
      <c r="C20" s="55" t="s">
        <v>781</v>
      </c>
      <c r="D20" s="55"/>
      <c r="E20" s="8" t="s">
        <v>68</v>
      </c>
      <c r="F20" s="8" t="s">
        <v>62</v>
      </c>
      <c r="G20" s="55"/>
    </row>
    <row r="21" spans="1:7" ht="78.5" thickBot="1">
      <c r="A21" s="65" t="s">
        <v>93</v>
      </c>
      <c r="B21" s="55" t="s">
        <v>94</v>
      </c>
      <c r="C21" s="55" t="s">
        <v>95</v>
      </c>
      <c r="D21" s="55"/>
      <c r="E21" s="8" t="s">
        <v>68</v>
      </c>
      <c r="F21" s="8" t="s">
        <v>62</v>
      </c>
      <c r="G21" s="55"/>
    </row>
    <row r="22" spans="1:7" ht="26.5" thickBot="1">
      <c r="A22" s="64" t="s">
        <v>81</v>
      </c>
      <c r="B22" s="55" t="s">
        <v>96</v>
      </c>
      <c r="C22" s="55" t="s">
        <v>663</v>
      </c>
      <c r="D22" s="55"/>
      <c r="E22" s="8" t="s">
        <v>68</v>
      </c>
      <c r="F22" s="8" t="s">
        <v>62</v>
      </c>
      <c r="G22" s="55"/>
    </row>
    <row r="23" spans="1:7" ht="14" customHeight="1" thickBot="1">
      <c r="A23" s="226" t="s">
        <v>97</v>
      </c>
      <c r="B23" s="227"/>
      <c r="C23" s="8" t="s">
        <v>73</v>
      </c>
      <c r="D23" s="8" t="s">
        <v>744</v>
      </c>
      <c r="E23" s="8" t="s">
        <v>74</v>
      </c>
      <c r="F23" s="8" t="s">
        <v>75</v>
      </c>
      <c r="G23" s="8" t="s">
        <v>745</v>
      </c>
    </row>
    <row r="24" spans="1:7" ht="52.5" thickBot="1">
      <c r="A24" s="62" t="s">
        <v>76</v>
      </c>
      <c r="B24" s="55" t="s">
        <v>98</v>
      </c>
      <c r="C24" s="55" t="s">
        <v>99</v>
      </c>
      <c r="D24" s="55"/>
      <c r="E24" s="8" t="s">
        <v>68</v>
      </c>
      <c r="F24" s="8" t="s">
        <v>62</v>
      </c>
      <c r="G24" s="55"/>
    </row>
    <row r="25" spans="1:7" ht="65.5" thickBot="1">
      <c r="A25" s="62" t="s">
        <v>76</v>
      </c>
      <c r="B25" s="55" t="s">
        <v>100</v>
      </c>
      <c r="C25" s="55" t="s">
        <v>727</v>
      </c>
      <c r="D25" s="55"/>
      <c r="E25" s="8" t="s">
        <v>68</v>
      </c>
      <c r="F25" s="8" t="s">
        <v>62</v>
      </c>
      <c r="G25" s="55"/>
    </row>
    <row r="26" spans="1:7" ht="39.5" thickBot="1">
      <c r="A26" s="62" t="s">
        <v>76</v>
      </c>
      <c r="B26" s="55" t="s">
        <v>105</v>
      </c>
      <c r="C26" s="55" t="s">
        <v>724</v>
      </c>
      <c r="D26" s="55"/>
      <c r="E26" s="8" t="s">
        <v>68</v>
      </c>
      <c r="F26" s="8" t="s">
        <v>62</v>
      </c>
      <c r="G26" s="55"/>
    </row>
    <row r="27" spans="1:7" ht="78.5" thickBot="1">
      <c r="A27" s="63" t="s">
        <v>79</v>
      </c>
      <c r="B27" s="55" t="s">
        <v>101</v>
      </c>
      <c r="C27" s="55" t="s">
        <v>102</v>
      </c>
      <c r="D27" s="55"/>
      <c r="E27" s="8" t="s">
        <v>68</v>
      </c>
      <c r="F27" s="8" t="s">
        <v>62</v>
      </c>
      <c r="G27" s="55"/>
    </row>
    <row r="28" spans="1:7" ht="39.5" thickBot="1">
      <c r="A28" s="63" t="s">
        <v>79</v>
      </c>
      <c r="B28" s="55" t="s">
        <v>103</v>
      </c>
      <c r="C28" s="55" t="s">
        <v>104</v>
      </c>
      <c r="D28" s="55"/>
      <c r="E28" s="8" t="s">
        <v>68</v>
      </c>
      <c r="F28" s="8" t="s">
        <v>62</v>
      </c>
      <c r="G28" s="55"/>
    </row>
    <row r="29" spans="1:7" ht="104.5" thickBot="1">
      <c r="A29" s="63" t="s">
        <v>79</v>
      </c>
      <c r="B29" s="55" t="s">
        <v>106</v>
      </c>
      <c r="C29" s="55" t="s">
        <v>725</v>
      </c>
      <c r="D29" s="55"/>
      <c r="E29" s="8" t="s">
        <v>68</v>
      </c>
      <c r="F29" s="8" t="s">
        <v>62</v>
      </c>
      <c r="G29" s="55"/>
    </row>
    <row r="30" spans="1:7" ht="52.5" thickBot="1">
      <c r="A30" s="63" t="s">
        <v>79</v>
      </c>
      <c r="B30" s="55" t="s">
        <v>107</v>
      </c>
      <c r="C30" s="55" t="s">
        <v>786</v>
      </c>
      <c r="D30" s="55"/>
      <c r="E30" s="8" t="s">
        <v>68</v>
      </c>
      <c r="F30" s="8" t="s">
        <v>62</v>
      </c>
      <c r="G30" s="55"/>
    </row>
    <row r="31" spans="1:7" ht="78.5" thickBot="1">
      <c r="A31" s="63" t="s">
        <v>79</v>
      </c>
      <c r="B31" s="55" t="s">
        <v>782</v>
      </c>
      <c r="C31" s="55" t="s">
        <v>783</v>
      </c>
      <c r="D31" s="55"/>
      <c r="E31" s="8" t="s">
        <v>68</v>
      </c>
      <c r="F31" s="8" t="s">
        <v>62</v>
      </c>
      <c r="G31" s="55"/>
    </row>
    <row r="32" spans="1:7" ht="156.5" thickBot="1">
      <c r="A32" s="63" t="s">
        <v>79</v>
      </c>
      <c r="B32" s="55" t="s">
        <v>784</v>
      </c>
      <c r="C32" s="55" t="s">
        <v>785</v>
      </c>
      <c r="D32" s="55"/>
      <c r="E32" s="8" t="s">
        <v>68</v>
      </c>
      <c r="F32" s="8" t="s">
        <v>62</v>
      </c>
      <c r="G32" s="55"/>
    </row>
    <row r="33" spans="1:7" ht="39.5" thickBot="1">
      <c r="A33" s="63" t="s">
        <v>79</v>
      </c>
      <c r="B33" s="55" t="s">
        <v>787</v>
      </c>
      <c r="C33" s="55" t="s">
        <v>788</v>
      </c>
      <c r="D33" s="55" t="s">
        <v>889</v>
      </c>
      <c r="E33" s="8" t="s">
        <v>64</v>
      </c>
      <c r="F33" s="8" t="s">
        <v>62</v>
      </c>
      <c r="G33" s="55"/>
    </row>
    <row r="34" spans="1:7" ht="52.5" thickBot="1">
      <c r="A34" s="63" t="s">
        <v>79</v>
      </c>
      <c r="B34" s="55" t="s">
        <v>108</v>
      </c>
      <c r="C34" s="55" t="s">
        <v>109</v>
      </c>
      <c r="D34" s="55"/>
      <c r="E34" s="8" t="s">
        <v>68</v>
      </c>
      <c r="F34" s="8" t="s">
        <v>62</v>
      </c>
      <c r="G34" s="55"/>
    </row>
    <row r="35" spans="1:7" ht="16" thickBot="1">
      <c r="A35" s="63" t="s">
        <v>79</v>
      </c>
      <c r="B35" s="55" t="s">
        <v>110</v>
      </c>
      <c r="C35" s="55" t="s">
        <v>111</v>
      </c>
      <c r="D35" s="55"/>
      <c r="E35" s="8" t="s">
        <v>68</v>
      </c>
      <c r="F35" s="8" t="s">
        <v>62</v>
      </c>
      <c r="G35" s="55"/>
    </row>
    <row r="36" spans="1:7" ht="52.5" thickBot="1">
      <c r="A36" s="63" t="s">
        <v>79</v>
      </c>
      <c r="B36" s="55" t="s">
        <v>112</v>
      </c>
      <c r="C36" s="55" t="s">
        <v>113</v>
      </c>
      <c r="D36" s="55"/>
      <c r="E36" s="8" t="s">
        <v>68</v>
      </c>
      <c r="F36" s="8" t="s">
        <v>62</v>
      </c>
      <c r="G36" s="55"/>
    </row>
    <row r="37" spans="1:7" ht="91.5" thickBot="1">
      <c r="A37" s="63" t="s">
        <v>79</v>
      </c>
      <c r="B37" s="55" t="s">
        <v>114</v>
      </c>
      <c r="C37" s="55" t="s">
        <v>115</v>
      </c>
      <c r="D37" s="55"/>
      <c r="E37" s="8" t="s">
        <v>68</v>
      </c>
      <c r="F37" s="8" t="s">
        <v>62</v>
      </c>
      <c r="G37" s="55"/>
    </row>
    <row r="38" spans="1:7" ht="52.5" thickBot="1">
      <c r="A38" s="64" t="s">
        <v>81</v>
      </c>
      <c r="B38" s="55" t="s">
        <v>116</v>
      </c>
      <c r="C38" s="55" t="s">
        <v>117</v>
      </c>
      <c r="D38" s="55"/>
      <c r="E38" s="8" t="s">
        <v>68</v>
      </c>
      <c r="F38" s="8" t="s">
        <v>62</v>
      </c>
      <c r="G38" s="55"/>
    </row>
    <row r="39" spans="1:7" ht="14" customHeight="1" thickBot="1">
      <c r="A39" s="226" t="s">
        <v>789</v>
      </c>
      <c r="B39" s="227"/>
      <c r="C39" s="8" t="s">
        <v>73</v>
      </c>
      <c r="D39" s="8" t="s">
        <v>744</v>
      </c>
      <c r="E39" s="8" t="s">
        <v>74</v>
      </c>
      <c r="F39" s="8" t="s">
        <v>75</v>
      </c>
      <c r="G39" s="8" t="s">
        <v>745</v>
      </c>
    </row>
    <row r="40" spans="1:7" ht="65.5" thickBot="1">
      <c r="A40" s="62" t="s">
        <v>76</v>
      </c>
      <c r="B40" s="55" t="s">
        <v>794</v>
      </c>
      <c r="C40" s="55" t="s">
        <v>795</v>
      </c>
      <c r="D40" s="55"/>
      <c r="E40" s="8" t="s">
        <v>68</v>
      </c>
      <c r="F40" s="8" t="s">
        <v>62</v>
      </c>
      <c r="G40" s="55"/>
    </row>
    <row r="41" spans="1:7" ht="26.5" thickBot="1">
      <c r="A41" s="63" t="s">
        <v>79</v>
      </c>
      <c r="B41" s="55" t="s">
        <v>790</v>
      </c>
      <c r="C41" s="55" t="s">
        <v>791</v>
      </c>
      <c r="D41" s="55"/>
      <c r="E41" s="8" t="s">
        <v>68</v>
      </c>
      <c r="F41" s="8" t="s">
        <v>62</v>
      </c>
      <c r="G41" s="55"/>
    </row>
    <row r="42" spans="1:7" ht="26.5" thickBot="1">
      <c r="A42" s="63" t="s">
        <v>79</v>
      </c>
      <c r="B42" s="55" t="s">
        <v>792</v>
      </c>
      <c r="C42" s="55" t="s">
        <v>793</v>
      </c>
      <c r="D42" s="55"/>
      <c r="E42" s="8" t="s">
        <v>68</v>
      </c>
      <c r="F42" s="8" t="s">
        <v>62</v>
      </c>
      <c r="G42" s="55"/>
    </row>
    <row r="43" spans="1:7" ht="78.5" thickBot="1">
      <c r="A43" s="63" t="s">
        <v>79</v>
      </c>
      <c r="B43" s="55" t="s">
        <v>796</v>
      </c>
      <c r="C43" s="55" t="s">
        <v>797</v>
      </c>
      <c r="D43" s="55"/>
      <c r="E43" s="8" t="s">
        <v>68</v>
      </c>
      <c r="F43" s="8" t="s">
        <v>62</v>
      </c>
      <c r="G43" s="55"/>
    </row>
    <row r="44" spans="1:7" ht="14" customHeight="1" thickBot="1">
      <c r="A44" s="226" t="s">
        <v>798</v>
      </c>
      <c r="B44" s="227"/>
      <c r="C44" s="8" t="s">
        <v>73</v>
      </c>
      <c r="D44" s="8" t="s">
        <v>744</v>
      </c>
      <c r="E44" s="8" t="s">
        <v>74</v>
      </c>
      <c r="F44" s="8" t="s">
        <v>75</v>
      </c>
      <c r="G44" s="8" t="s">
        <v>745</v>
      </c>
    </row>
    <row r="45" spans="1:7" ht="26.5" thickBot="1">
      <c r="A45" s="63" t="s">
        <v>79</v>
      </c>
      <c r="B45" s="55" t="s">
        <v>799</v>
      </c>
      <c r="C45" s="55" t="s">
        <v>800</v>
      </c>
      <c r="D45" s="55"/>
      <c r="E45" s="8" t="s">
        <v>68</v>
      </c>
      <c r="F45" s="8" t="s">
        <v>62</v>
      </c>
      <c r="G45" s="55"/>
    </row>
    <row r="46" spans="1:7" ht="39.5" thickBot="1">
      <c r="A46" s="65" t="s">
        <v>93</v>
      </c>
      <c r="B46" s="55" t="s">
        <v>801</v>
      </c>
      <c r="C46" s="55" t="s">
        <v>802</v>
      </c>
      <c r="D46" s="55"/>
      <c r="E46" s="8" t="s">
        <v>68</v>
      </c>
      <c r="F46" s="8" t="s">
        <v>62</v>
      </c>
      <c r="G46" s="55"/>
    </row>
    <row r="47" spans="1:7" ht="26.5" thickBot="1">
      <c r="A47" s="64" t="s">
        <v>81</v>
      </c>
      <c r="B47" s="55" t="s">
        <v>803</v>
      </c>
      <c r="C47" s="55" t="s">
        <v>804</v>
      </c>
      <c r="D47" s="55"/>
      <c r="E47" s="8" t="s">
        <v>68</v>
      </c>
      <c r="F47" s="8" t="s">
        <v>62</v>
      </c>
      <c r="G47" s="55"/>
    </row>
    <row r="48" spans="1:7" ht="16" thickBot="1">
      <c r="A48" s="64" t="s">
        <v>81</v>
      </c>
      <c r="B48" s="55" t="s">
        <v>805</v>
      </c>
      <c r="C48" s="55" t="s">
        <v>806</v>
      </c>
      <c r="D48" s="55"/>
      <c r="E48" s="8" t="s">
        <v>68</v>
      </c>
      <c r="F48" s="8" t="s">
        <v>62</v>
      </c>
      <c r="G48" s="55"/>
    </row>
    <row r="49" spans="1:7" ht="52.5" thickBot="1">
      <c r="A49" s="64" t="s">
        <v>118</v>
      </c>
      <c r="B49" s="55" t="s">
        <v>807</v>
      </c>
      <c r="C49" s="55" t="s">
        <v>808</v>
      </c>
      <c r="D49" s="55"/>
      <c r="E49" s="8" t="s">
        <v>64</v>
      </c>
      <c r="F49" s="8" t="s">
        <v>62</v>
      </c>
      <c r="G49" s="55"/>
    </row>
    <row r="50" spans="1:7" ht="14" customHeight="1" thickBot="1">
      <c r="A50" s="226" t="s">
        <v>119</v>
      </c>
      <c r="B50" s="227"/>
      <c r="C50" s="8" t="s">
        <v>73</v>
      </c>
      <c r="D50" s="8" t="s">
        <v>744</v>
      </c>
      <c r="E50" s="8" t="s">
        <v>74</v>
      </c>
      <c r="F50" s="8" t="s">
        <v>75</v>
      </c>
      <c r="G50" s="8" t="s">
        <v>745</v>
      </c>
    </row>
    <row r="51" spans="1:7" ht="26.5" thickBot="1">
      <c r="A51" s="62" t="s">
        <v>76</v>
      </c>
      <c r="B51" s="55" t="s">
        <v>120</v>
      </c>
      <c r="C51" s="55" t="s">
        <v>121</v>
      </c>
      <c r="D51" s="55"/>
      <c r="E51" s="8" t="s">
        <v>68</v>
      </c>
      <c r="F51" s="8" t="s">
        <v>62</v>
      </c>
      <c r="G51" s="55"/>
    </row>
    <row r="52" spans="1:7" ht="39.5" thickBot="1">
      <c r="A52" s="62" t="s">
        <v>76</v>
      </c>
      <c r="B52" s="55" t="s">
        <v>126</v>
      </c>
      <c r="C52" s="55" t="s">
        <v>127</v>
      </c>
      <c r="D52" s="55" t="s">
        <v>888</v>
      </c>
      <c r="E52" s="8" t="s">
        <v>71</v>
      </c>
      <c r="F52" s="8" t="s">
        <v>62</v>
      </c>
      <c r="G52" s="55"/>
    </row>
    <row r="53" spans="1:7" ht="78.5" thickBot="1">
      <c r="A53" s="63" t="s">
        <v>79</v>
      </c>
      <c r="B53" s="55" t="s">
        <v>122</v>
      </c>
      <c r="C53" s="55" t="s">
        <v>123</v>
      </c>
      <c r="D53" s="55"/>
      <c r="E53" s="8" t="s">
        <v>68</v>
      </c>
      <c r="F53" s="8" t="s">
        <v>62</v>
      </c>
      <c r="G53" s="55"/>
    </row>
    <row r="54" spans="1:7" ht="78.5" thickBot="1">
      <c r="A54" s="63" t="s">
        <v>79</v>
      </c>
      <c r="B54" s="55" t="s">
        <v>124</v>
      </c>
      <c r="C54" s="55" t="s">
        <v>125</v>
      </c>
      <c r="D54" s="55" t="s">
        <v>902</v>
      </c>
      <c r="E54" s="8" t="s">
        <v>68</v>
      </c>
      <c r="F54" s="8" t="s">
        <v>62</v>
      </c>
      <c r="G54" s="55"/>
    </row>
    <row r="55" spans="1:7" ht="26.5" thickBot="1">
      <c r="A55" s="63" t="s">
        <v>79</v>
      </c>
      <c r="B55" s="55" t="s">
        <v>128</v>
      </c>
      <c r="C55" s="55" t="s">
        <v>129</v>
      </c>
      <c r="D55" s="55"/>
      <c r="E55" s="8" t="s">
        <v>71</v>
      </c>
      <c r="F55" s="8" t="s">
        <v>62</v>
      </c>
      <c r="G55" s="55"/>
    </row>
    <row r="56" spans="1:7" ht="26.5" thickBot="1">
      <c r="A56" s="64" t="s">
        <v>81</v>
      </c>
      <c r="B56" s="55" t="s">
        <v>130</v>
      </c>
      <c r="C56" s="55" t="s">
        <v>131</v>
      </c>
      <c r="D56" s="55"/>
      <c r="E56" s="8" t="s">
        <v>71</v>
      </c>
      <c r="F56" s="8" t="s">
        <v>62</v>
      </c>
      <c r="G56" s="55"/>
    </row>
    <row r="57" spans="1:7" ht="52.5" thickBot="1">
      <c r="A57" s="64" t="s">
        <v>81</v>
      </c>
      <c r="B57" s="55" t="s">
        <v>132</v>
      </c>
      <c r="C57" s="55" t="s">
        <v>133</v>
      </c>
      <c r="D57" s="55"/>
      <c r="E57" s="8" t="s">
        <v>68</v>
      </c>
      <c r="F57" s="8" t="s">
        <v>62</v>
      </c>
      <c r="G57" s="55"/>
    </row>
    <row r="58" spans="1:7" ht="78.5" thickBot="1">
      <c r="A58" s="64" t="s">
        <v>81</v>
      </c>
      <c r="B58" s="55" t="s">
        <v>809</v>
      </c>
      <c r="C58" s="55" t="s">
        <v>810</v>
      </c>
      <c r="D58" s="55"/>
      <c r="E58" s="8" t="s">
        <v>64</v>
      </c>
      <c r="F58" s="8" t="s">
        <v>62</v>
      </c>
      <c r="G58" s="55"/>
    </row>
    <row r="59" spans="1:7" ht="14" customHeight="1" thickBot="1">
      <c r="A59" s="226" t="s">
        <v>134</v>
      </c>
      <c r="B59" s="227"/>
      <c r="C59" s="8" t="s">
        <v>73</v>
      </c>
      <c r="D59" s="8" t="s">
        <v>744</v>
      </c>
      <c r="E59" s="8" t="s">
        <v>74</v>
      </c>
      <c r="F59" s="8" t="s">
        <v>75</v>
      </c>
      <c r="G59" s="8" t="s">
        <v>745</v>
      </c>
    </row>
    <row r="60" spans="1:7" ht="39.5" thickBot="1">
      <c r="A60" s="62" t="s">
        <v>76</v>
      </c>
      <c r="B60" s="55" t="s">
        <v>135</v>
      </c>
      <c r="C60" s="55" t="s">
        <v>136</v>
      </c>
      <c r="D60" s="55"/>
      <c r="E60" s="8" t="s">
        <v>68</v>
      </c>
      <c r="F60" s="8" t="s">
        <v>62</v>
      </c>
      <c r="G60" s="55"/>
    </row>
    <row r="61" spans="1:7" ht="26.5" thickBot="1">
      <c r="A61" s="62" t="s">
        <v>76</v>
      </c>
      <c r="B61" s="55" t="s">
        <v>137</v>
      </c>
      <c r="C61" s="55" t="s">
        <v>138</v>
      </c>
      <c r="D61" s="55"/>
      <c r="E61" s="8" t="s">
        <v>68</v>
      </c>
      <c r="F61" s="8" t="s">
        <v>62</v>
      </c>
      <c r="G61" s="55"/>
    </row>
    <row r="62" spans="1:7" ht="16" thickBot="1">
      <c r="A62" s="63" t="s">
        <v>79</v>
      </c>
      <c r="B62" s="55" t="s">
        <v>139</v>
      </c>
      <c r="C62" s="55" t="s">
        <v>140</v>
      </c>
      <c r="D62" s="55"/>
      <c r="E62" s="8" t="s">
        <v>68</v>
      </c>
      <c r="F62" s="8" t="s">
        <v>62</v>
      </c>
      <c r="G62" s="55"/>
    </row>
    <row r="63" spans="1:7" ht="26.5" thickBot="1">
      <c r="A63" s="63" t="s">
        <v>79</v>
      </c>
      <c r="B63" s="55" t="s">
        <v>141</v>
      </c>
      <c r="C63" s="55" t="s">
        <v>142</v>
      </c>
      <c r="D63" s="55"/>
      <c r="E63" s="8" t="s">
        <v>68</v>
      </c>
      <c r="F63" s="8" t="s">
        <v>62</v>
      </c>
      <c r="G63" s="55"/>
    </row>
    <row r="64" spans="1:7" ht="16" thickBot="1">
      <c r="A64" s="64" t="s">
        <v>81</v>
      </c>
      <c r="B64" s="55" t="s">
        <v>143</v>
      </c>
      <c r="C64" s="55" t="s">
        <v>144</v>
      </c>
      <c r="D64" s="55"/>
      <c r="E64" s="8" t="s">
        <v>68</v>
      </c>
      <c r="F64" s="8" t="s">
        <v>62</v>
      </c>
      <c r="G64" s="55"/>
    </row>
    <row r="65" spans="1:7" ht="14" customHeight="1" thickBot="1">
      <c r="A65" s="226" t="s">
        <v>145</v>
      </c>
      <c r="B65" s="227"/>
      <c r="C65" s="8" t="s">
        <v>73</v>
      </c>
      <c r="D65" s="8" t="s">
        <v>744</v>
      </c>
      <c r="E65" s="8" t="s">
        <v>74</v>
      </c>
      <c r="F65" s="8" t="s">
        <v>75</v>
      </c>
      <c r="G65" s="8" t="s">
        <v>745</v>
      </c>
    </row>
    <row r="66" spans="1:7" ht="26.5" thickBot="1">
      <c r="A66" s="62" t="s">
        <v>76</v>
      </c>
      <c r="B66" s="55" t="s">
        <v>146</v>
      </c>
      <c r="C66" s="55" t="s">
        <v>147</v>
      </c>
      <c r="D66" s="55"/>
      <c r="E66" s="8" t="s">
        <v>68</v>
      </c>
      <c r="F66" s="8" t="s">
        <v>62</v>
      </c>
      <c r="G66" s="55"/>
    </row>
    <row r="67" spans="1:7" ht="16" thickBot="1">
      <c r="A67" s="62" t="s">
        <v>76</v>
      </c>
      <c r="B67" s="55" t="s">
        <v>150</v>
      </c>
      <c r="C67" s="55" t="s">
        <v>151</v>
      </c>
      <c r="D67" s="55"/>
      <c r="E67" s="8" t="s">
        <v>68</v>
      </c>
      <c r="F67" s="8" t="s">
        <v>62</v>
      </c>
      <c r="G67" s="55"/>
    </row>
    <row r="68" spans="1:7" ht="26.5" thickBot="1">
      <c r="A68" s="62" t="s">
        <v>76</v>
      </c>
      <c r="B68" s="55" t="s">
        <v>152</v>
      </c>
      <c r="C68" s="55" t="s">
        <v>153</v>
      </c>
      <c r="D68" s="55"/>
      <c r="E68" s="8" t="s">
        <v>68</v>
      </c>
      <c r="F68" s="8" t="s">
        <v>62</v>
      </c>
      <c r="G68" s="55"/>
    </row>
    <row r="69" spans="1:7" ht="39.5" thickBot="1">
      <c r="A69" s="63" t="s">
        <v>79</v>
      </c>
      <c r="B69" s="55" t="s">
        <v>154</v>
      </c>
      <c r="C69" s="55" t="s">
        <v>155</v>
      </c>
      <c r="D69" s="55"/>
      <c r="E69" s="8" t="s">
        <v>68</v>
      </c>
      <c r="F69" s="8" t="s">
        <v>62</v>
      </c>
      <c r="G69" s="55"/>
    </row>
    <row r="70" spans="1:7" ht="52.5" thickBot="1">
      <c r="A70" s="63" t="s">
        <v>79</v>
      </c>
      <c r="B70" s="55" t="s">
        <v>156</v>
      </c>
      <c r="C70" s="55" t="s">
        <v>723</v>
      </c>
      <c r="D70" s="55"/>
      <c r="E70" s="8" t="s">
        <v>68</v>
      </c>
      <c r="F70" s="8" t="s">
        <v>62</v>
      </c>
      <c r="G70" s="55"/>
    </row>
    <row r="71" spans="1:7" ht="39.5" thickBot="1">
      <c r="A71" s="63" t="s">
        <v>79</v>
      </c>
      <c r="B71" s="55" t="s">
        <v>157</v>
      </c>
      <c r="C71" s="55" t="s">
        <v>158</v>
      </c>
      <c r="D71" s="55"/>
      <c r="E71" s="8" t="s">
        <v>68</v>
      </c>
      <c r="F71" s="8" t="s">
        <v>62</v>
      </c>
      <c r="G71" s="55"/>
    </row>
    <row r="72" spans="1:7" ht="65.5" thickBot="1">
      <c r="A72" s="63" t="s">
        <v>79</v>
      </c>
      <c r="B72" s="55" t="s">
        <v>159</v>
      </c>
      <c r="C72" s="55" t="s">
        <v>160</v>
      </c>
      <c r="D72" s="55"/>
      <c r="E72" s="8" t="s">
        <v>68</v>
      </c>
      <c r="F72" s="8" t="s">
        <v>62</v>
      </c>
      <c r="G72" s="55"/>
    </row>
    <row r="73" spans="1:7" ht="52.5" thickBot="1">
      <c r="A73" s="63" t="s">
        <v>79</v>
      </c>
      <c r="B73" s="55" t="s">
        <v>163</v>
      </c>
      <c r="C73" s="55" t="s">
        <v>164</v>
      </c>
      <c r="D73" s="55"/>
      <c r="E73" s="8" t="s">
        <v>68</v>
      </c>
      <c r="F73" s="8" t="s">
        <v>62</v>
      </c>
      <c r="G73" s="55"/>
    </row>
    <row r="74" spans="1:7" ht="52.5" thickBot="1">
      <c r="A74" s="63" t="s">
        <v>79</v>
      </c>
      <c r="B74" s="55" t="s">
        <v>161</v>
      </c>
      <c r="C74" s="55" t="s">
        <v>162</v>
      </c>
      <c r="D74" s="55"/>
      <c r="E74" s="8" t="s">
        <v>68</v>
      </c>
      <c r="F74" s="8" t="s">
        <v>62</v>
      </c>
      <c r="G74" s="55"/>
    </row>
    <row r="75" spans="1:7" ht="65.5" thickBot="1">
      <c r="A75" s="63" t="s">
        <v>79</v>
      </c>
      <c r="B75" s="55" t="s">
        <v>148</v>
      </c>
      <c r="C75" s="55" t="s">
        <v>149</v>
      </c>
      <c r="D75" s="55"/>
      <c r="E75" s="8" t="s">
        <v>68</v>
      </c>
      <c r="F75" s="8" t="s">
        <v>62</v>
      </c>
      <c r="G75" s="55"/>
    </row>
    <row r="76" spans="1:7" ht="39.5" thickBot="1">
      <c r="A76" s="63" t="s">
        <v>79</v>
      </c>
      <c r="B76" s="55" t="s">
        <v>165</v>
      </c>
      <c r="C76" s="55" t="s">
        <v>166</v>
      </c>
      <c r="D76" s="55"/>
      <c r="E76" s="8" t="s">
        <v>68</v>
      </c>
      <c r="F76" s="8" t="s">
        <v>62</v>
      </c>
      <c r="G76" s="55"/>
    </row>
    <row r="77" spans="1:7" ht="26.5" thickBot="1">
      <c r="A77" s="82" t="s">
        <v>93</v>
      </c>
      <c r="B77" s="55" t="s">
        <v>167</v>
      </c>
      <c r="C77" s="55" t="s">
        <v>168</v>
      </c>
      <c r="D77" s="55"/>
      <c r="E77" s="8" t="s">
        <v>68</v>
      </c>
      <c r="F77" s="8" t="s">
        <v>62</v>
      </c>
      <c r="G77" s="55"/>
    </row>
    <row r="78" spans="1:7" ht="78.5" thickBot="1">
      <c r="A78" s="82" t="s">
        <v>93</v>
      </c>
      <c r="B78" s="55" t="s">
        <v>811</v>
      </c>
      <c r="C78" s="55" t="s">
        <v>812</v>
      </c>
      <c r="D78" s="55"/>
      <c r="E78" s="8" t="s">
        <v>68</v>
      </c>
      <c r="F78" s="8" t="s">
        <v>62</v>
      </c>
      <c r="G78" s="55"/>
    </row>
    <row r="79" spans="1:7" ht="117.5" thickBot="1">
      <c r="A79" s="64" t="s">
        <v>81</v>
      </c>
      <c r="B79" s="55" t="s">
        <v>813</v>
      </c>
      <c r="C79" s="55" t="s">
        <v>814</v>
      </c>
      <c r="D79" s="55"/>
      <c r="E79" s="8" t="s">
        <v>64</v>
      </c>
      <c r="F79" s="8" t="s">
        <v>62</v>
      </c>
      <c r="G79" s="55"/>
    </row>
    <row r="80" spans="1:7" ht="52.5" thickBot="1">
      <c r="A80" s="64" t="s">
        <v>81</v>
      </c>
      <c r="B80" s="55" t="s">
        <v>815</v>
      </c>
      <c r="C80" s="55" t="s">
        <v>816</v>
      </c>
      <c r="D80" s="55"/>
      <c r="E80" s="8" t="s">
        <v>68</v>
      </c>
      <c r="F80" s="8" t="s">
        <v>62</v>
      </c>
      <c r="G80" s="55"/>
    </row>
    <row r="81" spans="1:7" ht="78.5" thickBot="1">
      <c r="A81" s="64" t="s">
        <v>81</v>
      </c>
      <c r="B81" s="55" t="s">
        <v>817</v>
      </c>
      <c r="C81" s="55" t="s">
        <v>818</v>
      </c>
      <c r="D81" s="55" t="s">
        <v>890</v>
      </c>
      <c r="E81" s="8" t="s">
        <v>68</v>
      </c>
      <c r="F81" s="8" t="s">
        <v>62</v>
      </c>
      <c r="G81" s="55"/>
    </row>
    <row r="82" spans="1:7" ht="14" customHeight="1" thickBot="1">
      <c r="A82" s="226" t="s">
        <v>169</v>
      </c>
      <c r="B82" s="227"/>
      <c r="C82" s="8" t="s">
        <v>73</v>
      </c>
      <c r="D82" s="8" t="s">
        <v>744</v>
      </c>
      <c r="E82" s="8" t="s">
        <v>74</v>
      </c>
      <c r="F82" s="8" t="s">
        <v>75</v>
      </c>
      <c r="G82" s="8" t="s">
        <v>745</v>
      </c>
    </row>
    <row r="83" spans="1:7" ht="26.5" thickBot="1">
      <c r="A83" s="62" t="s">
        <v>76</v>
      </c>
      <c r="B83" s="55" t="s">
        <v>170</v>
      </c>
      <c r="C83" s="55" t="s">
        <v>721</v>
      </c>
      <c r="D83" s="55"/>
      <c r="E83" s="8" t="s">
        <v>68</v>
      </c>
      <c r="F83" s="8" t="s">
        <v>62</v>
      </c>
      <c r="G83" s="55"/>
    </row>
    <row r="84" spans="1:7" ht="16" thickBot="1">
      <c r="A84" s="62" t="s">
        <v>79</v>
      </c>
      <c r="B84" s="55" t="s">
        <v>171</v>
      </c>
      <c r="C84" s="55" t="s">
        <v>722</v>
      </c>
      <c r="D84" s="55"/>
      <c r="E84" s="8" t="s">
        <v>68</v>
      </c>
      <c r="F84" s="8" t="s">
        <v>62</v>
      </c>
      <c r="G84" s="55"/>
    </row>
    <row r="85" spans="1:7" ht="26.5" thickBot="1">
      <c r="A85" s="63" t="s">
        <v>93</v>
      </c>
      <c r="B85" s="55" t="s">
        <v>172</v>
      </c>
      <c r="C85" s="55" t="s">
        <v>173</v>
      </c>
      <c r="D85" s="55"/>
      <c r="E85" s="8" t="s">
        <v>68</v>
      </c>
      <c r="F85" s="8" t="s">
        <v>62</v>
      </c>
      <c r="G85" s="55"/>
    </row>
    <row r="86" spans="1:7" ht="26.5" thickBot="1">
      <c r="A86" s="65" t="s">
        <v>93</v>
      </c>
      <c r="B86" s="55" t="s">
        <v>174</v>
      </c>
      <c r="C86" s="55" t="s">
        <v>175</v>
      </c>
      <c r="D86" s="55"/>
      <c r="E86" s="8" t="s">
        <v>68</v>
      </c>
      <c r="F86" s="8" t="s">
        <v>62</v>
      </c>
      <c r="G86" s="55"/>
    </row>
    <row r="87" spans="1:7" ht="78.5" thickBot="1">
      <c r="A87" s="64" t="s">
        <v>81</v>
      </c>
      <c r="B87" s="55" t="s">
        <v>819</v>
      </c>
      <c r="C87" s="55" t="s">
        <v>820</v>
      </c>
      <c r="D87" s="55" t="s">
        <v>892</v>
      </c>
      <c r="E87" s="8" t="s">
        <v>68</v>
      </c>
      <c r="F87" s="8" t="s">
        <v>62</v>
      </c>
      <c r="G87" s="55"/>
    </row>
    <row r="88" spans="1:7" ht="39.5" thickBot="1">
      <c r="A88" s="66" t="s">
        <v>118</v>
      </c>
      <c r="B88" s="55" t="s">
        <v>821</v>
      </c>
      <c r="C88" s="55" t="s">
        <v>822</v>
      </c>
      <c r="D88" s="55" t="s">
        <v>891</v>
      </c>
      <c r="E88" s="8" t="s">
        <v>68</v>
      </c>
      <c r="F88" s="8" t="s">
        <v>62</v>
      </c>
      <c r="G88" s="55"/>
    </row>
    <row r="89" spans="1:7" ht="14" customHeight="1" thickBot="1">
      <c r="A89" s="226" t="s">
        <v>176</v>
      </c>
      <c r="B89" s="227"/>
      <c r="C89" s="8" t="s">
        <v>73</v>
      </c>
      <c r="D89" s="8" t="s">
        <v>744</v>
      </c>
      <c r="E89" s="8" t="s">
        <v>74</v>
      </c>
      <c r="F89" s="8" t="s">
        <v>75</v>
      </c>
      <c r="G89" s="8" t="s">
        <v>745</v>
      </c>
    </row>
    <row r="90" spans="1:7" ht="26.5" thickBot="1">
      <c r="A90" s="62" t="s">
        <v>76</v>
      </c>
      <c r="B90" s="55" t="s">
        <v>177</v>
      </c>
      <c r="C90" s="55" t="s">
        <v>178</v>
      </c>
      <c r="D90" s="55"/>
      <c r="E90" s="8" t="s">
        <v>68</v>
      </c>
      <c r="F90" s="8" t="s">
        <v>62</v>
      </c>
      <c r="G90" s="55"/>
    </row>
    <row r="91" spans="1:7" ht="16" thickBot="1">
      <c r="A91" s="62" t="s">
        <v>76</v>
      </c>
      <c r="B91" s="55" t="s">
        <v>179</v>
      </c>
      <c r="C91" s="55" t="s">
        <v>180</v>
      </c>
      <c r="D91" s="55"/>
      <c r="E91" s="8" t="s">
        <v>68</v>
      </c>
      <c r="F91" s="8" t="s">
        <v>62</v>
      </c>
      <c r="G91" s="55"/>
    </row>
    <row r="92" spans="1:7" ht="52.5" thickBot="1">
      <c r="A92" s="62" t="s">
        <v>76</v>
      </c>
      <c r="B92" s="55" t="s">
        <v>77</v>
      </c>
      <c r="C92" s="55" t="s">
        <v>78</v>
      </c>
      <c r="D92" s="120"/>
      <c r="E92" s="8" t="s">
        <v>68</v>
      </c>
      <c r="F92" s="8" t="s">
        <v>62</v>
      </c>
      <c r="G92" s="55"/>
    </row>
    <row r="93" spans="1:7" ht="52.5" thickBot="1">
      <c r="A93" s="63" t="s">
        <v>79</v>
      </c>
      <c r="B93" s="55" t="s">
        <v>80</v>
      </c>
      <c r="C93" s="55" t="s">
        <v>652</v>
      </c>
      <c r="D93" s="55"/>
      <c r="E93" s="8" t="s">
        <v>68</v>
      </c>
      <c r="F93" s="8" t="s">
        <v>62</v>
      </c>
      <c r="G93" s="55"/>
    </row>
    <row r="94" spans="1:7" ht="143.5" thickBot="1">
      <c r="A94" s="63" t="s">
        <v>79</v>
      </c>
      <c r="B94" s="55" t="s">
        <v>181</v>
      </c>
      <c r="C94" s="55" t="s">
        <v>655</v>
      </c>
      <c r="D94" s="120" t="s">
        <v>893</v>
      </c>
      <c r="E94" s="8" t="s">
        <v>68</v>
      </c>
      <c r="F94" s="8" t="s">
        <v>62</v>
      </c>
      <c r="G94" s="55"/>
    </row>
    <row r="95" spans="1:7" ht="39.5" thickBot="1">
      <c r="A95" s="63" t="s">
        <v>79</v>
      </c>
      <c r="B95" s="55" t="s">
        <v>182</v>
      </c>
      <c r="C95" s="55" t="s">
        <v>183</v>
      </c>
      <c r="D95" s="55"/>
      <c r="E95" s="8" t="s">
        <v>68</v>
      </c>
      <c r="F95" s="8" t="s">
        <v>62</v>
      </c>
      <c r="G95" s="55"/>
    </row>
    <row r="96" spans="1:7" ht="26.5" thickBot="1">
      <c r="A96" s="65" t="s">
        <v>93</v>
      </c>
      <c r="B96" s="55" t="s">
        <v>184</v>
      </c>
      <c r="C96" s="55" t="s">
        <v>185</v>
      </c>
      <c r="D96" s="55"/>
      <c r="E96" s="8" t="s">
        <v>68</v>
      </c>
      <c r="F96" s="8" t="s">
        <v>62</v>
      </c>
      <c r="G96" s="55"/>
    </row>
    <row r="97" spans="1:7" ht="26.5" thickBot="1">
      <c r="A97" s="64" t="s">
        <v>81</v>
      </c>
      <c r="B97" s="55" t="s">
        <v>778</v>
      </c>
      <c r="C97" s="55" t="s">
        <v>779</v>
      </c>
      <c r="D97" s="55"/>
      <c r="E97" s="8" t="s">
        <v>64</v>
      </c>
      <c r="F97" s="8" t="s">
        <v>62</v>
      </c>
      <c r="G97" s="55"/>
    </row>
    <row r="98" spans="1:7" ht="14" customHeight="1" thickBot="1">
      <c r="A98" s="226" t="s">
        <v>848</v>
      </c>
      <c r="B98" s="227"/>
      <c r="C98" s="8" t="s">
        <v>73</v>
      </c>
      <c r="D98" s="8" t="s">
        <v>744</v>
      </c>
      <c r="E98" s="8" t="s">
        <v>74</v>
      </c>
      <c r="F98" s="8" t="s">
        <v>75</v>
      </c>
      <c r="G98" s="8" t="s">
        <v>745</v>
      </c>
    </row>
    <row r="99" spans="1:7" ht="78.5" thickBot="1">
      <c r="A99" s="63" t="s">
        <v>79</v>
      </c>
      <c r="B99" s="55" t="s">
        <v>656</v>
      </c>
      <c r="C99" s="55" t="s">
        <v>849</v>
      </c>
      <c r="D99" s="120" t="s">
        <v>901</v>
      </c>
      <c r="E99" s="8" t="s">
        <v>68</v>
      </c>
      <c r="F99" s="8" t="s">
        <v>62</v>
      </c>
      <c r="G99" s="55"/>
    </row>
    <row r="100" spans="1:7" ht="26.5" thickBot="1">
      <c r="A100" s="64" t="s">
        <v>81</v>
      </c>
      <c r="B100" s="55" t="s">
        <v>835</v>
      </c>
      <c r="C100" s="55" t="s">
        <v>850</v>
      </c>
      <c r="D100" s="55"/>
      <c r="E100" s="8" t="s">
        <v>64</v>
      </c>
      <c r="F100" s="8" t="s">
        <v>62</v>
      </c>
      <c r="G100" s="55"/>
    </row>
    <row r="101" spans="1:7" ht="26.5" thickBot="1">
      <c r="A101" s="64" t="s">
        <v>81</v>
      </c>
      <c r="B101" s="55" t="s">
        <v>186</v>
      </c>
      <c r="C101" s="55" t="s">
        <v>851</v>
      </c>
      <c r="D101" s="55"/>
      <c r="E101" s="8" t="s">
        <v>64</v>
      </c>
      <c r="F101" s="8" t="s">
        <v>62</v>
      </c>
      <c r="G101" s="55"/>
    </row>
    <row r="102" spans="1:7" ht="26.5" thickBot="1">
      <c r="A102" s="66" t="s">
        <v>118</v>
      </c>
      <c r="B102" s="55" t="s">
        <v>836</v>
      </c>
      <c r="C102" s="55" t="s">
        <v>852</v>
      </c>
      <c r="D102" s="55"/>
      <c r="E102" s="8" t="s">
        <v>64</v>
      </c>
      <c r="F102" s="8" t="s">
        <v>62</v>
      </c>
      <c r="G102" s="55"/>
    </row>
    <row r="103" spans="1:7" ht="14" customHeight="1" thickBot="1">
      <c r="A103" s="226" t="s">
        <v>187</v>
      </c>
      <c r="B103" s="227"/>
      <c r="C103" s="8" t="s">
        <v>73</v>
      </c>
      <c r="D103" s="8" t="s">
        <v>744</v>
      </c>
      <c r="E103" s="8" t="s">
        <v>74</v>
      </c>
      <c r="F103" s="8" t="s">
        <v>75</v>
      </c>
      <c r="G103" s="8" t="s">
        <v>745</v>
      </c>
    </row>
    <row r="104" spans="1:7" ht="65.5" thickBot="1">
      <c r="A104" s="62" t="s">
        <v>76</v>
      </c>
      <c r="B104" s="55" t="s">
        <v>188</v>
      </c>
      <c r="C104" s="55" t="s">
        <v>189</v>
      </c>
      <c r="D104" s="55"/>
      <c r="E104" s="8" t="s">
        <v>68</v>
      </c>
      <c r="F104" s="8" t="s">
        <v>62</v>
      </c>
      <c r="G104" s="55"/>
    </row>
    <row r="105" spans="1:7" ht="39.5" thickBot="1">
      <c r="A105" s="63" t="s">
        <v>79</v>
      </c>
      <c r="B105" s="55" t="s">
        <v>190</v>
      </c>
      <c r="C105" s="55" t="s">
        <v>191</v>
      </c>
      <c r="D105" s="55"/>
      <c r="E105" s="8" t="s">
        <v>68</v>
      </c>
      <c r="F105" s="8" t="s">
        <v>62</v>
      </c>
      <c r="G105" s="55"/>
    </row>
    <row r="106" spans="1:7" ht="26.5" thickBot="1">
      <c r="A106" s="65" t="s">
        <v>93</v>
      </c>
      <c r="B106" s="55" t="s">
        <v>192</v>
      </c>
      <c r="C106" s="55" t="s">
        <v>825</v>
      </c>
      <c r="D106" s="55"/>
      <c r="E106" s="8" t="s">
        <v>68</v>
      </c>
      <c r="F106" s="8" t="s">
        <v>62</v>
      </c>
      <c r="G106" s="55"/>
    </row>
    <row r="107" spans="1:7" ht="26.5" thickBot="1">
      <c r="A107" s="64" t="s">
        <v>81</v>
      </c>
      <c r="B107" s="55" t="s">
        <v>823</v>
      </c>
      <c r="C107" s="55" t="s">
        <v>824</v>
      </c>
      <c r="D107" s="55"/>
      <c r="E107" s="8" t="s">
        <v>68</v>
      </c>
      <c r="F107" s="8" t="s">
        <v>62</v>
      </c>
      <c r="G107" s="55"/>
    </row>
    <row r="108" spans="1:7" ht="14" customHeight="1" thickBot="1">
      <c r="A108" s="226" t="s">
        <v>193</v>
      </c>
      <c r="B108" s="227"/>
      <c r="C108" s="8" t="s">
        <v>73</v>
      </c>
      <c r="D108" s="8" t="s">
        <v>744</v>
      </c>
      <c r="E108" s="8" t="s">
        <v>74</v>
      </c>
      <c r="F108" s="8" t="s">
        <v>75</v>
      </c>
      <c r="G108" s="8" t="s">
        <v>745</v>
      </c>
    </row>
    <row r="109" spans="1:7" ht="52.5" thickBot="1">
      <c r="A109" s="62" t="s">
        <v>76</v>
      </c>
      <c r="B109" s="55" t="s">
        <v>194</v>
      </c>
      <c r="C109" s="55" t="s">
        <v>195</v>
      </c>
      <c r="D109" s="55"/>
      <c r="E109" s="8" t="s">
        <v>68</v>
      </c>
      <c r="F109" s="8" t="s">
        <v>62</v>
      </c>
      <c r="G109" s="55"/>
    </row>
    <row r="110" spans="1:7" ht="16" thickBot="1">
      <c r="A110" s="62" t="s">
        <v>76</v>
      </c>
      <c r="B110" s="55" t="s">
        <v>196</v>
      </c>
      <c r="C110" s="55" t="s">
        <v>197</v>
      </c>
      <c r="D110" s="55"/>
      <c r="E110" s="8" t="s">
        <v>68</v>
      </c>
      <c r="F110" s="8" t="s">
        <v>62</v>
      </c>
      <c r="G110" s="55"/>
    </row>
    <row r="111" spans="1:7" ht="117.5" thickBot="1">
      <c r="A111" s="63" t="s">
        <v>79</v>
      </c>
      <c r="B111" s="55" t="s">
        <v>198</v>
      </c>
      <c r="C111" s="55" t="s">
        <v>654</v>
      </c>
      <c r="D111" s="55"/>
      <c r="E111" s="8" t="s">
        <v>68</v>
      </c>
      <c r="F111" s="8" t="s">
        <v>62</v>
      </c>
      <c r="G111" s="55"/>
    </row>
    <row r="112" spans="1:7" ht="14" customHeight="1" thickBot="1">
      <c r="A112" s="226" t="s">
        <v>826</v>
      </c>
      <c r="B112" s="227"/>
      <c r="C112" s="8" t="s">
        <v>73</v>
      </c>
      <c r="D112" s="8" t="s">
        <v>744</v>
      </c>
      <c r="E112" s="8" t="s">
        <v>74</v>
      </c>
      <c r="F112" s="8" t="s">
        <v>75</v>
      </c>
      <c r="G112" s="8" t="s">
        <v>745</v>
      </c>
    </row>
    <row r="113" spans="1:7" ht="16" thickBot="1">
      <c r="A113" s="62" t="s">
        <v>76</v>
      </c>
      <c r="B113" s="55" t="s">
        <v>827</v>
      </c>
      <c r="C113" s="55" t="s">
        <v>828</v>
      </c>
      <c r="D113" s="55"/>
      <c r="E113" s="8" t="s">
        <v>68</v>
      </c>
      <c r="F113" s="8" t="s">
        <v>62</v>
      </c>
      <c r="G113" s="55"/>
    </row>
    <row r="114" spans="1:7" ht="16" thickBot="1">
      <c r="A114" s="64" t="s">
        <v>81</v>
      </c>
      <c r="B114" s="55" t="s">
        <v>829</v>
      </c>
      <c r="C114" s="55" t="s">
        <v>830</v>
      </c>
      <c r="D114" s="55"/>
      <c r="E114" s="8" t="s">
        <v>64</v>
      </c>
      <c r="F114" s="8" t="s">
        <v>62</v>
      </c>
      <c r="G114" s="55"/>
    </row>
    <row r="115" spans="1:7" ht="39.5" thickBot="1">
      <c r="A115" s="66" t="s">
        <v>118</v>
      </c>
      <c r="B115" s="55" t="s">
        <v>831</v>
      </c>
      <c r="C115" s="55" t="s">
        <v>832</v>
      </c>
      <c r="D115" s="120" t="s">
        <v>894</v>
      </c>
      <c r="E115" s="8" t="s">
        <v>66</v>
      </c>
      <c r="F115" s="8" t="s">
        <v>62</v>
      </c>
      <c r="G115" s="55"/>
    </row>
    <row r="116" spans="1:7" ht="39.5" thickBot="1">
      <c r="A116" s="64" t="s">
        <v>736</v>
      </c>
      <c r="B116" s="55" t="s">
        <v>833</v>
      </c>
      <c r="C116" s="55" t="s">
        <v>834</v>
      </c>
      <c r="D116" s="55"/>
      <c r="E116" s="8" t="s">
        <v>64</v>
      </c>
      <c r="F116" s="8" t="s">
        <v>62</v>
      </c>
      <c r="G116" s="55"/>
    </row>
    <row r="117" spans="1:7" ht="14" customHeight="1" thickBot="1">
      <c r="A117" s="226" t="s">
        <v>199</v>
      </c>
      <c r="B117" s="227"/>
      <c r="C117" s="8" t="s">
        <v>682</v>
      </c>
      <c r="D117" s="8" t="s">
        <v>744</v>
      </c>
      <c r="E117" s="8" t="s">
        <v>74</v>
      </c>
      <c r="F117" s="8" t="s">
        <v>75</v>
      </c>
      <c r="G117" s="8" t="s">
        <v>745</v>
      </c>
    </row>
    <row r="118" spans="1:7" ht="26.5" thickBot="1">
      <c r="A118" s="62" t="s">
        <v>76</v>
      </c>
      <c r="B118" s="55" t="s">
        <v>200</v>
      </c>
      <c r="C118" s="55" t="s">
        <v>201</v>
      </c>
      <c r="D118" s="55"/>
      <c r="E118" s="8" t="s">
        <v>71</v>
      </c>
      <c r="F118" s="8" t="s">
        <v>62</v>
      </c>
      <c r="G118" s="55"/>
    </row>
    <row r="119" spans="1:7" ht="26.5" thickBot="1">
      <c r="A119" s="63" t="s">
        <v>79</v>
      </c>
      <c r="B119" s="55" t="s">
        <v>202</v>
      </c>
      <c r="C119" s="55" t="s">
        <v>203</v>
      </c>
      <c r="D119" s="55"/>
      <c r="E119" s="8" t="s">
        <v>71</v>
      </c>
      <c r="F119" s="8" t="s">
        <v>62</v>
      </c>
      <c r="G119" s="55"/>
    </row>
    <row r="120" spans="1:7" ht="16" thickBot="1">
      <c r="A120" s="63" t="s">
        <v>79</v>
      </c>
      <c r="B120" s="55" t="s">
        <v>204</v>
      </c>
      <c r="C120" s="55" t="s">
        <v>205</v>
      </c>
      <c r="D120" s="55"/>
      <c r="E120" s="8" t="s">
        <v>71</v>
      </c>
      <c r="F120" s="8" t="s">
        <v>62</v>
      </c>
      <c r="G120" s="55"/>
    </row>
    <row r="121" spans="1:7" ht="26.5" thickBot="1">
      <c r="A121" s="65" t="s">
        <v>93</v>
      </c>
      <c r="B121" s="55" t="s">
        <v>206</v>
      </c>
      <c r="C121" s="55" t="s">
        <v>207</v>
      </c>
      <c r="D121" s="55"/>
      <c r="E121" s="8" t="s">
        <v>71</v>
      </c>
      <c r="F121" s="8" t="s">
        <v>62</v>
      </c>
      <c r="G121" s="55"/>
    </row>
    <row r="122" spans="1:7" ht="16" thickBot="1">
      <c r="A122" s="64" t="s">
        <v>81</v>
      </c>
      <c r="B122" s="55" t="s">
        <v>208</v>
      </c>
      <c r="C122" s="55" t="s">
        <v>209</v>
      </c>
      <c r="D122" s="55"/>
      <c r="E122" s="8" t="s">
        <v>71</v>
      </c>
      <c r="F122" s="8" t="s">
        <v>62</v>
      </c>
      <c r="G122" s="55"/>
    </row>
    <row r="123" spans="1:7" ht="26.5" thickBot="1">
      <c r="A123" s="64" t="s">
        <v>81</v>
      </c>
      <c r="B123" s="55" t="s">
        <v>210</v>
      </c>
      <c r="C123" s="55" t="s">
        <v>211</v>
      </c>
      <c r="D123" s="55"/>
      <c r="E123" s="8" t="s">
        <v>71</v>
      </c>
      <c r="F123" s="8" t="s">
        <v>62</v>
      </c>
      <c r="G123" s="55"/>
    </row>
    <row r="124" spans="1:7" ht="39.5" thickBot="1">
      <c r="A124" s="66" t="s">
        <v>118</v>
      </c>
      <c r="B124" s="55" t="s">
        <v>212</v>
      </c>
      <c r="C124" s="55" t="s">
        <v>213</v>
      </c>
      <c r="D124" s="55"/>
      <c r="E124" s="8" t="s">
        <v>71</v>
      </c>
      <c r="F124" s="8" t="s">
        <v>62</v>
      </c>
      <c r="G124" s="55"/>
    </row>
    <row r="125" spans="1:7" ht="16" thickBot="1">
      <c r="A125" s="64" t="s">
        <v>736</v>
      </c>
      <c r="B125" s="55" t="s">
        <v>214</v>
      </c>
      <c r="C125" s="55" t="s">
        <v>215</v>
      </c>
      <c r="D125" s="55"/>
      <c r="E125" s="8" t="s">
        <v>71</v>
      </c>
      <c r="F125" s="8" t="s">
        <v>62</v>
      </c>
      <c r="G125" s="55"/>
    </row>
  </sheetData>
  <mergeCells count="16">
    <mergeCell ref="A10:B10"/>
    <mergeCell ref="A23:B23"/>
    <mergeCell ref="A8:B9"/>
    <mergeCell ref="C2:D9"/>
    <mergeCell ref="A103:B103"/>
    <mergeCell ref="A44:B44"/>
    <mergeCell ref="A39:B39"/>
    <mergeCell ref="A108:B108"/>
    <mergeCell ref="A117:B117"/>
    <mergeCell ref="A50:B50"/>
    <mergeCell ref="A59:B59"/>
    <mergeCell ref="A65:B65"/>
    <mergeCell ref="A82:B82"/>
    <mergeCell ref="A89:B89"/>
    <mergeCell ref="A112:B112"/>
    <mergeCell ref="A98:B98"/>
  </mergeCells>
  <conditionalFormatting sqref="A97 A11:A18 A89:A91 A82:A86 A94:A95 A117:A250 A103:A105 A107:A111 A58:A68 A50:A56 A40:A42 A33:A38 A20:A29">
    <cfRule type="beginsWith" dxfId="1344" priority="941" stopIfTrue="1" operator="beginsWith" text="Exceptional">
      <formula>LEFT(A11,LEN("Exceptional"))="Exceptional"</formula>
    </cfRule>
    <cfRule type="beginsWith" dxfId="1343" priority="942" stopIfTrue="1" operator="beginsWith" text="Professional">
      <formula>LEFT(A11,LEN("Professional"))="Professional"</formula>
    </cfRule>
    <cfRule type="beginsWith" dxfId="1342" priority="943" stopIfTrue="1" operator="beginsWith" text="Advanced">
      <formula>LEFT(A11,LEN("Advanced"))="Advanced"</formula>
    </cfRule>
    <cfRule type="beginsWith" dxfId="1341" priority="944" stopIfTrue="1" operator="beginsWith" text="Intermediate">
      <formula>LEFT(A11,LEN("Intermediate"))="Intermediate"</formula>
    </cfRule>
    <cfRule type="beginsWith" dxfId="1340" priority="945" stopIfTrue="1" operator="beginsWith" text="Basic">
      <formula>LEFT(A11,LEN("Basic"))="Basic"</formula>
    </cfRule>
    <cfRule type="beginsWith" dxfId="1339" priority="946" stopIfTrue="1" operator="beginsWith" text="Required">
      <formula>LEFT(A11,LEN("Required"))="Required"</formula>
    </cfRule>
    <cfRule type="notContainsBlanks" dxfId="1338" priority="947" stopIfTrue="1">
      <formula>LEN(TRIM(A11))&gt;0</formula>
    </cfRule>
  </conditionalFormatting>
  <conditionalFormatting sqref="E10 E11:F18 E23 E50 E60:F64 E59 E66:F77 E65 E83:F86 E82 E90:F91 E89 E104:F105 E103 E109:F111 E108 E118:F250 E117 E94:F95 E97:F97 E20:F22 E33:F38 E58:F58 E107:F107 E51:F56 E40:F43 E24:F29">
    <cfRule type="beginsWith" dxfId="1337" priority="933" stopIfTrue="1" operator="beginsWith" text="Not Applicable">
      <formula>LEFT(E10,LEN("Not Applicable"))="Not Applicable"</formula>
    </cfRule>
    <cfRule type="beginsWith" dxfId="1336" priority="934" stopIfTrue="1" operator="beginsWith" text="Waived">
      <formula>LEFT(E10,LEN("Waived"))="Waived"</formula>
    </cfRule>
    <cfRule type="beginsWith" dxfId="1335" priority="936" stopIfTrue="1" operator="beginsWith" text="Pre-Passed">
      <formula>LEFT(E10,LEN("Pre-Passed"))="Pre-Passed"</formula>
    </cfRule>
    <cfRule type="beginsWith" dxfId="1334" priority="937" stopIfTrue="1" operator="beginsWith" text="Completed">
      <formula>LEFT(E10,LEN("Completed"))="Completed"</formula>
    </cfRule>
    <cfRule type="beginsWith" dxfId="1333" priority="938" stopIfTrue="1" operator="beginsWith" text="Partial">
      <formula>LEFT(E10,LEN("Partial"))="Partial"</formula>
    </cfRule>
    <cfRule type="beginsWith" dxfId="1332" priority="939" stopIfTrue="1" operator="beginsWith" text="Missing">
      <formula>LEFT(E10,LEN("Missing"))="Missing"</formula>
    </cfRule>
    <cfRule type="beginsWith" dxfId="1331" priority="940" stopIfTrue="1" operator="beginsWith" text="Untested">
      <formula>LEFT(E10,LEN("Untested"))="Untested"</formula>
    </cfRule>
    <cfRule type="notContainsBlanks" dxfId="1330" priority="948" stopIfTrue="1">
      <formula>LEN(TRIM(E10))&gt;0</formula>
    </cfRule>
  </conditionalFormatting>
  <conditionalFormatting sqref="F10">
    <cfRule type="beginsWith" dxfId="1329" priority="628" stopIfTrue="1" operator="beginsWith" text="Not Applicable">
      <formula>LEFT(F10,LEN("Not Applicable"))="Not Applicable"</formula>
    </cfRule>
    <cfRule type="beginsWith" dxfId="1328" priority="629" stopIfTrue="1" operator="beginsWith" text="Waived">
      <formula>LEFT(F10,LEN("Waived"))="Waived"</formula>
    </cfRule>
    <cfRule type="beginsWith" dxfId="1327" priority="630" stopIfTrue="1" operator="beginsWith" text="Pre-Passed">
      <formula>LEFT(F10,LEN("Pre-Passed"))="Pre-Passed"</formula>
    </cfRule>
    <cfRule type="beginsWith" dxfId="1326" priority="631" stopIfTrue="1" operator="beginsWith" text="Completed">
      <formula>LEFT(F10,LEN("Completed"))="Completed"</formula>
    </cfRule>
    <cfRule type="beginsWith" dxfId="1325" priority="632" stopIfTrue="1" operator="beginsWith" text="Partial">
      <formula>LEFT(F10,LEN("Partial"))="Partial"</formula>
    </cfRule>
    <cfRule type="beginsWith" dxfId="1324" priority="633" stopIfTrue="1" operator="beginsWith" text="Missing">
      <formula>LEFT(F10,LEN("Missing"))="Missing"</formula>
    </cfRule>
    <cfRule type="beginsWith" dxfId="1323" priority="634" stopIfTrue="1" operator="beginsWith" text="Untested">
      <formula>LEFT(F10,LEN("Untested"))="Untested"</formula>
    </cfRule>
    <cfRule type="notContainsBlanks" dxfId="1322" priority="635" stopIfTrue="1">
      <formula>LEN(TRIM(F10))&gt;0</formula>
    </cfRule>
  </conditionalFormatting>
  <conditionalFormatting sqref="F23">
    <cfRule type="beginsWith" dxfId="1321" priority="604" stopIfTrue="1" operator="beginsWith" text="Not Applicable">
      <formula>LEFT(F23,LEN("Not Applicable"))="Not Applicable"</formula>
    </cfRule>
    <cfRule type="beginsWith" dxfId="1320" priority="605" stopIfTrue="1" operator="beginsWith" text="Waived">
      <formula>LEFT(F23,LEN("Waived"))="Waived"</formula>
    </cfRule>
    <cfRule type="beginsWith" dxfId="1319" priority="606" stopIfTrue="1" operator="beginsWith" text="Pre-Passed">
      <formula>LEFT(F23,LEN("Pre-Passed"))="Pre-Passed"</formula>
    </cfRule>
    <cfRule type="beginsWith" dxfId="1318" priority="607" stopIfTrue="1" operator="beginsWith" text="Completed">
      <formula>LEFT(F23,LEN("Completed"))="Completed"</formula>
    </cfRule>
    <cfRule type="beginsWith" dxfId="1317" priority="608" stopIfTrue="1" operator="beginsWith" text="Partial">
      <formula>LEFT(F23,LEN("Partial"))="Partial"</formula>
    </cfRule>
    <cfRule type="beginsWith" dxfId="1316" priority="609" stopIfTrue="1" operator="beginsWith" text="Missing">
      <formula>LEFT(F23,LEN("Missing"))="Missing"</formula>
    </cfRule>
    <cfRule type="beginsWith" dxfId="1315" priority="610" stopIfTrue="1" operator="beginsWith" text="Untested">
      <formula>LEFT(F23,LEN("Untested"))="Untested"</formula>
    </cfRule>
    <cfRule type="notContainsBlanks" dxfId="1314" priority="611" stopIfTrue="1">
      <formula>LEN(TRIM(F23))&gt;0</formula>
    </cfRule>
  </conditionalFormatting>
  <conditionalFormatting sqref="F50">
    <cfRule type="beginsWith" dxfId="1313" priority="596" stopIfTrue="1" operator="beginsWith" text="Not Applicable">
      <formula>LEFT(F50,LEN("Not Applicable"))="Not Applicable"</formula>
    </cfRule>
    <cfRule type="beginsWith" dxfId="1312" priority="597" stopIfTrue="1" operator="beginsWith" text="Waived">
      <formula>LEFT(F50,LEN("Waived"))="Waived"</formula>
    </cfRule>
    <cfRule type="beginsWith" dxfId="1311" priority="598" stopIfTrue="1" operator="beginsWith" text="Pre-Passed">
      <formula>LEFT(F50,LEN("Pre-Passed"))="Pre-Passed"</formula>
    </cfRule>
    <cfRule type="beginsWith" dxfId="1310" priority="599" stopIfTrue="1" operator="beginsWith" text="Completed">
      <formula>LEFT(F50,LEN("Completed"))="Completed"</formula>
    </cfRule>
    <cfRule type="beginsWith" dxfId="1309" priority="600" stopIfTrue="1" operator="beginsWith" text="Partial">
      <formula>LEFT(F50,LEN("Partial"))="Partial"</formula>
    </cfRule>
    <cfRule type="beginsWith" dxfId="1308" priority="601" stopIfTrue="1" operator="beginsWith" text="Missing">
      <formula>LEFT(F50,LEN("Missing"))="Missing"</formula>
    </cfRule>
    <cfRule type="beginsWith" dxfId="1307" priority="602" stopIfTrue="1" operator="beginsWith" text="Untested">
      <formula>LEFT(F50,LEN("Untested"))="Untested"</formula>
    </cfRule>
    <cfRule type="notContainsBlanks" dxfId="1306" priority="603" stopIfTrue="1">
      <formula>LEN(TRIM(F50))&gt;0</formula>
    </cfRule>
  </conditionalFormatting>
  <conditionalFormatting sqref="F59">
    <cfRule type="beginsWith" dxfId="1305" priority="588" stopIfTrue="1" operator="beginsWith" text="Not Applicable">
      <formula>LEFT(F59,LEN("Not Applicable"))="Not Applicable"</formula>
    </cfRule>
    <cfRule type="beginsWith" dxfId="1304" priority="589" stopIfTrue="1" operator="beginsWith" text="Waived">
      <formula>LEFT(F59,LEN("Waived"))="Waived"</formula>
    </cfRule>
    <cfRule type="beginsWith" dxfId="1303" priority="590" stopIfTrue="1" operator="beginsWith" text="Pre-Passed">
      <formula>LEFT(F59,LEN("Pre-Passed"))="Pre-Passed"</formula>
    </cfRule>
    <cfRule type="beginsWith" dxfId="1302" priority="591" stopIfTrue="1" operator="beginsWith" text="Completed">
      <formula>LEFT(F59,LEN("Completed"))="Completed"</formula>
    </cfRule>
    <cfRule type="beginsWith" dxfId="1301" priority="592" stopIfTrue="1" operator="beginsWith" text="Partial">
      <formula>LEFT(F59,LEN("Partial"))="Partial"</formula>
    </cfRule>
    <cfRule type="beginsWith" dxfId="1300" priority="593" stopIfTrue="1" operator="beginsWith" text="Missing">
      <formula>LEFT(F59,LEN("Missing"))="Missing"</formula>
    </cfRule>
    <cfRule type="beginsWith" dxfId="1299" priority="594" stopIfTrue="1" operator="beginsWith" text="Untested">
      <formula>LEFT(F59,LEN("Untested"))="Untested"</formula>
    </cfRule>
    <cfRule type="notContainsBlanks" dxfId="1298" priority="595" stopIfTrue="1">
      <formula>LEN(TRIM(F59))&gt;0</formula>
    </cfRule>
  </conditionalFormatting>
  <conditionalFormatting sqref="F65">
    <cfRule type="beginsWith" dxfId="1297" priority="580" stopIfTrue="1" operator="beginsWith" text="Not Applicable">
      <formula>LEFT(F65,LEN("Not Applicable"))="Not Applicable"</formula>
    </cfRule>
    <cfRule type="beginsWith" dxfId="1296" priority="581" stopIfTrue="1" operator="beginsWith" text="Waived">
      <formula>LEFT(F65,LEN("Waived"))="Waived"</formula>
    </cfRule>
    <cfRule type="beginsWith" dxfId="1295" priority="582" stopIfTrue="1" operator="beginsWith" text="Pre-Passed">
      <formula>LEFT(F65,LEN("Pre-Passed"))="Pre-Passed"</formula>
    </cfRule>
    <cfRule type="beginsWith" dxfId="1294" priority="583" stopIfTrue="1" operator="beginsWith" text="Completed">
      <formula>LEFT(F65,LEN("Completed"))="Completed"</formula>
    </cfRule>
    <cfRule type="beginsWith" dxfId="1293" priority="584" stopIfTrue="1" operator="beginsWith" text="Partial">
      <formula>LEFT(F65,LEN("Partial"))="Partial"</formula>
    </cfRule>
    <cfRule type="beginsWith" dxfId="1292" priority="585" stopIfTrue="1" operator="beginsWith" text="Missing">
      <formula>LEFT(F65,LEN("Missing"))="Missing"</formula>
    </cfRule>
    <cfRule type="beginsWith" dxfId="1291" priority="586" stopIfTrue="1" operator="beginsWith" text="Untested">
      <formula>LEFT(F65,LEN("Untested"))="Untested"</formula>
    </cfRule>
    <cfRule type="notContainsBlanks" dxfId="1290" priority="587" stopIfTrue="1">
      <formula>LEN(TRIM(F65))&gt;0</formula>
    </cfRule>
  </conditionalFormatting>
  <conditionalFormatting sqref="F82">
    <cfRule type="beginsWith" dxfId="1289" priority="572" stopIfTrue="1" operator="beginsWith" text="Not Applicable">
      <formula>LEFT(F82,LEN("Not Applicable"))="Not Applicable"</formula>
    </cfRule>
    <cfRule type="beginsWith" dxfId="1288" priority="573" stopIfTrue="1" operator="beginsWith" text="Waived">
      <formula>LEFT(F82,LEN("Waived"))="Waived"</formula>
    </cfRule>
    <cfRule type="beginsWith" dxfId="1287" priority="574" stopIfTrue="1" operator="beginsWith" text="Pre-Passed">
      <formula>LEFT(F82,LEN("Pre-Passed"))="Pre-Passed"</formula>
    </cfRule>
    <cfRule type="beginsWith" dxfId="1286" priority="575" stopIfTrue="1" operator="beginsWith" text="Completed">
      <formula>LEFT(F82,LEN("Completed"))="Completed"</formula>
    </cfRule>
    <cfRule type="beginsWith" dxfId="1285" priority="576" stopIfTrue="1" operator="beginsWith" text="Partial">
      <formula>LEFT(F82,LEN("Partial"))="Partial"</formula>
    </cfRule>
    <cfRule type="beginsWith" dxfId="1284" priority="577" stopIfTrue="1" operator="beginsWith" text="Missing">
      <formula>LEFT(F82,LEN("Missing"))="Missing"</formula>
    </cfRule>
    <cfRule type="beginsWith" dxfId="1283" priority="578" stopIfTrue="1" operator="beginsWith" text="Untested">
      <formula>LEFT(F82,LEN("Untested"))="Untested"</formula>
    </cfRule>
    <cfRule type="notContainsBlanks" dxfId="1282" priority="579" stopIfTrue="1">
      <formula>LEN(TRIM(F82))&gt;0</formula>
    </cfRule>
  </conditionalFormatting>
  <conditionalFormatting sqref="F89">
    <cfRule type="beginsWith" dxfId="1281" priority="564" stopIfTrue="1" operator="beginsWith" text="Not Applicable">
      <formula>LEFT(F89,LEN("Not Applicable"))="Not Applicable"</formula>
    </cfRule>
    <cfRule type="beginsWith" dxfId="1280" priority="565" stopIfTrue="1" operator="beginsWith" text="Waived">
      <formula>LEFT(F89,LEN("Waived"))="Waived"</formula>
    </cfRule>
    <cfRule type="beginsWith" dxfId="1279" priority="566" stopIfTrue="1" operator="beginsWith" text="Pre-Passed">
      <formula>LEFT(F89,LEN("Pre-Passed"))="Pre-Passed"</formula>
    </cfRule>
    <cfRule type="beginsWith" dxfId="1278" priority="567" stopIfTrue="1" operator="beginsWith" text="Completed">
      <formula>LEFT(F89,LEN("Completed"))="Completed"</formula>
    </cfRule>
    <cfRule type="beginsWith" dxfId="1277" priority="568" stopIfTrue="1" operator="beginsWith" text="Partial">
      <formula>LEFT(F89,LEN("Partial"))="Partial"</formula>
    </cfRule>
    <cfRule type="beginsWith" dxfId="1276" priority="569" stopIfTrue="1" operator="beginsWith" text="Missing">
      <formula>LEFT(F89,LEN("Missing"))="Missing"</formula>
    </cfRule>
    <cfRule type="beginsWith" dxfId="1275" priority="570" stopIfTrue="1" operator="beginsWith" text="Untested">
      <formula>LEFT(F89,LEN("Untested"))="Untested"</formula>
    </cfRule>
    <cfRule type="notContainsBlanks" dxfId="1274" priority="571" stopIfTrue="1">
      <formula>LEN(TRIM(F89))&gt;0</formula>
    </cfRule>
  </conditionalFormatting>
  <conditionalFormatting sqref="F103">
    <cfRule type="beginsWith" dxfId="1273" priority="556" stopIfTrue="1" operator="beginsWith" text="Not Applicable">
      <formula>LEFT(F103,LEN("Not Applicable"))="Not Applicable"</formula>
    </cfRule>
    <cfRule type="beginsWith" dxfId="1272" priority="557" stopIfTrue="1" operator="beginsWith" text="Waived">
      <formula>LEFT(F103,LEN("Waived"))="Waived"</formula>
    </cfRule>
    <cfRule type="beginsWith" dxfId="1271" priority="558" stopIfTrue="1" operator="beginsWith" text="Pre-Passed">
      <formula>LEFT(F103,LEN("Pre-Passed"))="Pre-Passed"</formula>
    </cfRule>
    <cfRule type="beginsWith" dxfId="1270" priority="559" stopIfTrue="1" operator="beginsWith" text="Completed">
      <formula>LEFT(F103,LEN("Completed"))="Completed"</formula>
    </cfRule>
    <cfRule type="beginsWith" dxfId="1269" priority="560" stopIfTrue="1" operator="beginsWith" text="Partial">
      <formula>LEFT(F103,LEN("Partial"))="Partial"</formula>
    </cfRule>
    <cfRule type="beginsWith" dxfId="1268" priority="561" stopIfTrue="1" operator="beginsWith" text="Missing">
      <formula>LEFT(F103,LEN("Missing"))="Missing"</formula>
    </cfRule>
    <cfRule type="beginsWith" dxfId="1267" priority="562" stopIfTrue="1" operator="beginsWith" text="Untested">
      <formula>LEFT(F103,LEN("Untested"))="Untested"</formula>
    </cfRule>
    <cfRule type="notContainsBlanks" dxfId="1266" priority="563" stopIfTrue="1">
      <formula>LEN(TRIM(F103))&gt;0</formula>
    </cfRule>
  </conditionalFormatting>
  <conditionalFormatting sqref="F108">
    <cfRule type="beginsWith" dxfId="1265" priority="548" stopIfTrue="1" operator="beginsWith" text="Not Applicable">
      <formula>LEFT(F108,LEN("Not Applicable"))="Not Applicable"</formula>
    </cfRule>
    <cfRule type="beginsWith" dxfId="1264" priority="549" stopIfTrue="1" operator="beginsWith" text="Waived">
      <formula>LEFT(F108,LEN("Waived"))="Waived"</formula>
    </cfRule>
    <cfRule type="beginsWith" dxfId="1263" priority="550" stopIfTrue="1" operator="beginsWith" text="Pre-Passed">
      <formula>LEFT(F108,LEN("Pre-Passed"))="Pre-Passed"</formula>
    </cfRule>
    <cfRule type="beginsWith" dxfId="1262" priority="551" stopIfTrue="1" operator="beginsWith" text="Completed">
      <formula>LEFT(F108,LEN("Completed"))="Completed"</formula>
    </cfRule>
    <cfRule type="beginsWith" dxfId="1261" priority="552" stopIfTrue="1" operator="beginsWith" text="Partial">
      <formula>LEFT(F108,LEN("Partial"))="Partial"</formula>
    </cfRule>
    <cfRule type="beginsWith" dxfId="1260" priority="553" stopIfTrue="1" operator="beginsWith" text="Missing">
      <formula>LEFT(F108,LEN("Missing"))="Missing"</formula>
    </cfRule>
    <cfRule type="beginsWith" dxfId="1259" priority="554" stopIfTrue="1" operator="beginsWith" text="Untested">
      <formula>LEFT(F108,LEN("Untested"))="Untested"</formula>
    </cfRule>
    <cfRule type="notContainsBlanks" dxfId="1258" priority="555" stopIfTrue="1">
      <formula>LEN(TRIM(F108))&gt;0</formula>
    </cfRule>
  </conditionalFormatting>
  <conditionalFormatting sqref="F117">
    <cfRule type="beginsWith" dxfId="1257" priority="540" stopIfTrue="1" operator="beginsWith" text="Not Applicable">
      <formula>LEFT(F117,LEN("Not Applicable"))="Not Applicable"</formula>
    </cfRule>
    <cfRule type="beginsWith" dxfId="1256" priority="541" stopIfTrue="1" operator="beginsWith" text="Waived">
      <formula>LEFT(F117,LEN("Waived"))="Waived"</formula>
    </cfRule>
    <cfRule type="beginsWith" dxfId="1255" priority="542" stopIfTrue="1" operator="beginsWith" text="Pre-Passed">
      <formula>LEFT(F117,LEN("Pre-Passed"))="Pre-Passed"</formula>
    </cfRule>
    <cfRule type="beginsWith" dxfId="1254" priority="543" stopIfTrue="1" operator="beginsWith" text="Completed">
      <formula>LEFT(F117,LEN("Completed"))="Completed"</formula>
    </cfRule>
    <cfRule type="beginsWith" dxfId="1253" priority="544" stopIfTrue="1" operator="beginsWith" text="Partial">
      <formula>LEFT(F117,LEN("Partial"))="Partial"</formula>
    </cfRule>
    <cfRule type="beginsWith" dxfId="1252" priority="545" stopIfTrue="1" operator="beginsWith" text="Missing">
      <formula>LEFT(F117,LEN("Missing"))="Missing"</formula>
    </cfRule>
    <cfRule type="beginsWith" dxfId="1251" priority="546" stopIfTrue="1" operator="beginsWith" text="Untested">
      <formula>LEFT(F117,LEN("Untested"))="Untested"</formula>
    </cfRule>
    <cfRule type="notContainsBlanks" dxfId="1250" priority="547" stopIfTrue="1">
      <formula>LEN(TRIM(F117))&gt;0</formula>
    </cfRule>
  </conditionalFormatting>
  <conditionalFormatting sqref="E92:F93">
    <cfRule type="beginsWith" dxfId="1249" priority="490" stopIfTrue="1" operator="beginsWith" text="Not Applicable">
      <formula>LEFT(E92,LEN("Not Applicable"))="Not Applicable"</formula>
    </cfRule>
    <cfRule type="beginsWith" dxfId="1248" priority="491" stopIfTrue="1" operator="beginsWith" text="Waived">
      <formula>LEFT(E92,LEN("Waived"))="Waived"</formula>
    </cfRule>
    <cfRule type="beginsWith" dxfId="1247" priority="492" stopIfTrue="1" operator="beginsWith" text="Pre-Passed">
      <formula>LEFT(E92,LEN("Pre-Passed"))="Pre-Passed"</formula>
    </cfRule>
    <cfRule type="beginsWith" dxfId="1246" priority="493" stopIfTrue="1" operator="beginsWith" text="Completed">
      <formula>LEFT(E92,LEN("Completed"))="Completed"</formula>
    </cfRule>
    <cfRule type="beginsWith" dxfId="1245" priority="494" stopIfTrue="1" operator="beginsWith" text="Partial">
      <formula>LEFT(E92,LEN("Partial"))="Partial"</formula>
    </cfRule>
    <cfRule type="beginsWith" dxfId="1244" priority="495" stopIfTrue="1" operator="beginsWith" text="Missing">
      <formula>LEFT(E92,LEN("Missing"))="Missing"</formula>
    </cfRule>
    <cfRule type="beginsWith" dxfId="1243" priority="496" stopIfTrue="1" operator="beginsWith" text="Untested">
      <formula>LEFT(E92,LEN("Untested"))="Untested"</formula>
    </cfRule>
    <cfRule type="notContainsBlanks" dxfId="1242" priority="497" stopIfTrue="1">
      <formula>LEN(TRIM(E92))&gt;0</formula>
    </cfRule>
  </conditionalFormatting>
  <conditionalFormatting sqref="A92">
    <cfRule type="beginsWith" dxfId="1241" priority="483" stopIfTrue="1" operator="beginsWith" text="Exceptional">
      <formula>LEFT(A92,LEN("Exceptional"))="Exceptional"</formula>
    </cfRule>
    <cfRule type="beginsWith" dxfId="1240" priority="484" stopIfTrue="1" operator="beginsWith" text="Professional">
      <formula>LEFT(A92,LEN("Professional"))="Professional"</formula>
    </cfRule>
    <cfRule type="beginsWith" dxfId="1239" priority="485" stopIfTrue="1" operator="beginsWith" text="Advanced">
      <formula>LEFT(A92,LEN("Advanced"))="Advanced"</formula>
    </cfRule>
    <cfRule type="beginsWith" dxfId="1238" priority="486" stopIfTrue="1" operator="beginsWith" text="Intermediate">
      <formula>LEFT(A92,LEN("Intermediate"))="Intermediate"</formula>
    </cfRule>
    <cfRule type="beginsWith" dxfId="1237" priority="487" stopIfTrue="1" operator="beginsWith" text="Basic">
      <formula>LEFT(A92,LEN("Basic"))="Basic"</formula>
    </cfRule>
    <cfRule type="beginsWith" dxfId="1236" priority="488" stopIfTrue="1" operator="beginsWith" text="Required">
      <formula>LEFT(A92,LEN("Required"))="Required"</formula>
    </cfRule>
    <cfRule type="notContainsBlanks" dxfId="1235" priority="489" stopIfTrue="1">
      <formula>LEN(TRIM(A92))&gt;0</formula>
    </cfRule>
  </conditionalFormatting>
  <conditionalFormatting sqref="A93">
    <cfRule type="beginsWith" dxfId="1234" priority="476" stopIfTrue="1" operator="beginsWith" text="Innovative">
      <formula>LEFT(A93,LEN("Innovative"))="Innovative"</formula>
    </cfRule>
    <cfRule type="beginsWith" dxfId="1233" priority="477" stopIfTrue="1" operator="beginsWith" text="Professional">
      <formula>LEFT(A93,LEN("Professional"))="Professional"</formula>
    </cfRule>
    <cfRule type="beginsWith" dxfId="1232" priority="478" stopIfTrue="1" operator="beginsWith" text="Advanced">
      <formula>LEFT(A93,LEN("Advanced"))="Advanced"</formula>
    </cfRule>
    <cfRule type="beginsWith" dxfId="1231" priority="479" stopIfTrue="1" operator="beginsWith" text="Intermediate">
      <formula>LEFT(A93,LEN("Intermediate"))="Intermediate"</formula>
    </cfRule>
    <cfRule type="beginsWith" dxfId="1230" priority="480" stopIfTrue="1" operator="beginsWith" text="Basic">
      <formula>LEFT(A93,LEN("Basic"))="Basic"</formula>
    </cfRule>
    <cfRule type="beginsWith" dxfId="1229" priority="481" stopIfTrue="1" operator="beginsWith" text="Required">
      <formula>LEFT(A93,LEN("Required"))="Required"</formula>
    </cfRule>
    <cfRule type="notContainsBlanks" dxfId="1228" priority="482" stopIfTrue="1">
      <formula>LEN(TRIM(A93))&gt;0</formula>
    </cfRule>
  </conditionalFormatting>
  <conditionalFormatting sqref="A10">
    <cfRule type="beginsWith" dxfId="1227" priority="469" stopIfTrue="1" operator="beginsWith" text="Exceptional">
      <formula>LEFT(A10,LEN("Exceptional"))="Exceptional"</formula>
    </cfRule>
    <cfRule type="beginsWith" dxfId="1226" priority="470" stopIfTrue="1" operator="beginsWith" text="Professional">
      <formula>LEFT(A10,LEN("Professional"))="Professional"</formula>
    </cfRule>
    <cfRule type="beginsWith" dxfId="1225" priority="471" stopIfTrue="1" operator="beginsWith" text="Advanced">
      <formula>LEFT(A10,LEN("Advanced"))="Advanced"</formula>
    </cfRule>
    <cfRule type="beginsWith" dxfId="1224" priority="472" stopIfTrue="1" operator="beginsWith" text="Intermediate">
      <formula>LEFT(A10,LEN("Intermediate"))="Intermediate"</formula>
    </cfRule>
    <cfRule type="beginsWith" dxfId="1223" priority="473" stopIfTrue="1" operator="beginsWith" text="Basic">
      <formula>LEFT(A10,LEN("Basic"))="Basic"</formula>
    </cfRule>
    <cfRule type="beginsWith" dxfId="1222" priority="474" stopIfTrue="1" operator="beginsWith" text="Required">
      <formula>LEFT(A10,LEN("Required"))="Required"</formula>
    </cfRule>
    <cfRule type="notContainsBlanks" dxfId="1221" priority="475" stopIfTrue="1">
      <formula>LEN(TRIM(A10))&gt;0</formula>
    </cfRule>
  </conditionalFormatting>
  <conditionalFormatting sqref="E96:F96">
    <cfRule type="beginsWith" dxfId="1220" priority="454" stopIfTrue="1" operator="beginsWith" text="Not Applicable">
      <formula>LEFT(E96,LEN("Not Applicable"))="Not Applicable"</formula>
    </cfRule>
    <cfRule type="beginsWith" dxfId="1219" priority="455" stopIfTrue="1" operator="beginsWith" text="Waived">
      <formula>LEFT(E96,LEN("Waived"))="Waived"</formula>
    </cfRule>
    <cfRule type="beginsWith" dxfId="1218" priority="456" stopIfTrue="1" operator="beginsWith" text="Pre-Passed">
      <formula>LEFT(E96,LEN("Pre-Passed"))="Pre-Passed"</formula>
    </cfRule>
    <cfRule type="beginsWith" dxfId="1217" priority="457" stopIfTrue="1" operator="beginsWith" text="Completed">
      <formula>LEFT(E96,LEN("Completed"))="Completed"</formula>
    </cfRule>
    <cfRule type="beginsWith" dxfId="1216" priority="458" stopIfTrue="1" operator="beginsWith" text="Partial">
      <formula>LEFT(E96,LEN("Partial"))="Partial"</formula>
    </cfRule>
    <cfRule type="beginsWith" dxfId="1215" priority="459" stopIfTrue="1" operator="beginsWith" text="Missing">
      <formula>LEFT(E96,LEN("Missing"))="Missing"</formula>
    </cfRule>
    <cfRule type="beginsWith" dxfId="1214" priority="460" stopIfTrue="1" operator="beginsWith" text="Untested">
      <formula>LEFT(E96,LEN("Untested"))="Untested"</formula>
    </cfRule>
    <cfRule type="notContainsBlanks" dxfId="1213" priority="468" stopIfTrue="1">
      <formula>LEN(TRIM(E96))&gt;0</formula>
    </cfRule>
  </conditionalFormatting>
  <conditionalFormatting sqref="A19">
    <cfRule type="beginsWith" dxfId="1212" priority="446" stopIfTrue="1" operator="beginsWith" text="Exceptional">
      <formula>LEFT(A19,LEN("Exceptional"))="Exceptional"</formula>
    </cfRule>
    <cfRule type="beginsWith" dxfId="1211" priority="447" stopIfTrue="1" operator="beginsWith" text="Professional">
      <formula>LEFT(A19,LEN("Professional"))="Professional"</formula>
    </cfRule>
    <cfRule type="beginsWith" dxfId="1210" priority="448" stopIfTrue="1" operator="beginsWith" text="Advanced">
      <formula>LEFT(A19,LEN("Advanced"))="Advanced"</formula>
    </cfRule>
    <cfRule type="beginsWith" dxfId="1209" priority="449" stopIfTrue="1" operator="beginsWith" text="Intermediate">
      <formula>LEFT(A19,LEN("Intermediate"))="Intermediate"</formula>
    </cfRule>
    <cfRule type="beginsWith" dxfId="1208" priority="450" stopIfTrue="1" operator="beginsWith" text="Basic">
      <formula>LEFT(A19,LEN("Basic"))="Basic"</formula>
    </cfRule>
    <cfRule type="beginsWith" dxfId="1207" priority="451" stopIfTrue="1" operator="beginsWith" text="Required">
      <formula>LEFT(A19,LEN("Required"))="Required"</formula>
    </cfRule>
    <cfRule type="notContainsBlanks" dxfId="1206" priority="452" stopIfTrue="1">
      <formula>LEN(TRIM(A19))&gt;0</formula>
    </cfRule>
  </conditionalFormatting>
  <conditionalFormatting sqref="E19:F19">
    <cfRule type="beginsWith" dxfId="1205" priority="439" stopIfTrue="1" operator="beginsWith" text="Not Applicable">
      <formula>LEFT(E19,LEN("Not Applicable"))="Not Applicable"</formula>
    </cfRule>
    <cfRule type="beginsWith" dxfId="1204" priority="440" stopIfTrue="1" operator="beginsWith" text="Waived">
      <formula>LEFT(E19,LEN("Waived"))="Waived"</formula>
    </cfRule>
    <cfRule type="beginsWith" dxfId="1203" priority="441" stopIfTrue="1" operator="beginsWith" text="Pre-Passed">
      <formula>LEFT(E19,LEN("Pre-Passed"))="Pre-Passed"</formula>
    </cfRule>
    <cfRule type="beginsWith" dxfId="1202" priority="442" stopIfTrue="1" operator="beginsWith" text="Completed">
      <formula>LEFT(E19,LEN("Completed"))="Completed"</formula>
    </cfRule>
    <cfRule type="beginsWith" dxfId="1201" priority="443" stopIfTrue="1" operator="beginsWith" text="Partial">
      <formula>LEFT(E19,LEN("Partial"))="Partial"</formula>
    </cfRule>
    <cfRule type="beginsWith" dxfId="1200" priority="444" stopIfTrue="1" operator="beginsWith" text="Missing">
      <formula>LEFT(E19,LEN("Missing"))="Missing"</formula>
    </cfRule>
    <cfRule type="beginsWith" dxfId="1199" priority="445" stopIfTrue="1" operator="beginsWith" text="Untested">
      <formula>LEFT(E19,LEN("Untested"))="Untested"</formula>
    </cfRule>
    <cfRule type="notContainsBlanks" dxfId="1198" priority="453" stopIfTrue="1">
      <formula>LEN(TRIM(E19))&gt;0</formula>
    </cfRule>
  </conditionalFormatting>
  <conditionalFormatting sqref="A31">
    <cfRule type="beginsWith" dxfId="1197" priority="431" stopIfTrue="1" operator="beginsWith" text="Exceptional">
      <formula>LEFT(A31,LEN("Exceptional"))="Exceptional"</formula>
    </cfRule>
    <cfRule type="beginsWith" dxfId="1196" priority="432" stopIfTrue="1" operator="beginsWith" text="Professional">
      <formula>LEFT(A31,LEN("Professional"))="Professional"</formula>
    </cfRule>
    <cfRule type="beginsWith" dxfId="1195" priority="433" stopIfTrue="1" operator="beginsWith" text="Advanced">
      <formula>LEFT(A31,LEN("Advanced"))="Advanced"</formula>
    </cfRule>
    <cfRule type="beginsWith" dxfId="1194" priority="434" stopIfTrue="1" operator="beginsWith" text="Intermediate">
      <formula>LEFT(A31,LEN("Intermediate"))="Intermediate"</formula>
    </cfRule>
    <cfRule type="beginsWith" dxfId="1193" priority="435" stopIfTrue="1" operator="beginsWith" text="Basic">
      <formula>LEFT(A31,LEN("Basic"))="Basic"</formula>
    </cfRule>
    <cfRule type="beginsWith" dxfId="1192" priority="436" stopIfTrue="1" operator="beginsWith" text="Required">
      <formula>LEFT(A31,LEN("Required"))="Required"</formula>
    </cfRule>
    <cfRule type="notContainsBlanks" dxfId="1191" priority="437" stopIfTrue="1">
      <formula>LEN(TRIM(A31))&gt;0</formula>
    </cfRule>
  </conditionalFormatting>
  <conditionalFormatting sqref="E31:F31">
    <cfRule type="beginsWith" dxfId="1190" priority="424" stopIfTrue="1" operator="beginsWith" text="Not Applicable">
      <formula>LEFT(E31,LEN("Not Applicable"))="Not Applicable"</formula>
    </cfRule>
    <cfRule type="beginsWith" dxfId="1189" priority="425" stopIfTrue="1" operator="beginsWith" text="Waived">
      <formula>LEFT(E31,LEN("Waived"))="Waived"</formula>
    </cfRule>
    <cfRule type="beginsWith" dxfId="1188" priority="426" stopIfTrue="1" operator="beginsWith" text="Pre-Passed">
      <formula>LEFT(E31,LEN("Pre-Passed"))="Pre-Passed"</formula>
    </cfRule>
    <cfRule type="beginsWith" dxfId="1187" priority="427" stopIfTrue="1" operator="beginsWith" text="Completed">
      <formula>LEFT(E31,LEN("Completed"))="Completed"</formula>
    </cfRule>
    <cfRule type="beginsWith" dxfId="1186" priority="428" stopIfTrue="1" operator="beginsWith" text="Partial">
      <formula>LEFT(E31,LEN("Partial"))="Partial"</formula>
    </cfRule>
    <cfRule type="beginsWith" dxfId="1185" priority="429" stopIfTrue="1" operator="beginsWith" text="Missing">
      <formula>LEFT(E31,LEN("Missing"))="Missing"</formula>
    </cfRule>
    <cfRule type="beginsWith" dxfId="1184" priority="430" stopIfTrue="1" operator="beginsWith" text="Untested">
      <formula>LEFT(E31,LEN("Untested"))="Untested"</formula>
    </cfRule>
    <cfRule type="notContainsBlanks" dxfId="1183" priority="438" stopIfTrue="1">
      <formula>LEN(TRIM(E31))&gt;0</formula>
    </cfRule>
  </conditionalFormatting>
  <conditionalFormatting sqref="A30">
    <cfRule type="beginsWith" dxfId="1182" priority="416" stopIfTrue="1" operator="beginsWith" text="Exceptional">
      <formula>LEFT(A30,LEN("Exceptional"))="Exceptional"</formula>
    </cfRule>
    <cfRule type="beginsWith" dxfId="1181" priority="417" stopIfTrue="1" operator="beginsWith" text="Professional">
      <formula>LEFT(A30,LEN("Professional"))="Professional"</formula>
    </cfRule>
    <cfRule type="beginsWith" dxfId="1180" priority="418" stopIfTrue="1" operator="beginsWith" text="Advanced">
      <formula>LEFT(A30,LEN("Advanced"))="Advanced"</formula>
    </cfRule>
    <cfRule type="beginsWith" dxfId="1179" priority="419" stopIfTrue="1" operator="beginsWith" text="Intermediate">
      <formula>LEFT(A30,LEN("Intermediate"))="Intermediate"</formula>
    </cfRule>
    <cfRule type="beginsWith" dxfId="1178" priority="420" stopIfTrue="1" operator="beginsWith" text="Basic">
      <formula>LEFT(A30,LEN("Basic"))="Basic"</formula>
    </cfRule>
    <cfRule type="beginsWith" dxfId="1177" priority="421" stopIfTrue="1" operator="beginsWith" text="Required">
      <formula>LEFT(A30,LEN("Required"))="Required"</formula>
    </cfRule>
    <cfRule type="notContainsBlanks" dxfId="1176" priority="422" stopIfTrue="1">
      <formula>LEN(TRIM(A30))&gt;0</formula>
    </cfRule>
  </conditionalFormatting>
  <conditionalFormatting sqref="E30:F30">
    <cfRule type="beginsWith" dxfId="1175" priority="409" stopIfTrue="1" operator="beginsWith" text="Not Applicable">
      <formula>LEFT(E30,LEN("Not Applicable"))="Not Applicable"</formula>
    </cfRule>
    <cfRule type="beginsWith" dxfId="1174" priority="410" stopIfTrue="1" operator="beginsWith" text="Waived">
      <formula>LEFT(E30,LEN("Waived"))="Waived"</formula>
    </cfRule>
    <cfRule type="beginsWith" dxfId="1173" priority="411" stopIfTrue="1" operator="beginsWith" text="Pre-Passed">
      <formula>LEFT(E30,LEN("Pre-Passed"))="Pre-Passed"</formula>
    </cfRule>
    <cfRule type="beginsWith" dxfId="1172" priority="412" stopIfTrue="1" operator="beginsWith" text="Completed">
      <formula>LEFT(E30,LEN("Completed"))="Completed"</formula>
    </cfRule>
    <cfRule type="beginsWith" dxfId="1171" priority="413" stopIfTrue="1" operator="beginsWith" text="Partial">
      <formula>LEFT(E30,LEN("Partial"))="Partial"</formula>
    </cfRule>
    <cfRule type="beginsWith" dxfId="1170" priority="414" stopIfTrue="1" operator="beginsWith" text="Missing">
      <formula>LEFT(E30,LEN("Missing"))="Missing"</formula>
    </cfRule>
    <cfRule type="beginsWith" dxfId="1169" priority="415" stopIfTrue="1" operator="beginsWith" text="Untested">
      <formula>LEFT(E30,LEN("Untested"))="Untested"</formula>
    </cfRule>
    <cfRule type="notContainsBlanks" dxfId="1168" priority="423" stopIfTrue="1">
      <formula>LEN(TRIM(E30))&gt;0</formula>
    </cfRule>
  </conditionalFormatting>
  <conditionalFormatting sqref="A32">
    <cfRule type="beginsWith" dxfId="1167" priority="401" stopIfTrue="1" operator="beginsWith" text="Exceptional">
      <formula>LEFT(A32,LEN("Exceptional"))="Exceptional"</formula>
    </cfRule>
    <cfRule type="beginsWith" dxfId="1166" priority="402" stopIfTrue="1" operator="beginsWith" text="Professional">
      <formula>LEFT(A32,LEN("Professional"))="Professional"</formula>
    </cfRule>
    <cfRule type="beginsWith" dxfId="1165" priority="403" stopIfTrue="1" operator="beginsWith" text="Advanced">
      <formula>LEFT(A32,LEN("Advanced"))="Advanced"</formula>
    </cfRule>
    <cfRule type="beginsWith" dxfId="1164" priority="404" stopIfTrue="1" operator="beginsWith" text="Intermediate">
      <formula>LEFT(A32,LEN("Intermediate"))="Intermediate"</formula>
    </cfRule>
    <cfRule type="beginsWith" dxfId="1163" priority="405" stopIfTrue="1" operator="beginsWith" text="Basic">
      <formula>LEFT(A32,LEN("Basic"))="Basic"</formula>
    </cfRule>
    <cfRule type="beginsWith" dxfId="1162" priority="406" stopIfTrue="1" operator="beginsWith" text="Required">
      <formula>LEFT(A32,LEN("Required"))="Required"</formula>
    </cfRule>
    <cfRule type="notContainsBlanks" dxfId="1161" priority="407" stopIfTrue="1">
      <formula>LEN(TRIM(A32))&gt;0</formula>
    </cfRule>
  </conditionalFormatting>
  <conditionalFormatting sqref="E32:F32">
    <cfRule type="beginsWith" dxfId="1160" priority="394" stopIfTrue="1" operator="beginsWith" text="Not Applicable">
      <formula>LEFT(E32,LEN("Not Applicable"))="Not Applicable"</formula>
    </cfRule>
    <cfRule type="beginsWith" dxfId="1159" priority="395" stopIfTrue="1" operator="beginsWith" text="Waived">
      <formula>LEFT(E32,LEN("Waived"))="Waived"</formula>
    </cfRule>
    <cfRule type="beginsWith" dxfId="1158" priority="396" stopIfTrue="1" operator="beginsWith" text="Pre-Passed">
      <formula>LEFT(E32,LEN("Pre-Passed"))="Pre-Passed"</formula>
    </cfRule>
    <cfRule type="beginsWith" dxfId="1157" priority="397" stopIfTrue="1" operator="beginsWith" text="Completed">
      <formula>LEFT(E32,LEN("Completed"))="Completed"</formula>
    </cfRule>
    <cfRule type="beginsWith" dxfId="1156" priority="398" stopIfTrue="1" operator="beginsWith" text="Partial">
      <formula>LEFT(E32,LEN("Partial"))="Partial"</formula>
    </cfRule>
    <cfRule type="beginsWith" dxfId="1155" priority="399" stopIfTrue="1" operator="beginsWith" text="Missing">
      <formula>LEFT(E32,LEN("Missing"))="Missing"</formula>
    </cfRule>
    <cfRule type="beginsWith" dxfId="1154" priority="400" stopIfTrue="1" operator="beginsWith" text="Untested">
      <formula>LEFT(E32,LEN("Untested"))="Untested"</formula>
    </cfRule>
    <cfRule type="notContainsBlanks" dxfId="1153" priority="408" stopIfTrue="1">
      <formula>LEN(TRIM(E32))&gt;0</formula>
    </cfRule>
  </conditionalFormatting>
  <conditionalFormatting sqref="A44:A45">
    <cfRule type="beginsWith" dxfId="1152" priority="386" stopIfTrue="1" operator="beginsWith" text="Exceptional">
      <formula>LEFT(A44,LEN("Exceptional"))="Exceptional"</formula>
    </cfRule>
    <cfRule type="beginsWith" dxfId="1151" priority="387" stopIfTrue="1" operator="beginsWith" text="Professional">
      <formula>LEFT(A44,LEN("Professional"))="Professional"</formula>
    </cfRule>
    <cfRule type="beginsWith" dxfId="1150" priority="388" stopIfTrue="1" operator="beginsWith" text="Advanced">
      <formula>LEFT(A44,LEN("Advanced"))="Advanced"</formula>
    </cfRule>
    <cfRule type="beginsWith" dxfId="1149" priority="389" stopIfTrue="1" operator="beginsWith" text="Intermediate">
      <formula>LEFT(A44,LEN("Intermediate"))="Intermediate"</formula>
    </cfRule>
    <cfRule type="beginsWith" dxfId="1148" priority="390" stopIfTrue="1" operator="beginsWith" text="Basic">
      <formula>LEFT(A44,LEN("Basic"))="Basic"</formula>
    </cfRule>
    <cfRule type="beginsWith" dxfId="1147" priority="391" stopIfTrue="1" operator="beginsWith" text="Required">
      <formula>LEFT(A44,LEN("Required"))="Required"</formula>
    </cfRule>
    <cfRule type="notContainsBlanks" dxfId="1146" priority="392" stopIfTrue="1">
      <formula>LEN(TRIM(A44))&gt;0</formula>
    </cfRule>
  </conditionalFormatting>
  <conditionalFormatting sqref="E45:F47 E44 E49:F49">
    <cfRule type="beginsWith" dxfId="1145" priority="379" stopIfTrue="1" operator="beginsWith" text="Not Applicable">
      <formula>LEFT(E44,LEN("Not Applicable"))="Not Applicable"</formula>
    </cfRule>
    <cfRule type="beginsWith" dxfId="1144" priority="380" stopIfTrue="1" operator="beginsWith" text="Waived">
      <formula>LEFT(E44,LEN("Waived"))="Waived"</formula>
    </cfRule>
    <cfRule type="beginsWith" dxfId="1143" priority="381" stopIfTrue="1" operator="beginsWith" text="Pre-Passed">
      <formula>LEFT(E44,LEN("Pre-Passed"))="Pre-Passed"</formula>
    </cfRule>
    <cfRule type="beginsWith" dxfId="1142" priority="382" stopIfTrue="1" operator="beginsWith" text="Completed">
      <formula>LEFT(E44,LEN("Completed"))="Completed"</formula>
    </cfRule>
    <cfRule type="beginsWith" dxfId="1141" priority="383" stopIfTrue="1" operator="beginsWith" text="Partial">
      <formula>LEFT(E44,LEN("Partial"))="Partial"</formula>
    </cfRule>
    <cfRule type="beginsWith" dxfId="1140" priority="384" stopIfTrue="1" operator="beginsWith" text="Missing">
      <formula>LEFT(E44,LEN("Missing"))="Missing"</formula>
    </cfRule>
    <cfRule type="beginsWith" dxfId="1139" priority="385" stopIfTrue="1" operator="beginsWith" text="Untested">
      <formula>LEFT(E44,LEN("Untested"))="Untested"</formula>
    </cfRule>
    <cfRule type="notContainsBlanks" dxfId="1138" priority="393" stopIfTrue="1">
      <formula>LEN(TRIM(E44))&gt;0</formula>
    </cfRule>
  </conditionalFormatting>
  <conditionalFormatting sqref="F44">
    <cfRule type="beginsWith" dxfId="1137" priority="371" stopIfTrue="1" operator="beginsWith" text="Not Applicable">
      <formula>LEFT(F44,LEN("Not Applicable"))="Not Applicable"</formula>
    </cfRule>
    <cfRule type="beginsWith" dxfId="1136" priority="372" stopIfTrue="1" operator="beginsWith" text="Waived">
      <formula>LEFT(F44,LEN("Waived"))="Waived"</formula>
    </cfRule>
    <cfRule type="beginsWith" dxfId="1135" priority="373" stopIfTrue="1" operator="beginsWith" text="Pre-Passed">
      <formula>LEFT(F44,LEN("Pre-Passed"))="Pre-Passed"</formula>
    </cfRule>
    <cfRule type="beginsWith" dxfId="1134" priority="374" stopIfTrue="1" operator="beginsWith" text="Completed">
      <formula>LEFT(F44,LEN("Completed"))="Completed"</formula>
    </cfRule>
    <cfRule type="beginsWith" dxfId="1133" priority="375" stopIfTrue="1" operator="beginsWith" text="Partial">
      <formula>LEFT(F44,LEN("Partial"))="Partial"</formula>
    </cfRule>
    <cfRule type="beginsWith" dxfId="1132" priority="376" stopIfTrue="1" operator="beginsWith" text="Missing">
      <formula>LEFT(F44,LEN("Missing"))="Missing"</formula>
    </cfRule>
    <cfRule type="beginsWith" dxfId="1131" priority="377" stopIfTrue="1" operator="beginsWith" text="Untested">
      <formula>LEFT(F44,LEN("Untested"))="Untested"</formula>
    </cfRule>
    <cfRule type="notContainsBlanks" dxfId="1130" priority="378" stopIfTrue="1">
      <formula>LEN(TRIM(F44))&gt;0</formula>
    </cfRule>
  </conditionalFormatting>
  <conditionalFormatting sqref="A39">
    <cfRule type="beginsWith" dxfId="1129" priority="356" stopIfTrue="1" operator="beginsWith" text="Exceptional">
      <formula>LEFT(A39,LEN("Exceptional"))="Exceptional"</formula>
    </cfRule>
    <cfRule type="beginsWith" dxfId="1128" priority="357" stopIfTrue="1" operator="beginsWith" text="Professional">
      <formula>LEFT(A39,LEN("Professional"))="Professional"</formula>
    </cfRule>
    <cfRule type="beginsWith" dxfId="1127" priority="358" stopIfTrue="1" operator="beginsWith" text="Advanced">
      <formula>LEFT(A39,LEN("Advanced"))="Advanced"</formula>
    </cfRule>
    <cfRule type="beginsWith" dxfId="1126" priority="359" stopIfTrue="1" operator="beginsWith" text="Intermediate">
      <formula>LEFT(A39,LEN("Intermediate"))="Intermediate"</formula>
    </cfRule>
    <cfRule type="beginsWith" dxfId="1125" priority="360" stopIfTrue="1" operator="beginsWith" text="Basic">
      <formula>LEFT(A39,LEN("Basic"))="Basic"</formula>
    </cfRule>
    <cfRule type="beginsWith" dxfId="1124" priority="361" stopIfTrue="1" operator="beginsWith" text="Required">
      <formula>LEFT(A39,LEN("Required"))="Required"</formula>
    </cfRule>
    <cfRule type="notContainsBlanks" dxfId="1123" priority="362" stopIfTrue="1">
      <formula>LEN(TRIM(A39))&gt;0</formula>
    </cfRule>
  </conditionalFormatting>
  <conditionalFormatting sqref="E39">
    <cfRule type="beginsWith" dxfId="1122" priority="349" stopIfTrue="1" operator="beginsWith" text="Not Applicable">
      <formula>LEFT(E39,LEN("Not Applicable"))="Not Applicable"</formula>
    </cfRule>
    <cfRule type="beginsWith" dxfId="1121" priority="350" stopIfTrue="1" operator="beginsWith" text="Waived">
      <formula>LEFT(E39,LEN("Waived"))="Waived"</formula>
    </cfRule>
    <cfRule type="beginsWith" dxfId="1120" priority="351" stopIfTrue="1" operator="beginsWith" text="Pre-Passed">
      <formula>LEFT(E39,LEN("Pre-Passed"))="Pre-Passed"</formula>
    </cfRule>
    <cfRule type="beginsWith" dxfId="1119" priority="352" stopIfTrue="1" operator="beginsWith" text="Completed">
      <formula>LEFT(E39,LEN("Completed"))="Completed"</formula>
    </cfRule>
    <cfRule type="beginsWith" dxfId="1118" priority="353" stopIfTrue="1" operator="beginsWith" text="Partial">
      <formula>LEFT(E39,LEN("Partial"))="Partial"</formula>
    </cfRule>
    <cfRule type="beginsWith" dxfId="1117" priority="354" stopIfTrue="1" operator="beginsWith" text="Missing">
      <formula>LEFT(E39,LEN("Missing"))="Missing"</formula>
    </cfRule>
    <cfRule type="beginsWith" dxfId="1116" priority="355" stopIfTrue="1" operator="beginsWith" text="Untested">
      <formula>LEFT(E39,LEN("Untested"))="Untested"</formula>
    </cfRule>
    <cfRule type="notContainsBlanks" dxfId="1115" priority="363" stopIfTrue="1">
      <formula>LEN(TRIM(E39))&gt;0</formula>
    </cfRule>
  </conditionalFormatting>
  <conditionalFormatting sqref="F39">
    <cfRule type="beginsWith" dxfId="1114" priority="341" stopIfTrue="1" operator="beginsWith" text="Not Applicable">
      <formula>LEFT(F39,LEN("Not Applicable"))="Not Applicable"</formula>
    </cfRule>
    <cfRule type="beginsWith" dxfId="1113" priority="342" stopIfTrue="1" operator="beginsWith" text="Waived">
      <formula>LEFT(F39,LEN("Waived"))="Waived"</formula>
    </cfRule>
    <cfRule type="beginsWith" dxfId="1112" priority="343" stopIfTrue="1" operator="beginsWith" text="Pre-Passed">
      <formula>LEFT(F39,LEN("Pre-Passed"))="Pre-Passed"</formula>
    </cfRule>
    <cfRule type="beginsWith" dxfId="1111" priority="344" stopIfTrue="1" operator="beginsWith" text="Completed">
      <formula>LEFT(F39,LEN("Completed"))="Completed"</formula>
    </cfRule>
    <cfRule type="beginsWith" dxfId="1110" priority="345" stopIfTrue="1" operator="beginsWith" text="Partial">
      <formula>LEFT(F39,LEN("Partial"))="Partial"</formula>
    </cfRule>
    <cfRule type="beginsWith" dxfId="1109" priority="346" stopIfTrue="1" operator="beginsWith" text="Missing">
      <formula>LEFT(F39,LEN("Missing"))="Missing"</formula>
    </cfRule>
    <cfRule type="beginsWith" dxfId="1108" priority="347" stopIfTrue="1" operator="beginsWith" text="Untested">
      <formula>LEFT(F39,LEN("Untested"))="Untested"</formula>
    </cfRule>
    <cfRule type="notContainsBlanks" dxfId="1107" priority="348" stopIfTrue="1">
      <formula>LEN(TRIM(F39))&gt;0</formula>
    </cfRule>
  </conditionalFormatting>
  <conditionalFormatting sqref="A46:A47">
    <cfRule type="beginsWith" dxfId="1106" priority="327" stopIfTrue="1" operator="beginsWith" text="Exceptional">
      <formula>LEFT(A46,LEN("Exceptional"))="Exceptional"</formula>
    </cfRule>
    <cfRule type="beginsWith" dxfId="1105" priority="328" stopIfTrue="1" operator="beginsWith" text="Professional">
      <formula>LEFT(A46,LEN("Professional"))="Professional"</formula>
    </cfRule>
    <cfRule type="beginsWith" dxfId="1104" priority="329" stopIfTrue="1" operator="beginsWith" text="Advanced">
      <formula>LEFT(A46,LEN("Advanced"))="Advanced"</formula>
    </cfRule>
    <cfRule type="beginsWith" dxfId="1103" priority="330" stopIfTrue="1" operator="beginsWith" text="Intermediate">
      <formula>LEFT(A46,LEN("Intermediate"))="Intermediate"</formula>
    </cfRule>
    <cfRule type="beginsWith" dxfId="1102" priority="331" stopIfTrue="1" operator="beginsWith" text="Basic">
      <formula>LEFT(A46,LEN("Basic"))="Basic"</formula>
    </cfRule>
    <cfRule type="beginsWith" dxfId="1101" priority="332" stopIfTrue="1" operator="beginsWith" text="Required">
      <formula>LEFT(A46,LEN("Required"))="Required"</formula>
    </cfRule>
    <cfRule type="notContainsBlanks" dxfId="1100" priority="333" stopIfTrue="1">
      <formula>LEN(TRIM(A46))&gt;0</formula>
    </cfRule>
  </conditionalFormatting>
  <conditionalFormatting sqref="E48:F48">
    <cfRule type="beginsWith" dxfId="1099" priority="319" stopIfTrue="1" operator="beginsWith" text="Not Applicable">
      <formula>LEFT(E48,LEN("Not Applicable"))="Not Applicable"</formula>
    </cfRule>
    <cfRule type="beginsWith" dxfId="1098" priority="320" stopIfTrue="1" operator="beginsWith" text="Waived">
      <formula>LEFT(E48,LEN("Waived"))="Waived"</formula>
    </cfRule>
    <cfRule type="beginsWith" dxfId="1097" priority="321" stopIfTrue="1" operator="beginsWith" text="Pre-Passed">
      <formula>LEFT(E48,LEN("Pre-Passed"))="Pre-Passed"</formula>
    </cfRule>
    <cfRule type="beginsWith" dxfId="1096" priority="322" stopIfTrue="1" operator="beginsWith" text="Completed">
      <formula>LEFT(E48,LEN("Completed"))="Completed"</formula>
    </cfRule>
    <cfRule type="beginsWith" dxfId="1095" priority="323" stopIfTrue="1" operator="beginsWith" text="Partial">
      <formula>LEFT(E48,LEN("Partial"))="Partial"</formula>
    </cfRule>
    <cfRule type="beginsWith" dxfId="1094" priority="324" stopIfTrue="1" operator="beginsWith" text="Missing">
      <formula>LEFT(E48,LEN("Missing"))="Missing"</formula>
    </cfRule>
    <cfRule type="beginsWith" dxfId="1093" priority="325" stopIfTrue="1" operator="beginsWith" text="Untested">
      <formula>LEFT(E48,LEN("Untested"))="Untested"</formula>
    </cfRule>
    <cfRule type="notContainsBlanks" dxfId="1092" priority="326" stopIfTrue="1">
      <formula>LEN(TRIM(E48))&gt;0</formula>
    </cfRule>
  </conditionalFormatting>
  <conditionalFormatting sqref="A48">
    <cfRule type="beginsWith" dxfId="1091" priority="312" stopIfTrue="1" operator="beginsWith" text="Exceptional">
      <formula>LEFT(A48,LEN("Exceptional"))="Exceptional"</formula>
    </cfRule>
    <cfRule type="beginsWith" dxfId="1090" priority="313" stopIfTrue="1" operator="beginsWith" text="Professional">
      <formula>LEFT(A48,LEN("Professional"))="Professional"</formula>
    </cfRule>
    <cfRule type="beginsWith" dxfId="1089" priority="314" stopIfTrue="1" operator="beginsWith" text="Advanced">
      <formula>LEFT(A48,LEN("Advanced"))="Advanced"</formula>
    </cfRule>
    <cfRule type="beginsWith" dxfId="1088" priority="315" stopIfTrue="1" operator="beginsWith" text="Intermediate">
      <formula>LEFT(A48,LEN("Intermediate"))="Intermediate"</formula>
    </cfRule>
    <cfRule type="beginsWith" dxfId="1087" priority="316" stopIfTrue="1" operator="beginsWith" text="Basic">
      <formula>LEFT(A48,LEN("Basic"))="Basic"</formula>
    </cfRule>
    <cfRule type="beginsWith" dxfId="1086" priority="317" stopIfTrue="1" operator="beginsWith" text="Required">
      <formula>LEFT(A48,LEN("Required"))="Required"</formula>
    </cfRule>
    <cfRule type="notContainsBlanks" dxfId="1085" priority="318" stopIfTrue="1">
      <formula>LEN(TRIM(A48))&gt;0</formula>
    </cfRule>
  </conditionalFormatting>
  <conditionalFormatting sqref="A49">
    <cfRule type="beginsWith" dxfId="1084" priority="305" stopIfTrue="1" operator="beginsWith" text="Exceptional">
      <formula>LEFT(A49,LEN("Exceptional"))="Exceptional"</formula>
    </cfRule>
    <cfRule type="beginsWith" dxfId="1083" priority="306" stopIfTrue="1" operator="beginsWith" text="Professional">
      <formula>LEFT(A49,LEN("Professional"))="Professional"</formula>
    </cfRule>
    <cfRule type="beginsWith" dxfId="1082" priority="307" stopIfTrue="1" operator="beginsWith" text="Advanced">
      <formula>LEFT(A49,LEN("Advanced"))="Advanced"</formula>
    </cfRule>
    <cfRule type="beginsWith" dxfId="1081" priority="308" stopIfTrue="1" operator="beginsWith" text="Intermediate">
      <formula>LEFT(A49,LEN("Intermediate"))="Intermediate"</formula>
    </cfRule>
    <cfRule type="beginsWith" dxfId="1080" priority="309" stopIfTrue="1" operator="beginsWith" text="Basic">
      <formula>LEFT(A49,LEN("Basic"))="Basic"</formula>
    </cfRule>
    <cfRule type="beginsWith" dxfId="1079" priority="310" stopIfTrue="1" operator="beginsWith" text="Required">
      <formula>LEFT(A49,LEN("Required"))="Required"</formula>
    </cfRule>
    <cfRule type="notContainsBlanks" dxfId="1078" priority="311" stopIfTrue="1">
      <formula>LEN(TRIM(A49))&gt;0</formula>
    </cfRule>
  </conditionalFormatting>
  <conditionalFormatting sqref="A57">
    <cfRule type="beginsWith" dxfId="1077" priority="297" stopIfTrue="1" operator="beginsWith" text="Exceptional">
      <formula>LEFT(A57,LEN("Exceptional"))="Exceptional"</formula>
    </cfRule>
    <cfRule type="beginsWith" dxfId="1076" priority="298" stopIfTrue="1" operator="beginsWith" text="Professional">
      <formula>LEFT(A57,LEN("Professional"))="Professional"</formula>
    </cfRule>
    <cfRule type="beginsWith" dxfId="1075" priority="299" stopIfTrue="1" operator="beginsWith" text="Advanced">
      <formula>LEFT(A57,LEN("Advanced"))="Advanced"</formula>
    </cfRule>
    <cfRule type="beginsWith" dxfId="1074" priority="300" stopIfTrue="1" operator="beginsWith" text="Intermediate">
      <formula>LEFT(A57,LEN("Intermediate"))="Intermediate"</formula>
    </cfRule>
    <cfRule type="beginsWith" dxfId="1073" priority="301" stopIfTrue="1" operator="beginsWith" text="Basic">
      <formula>LEFT(A57,LEN("Basic"))="Basic"</formula>
    </cfRule>
    <cfRule type="beginsWith" dxfId="1072" priority="302" stopIfTrue="1" operator="beginsWith" text="Required">
      <formula>LEFT(A57,LEN("Required"))="Required"</formula>
    </cfRule>
    <cfRule type="notContainsBlanks" dxfId="1071" priority="303" stopIfTrue="1">
      <formula>LEN(TRIM(A57))&gt;0</formula>
    </cfRule>
  </conditionalFormatting>
  <conditionalFormatting sqref="E57:F57">
    <cfRule type="beginsWith" dxfId="1070" priority="290" stopIfTrue="1" operator="beginsWith" text="Not Applicable">
      <formula>LEFT(E57,LEN("Not Applicable"))="Not Applicable"</formula>
    </cfRule>
    <cfRule type="beginsWith" dxfId="1069" priority="291" stopIfTrue="1" operator="beginsWith" text="Waived">
      <formula>LEFT(E57,LEN("Waived"))="Waived"</formula>
    </cfRule>
    <cfRule type="beginsWith" dxfId="1068" priority="292" stopIfTrue="1" operator="beginsWith" text="Pre-Passed">
      <formula>LEFT(E57,LEN("Pre-Passed"))="Pre-Passed"</formula>
    </cfRule>
    <cfRule type="beginsWith" dxfId="1067" priority="293" stopIfTrue="1" operator="beginsWith" text="Completed">
      <formula>LEFT(E57,LEN("Completed"))="Completed"</formula>
    </cfRule>
    <cfRule type="beginsWith" dxfId="1066" priority="294" stopIfTrue="1" operator="beginsWith" text="Partial">
      <formula>LEFT(E57,LEN("Partial"))="Partial"</formula>
    </cfRule>
    <cfRule type="beginsWith" dxfId="1065" priority="295" stopIfTrue="1" operator="beginsWith" text="Missing">
      <formula>LEFT(E57,LEN("Missing"))="Missing"</formula>
    </cfRule>
    <cfRule type="beginsWith" dxfId="1064" priority="296" stopIfTrue="1" operator="beginsWith" text="Untested">
      <formula>LEFT(E57,LEN("Untested"))="Untested"</formula>
    </cfRule>
    <cfRule type="notContainsBlanks" dxfId="1063" priority="304" stopIfTrue="1">
      <formula>LEN(TRIM(E57))&gt;0</formula>
    </cfRule>
  </conditionalFormatting>
  <conditionalFormatting sqref="A69">
    <cfRule type="beginsWith" dxfId="1062" priority="283" stopIfTrue="1" operator="beginsWith" text="Exceptional">
      <formula>LEFT(A69,LEN("Exceptional"))="Exceptional"</formula>
    </cfRule>
    <cfRule type="beginsWith" dxfId="1061" priority="284" stopIfTrue="1" operator="beginsWith" text="Professional">
      <formula>LEFT(A69,LEN("Professional"))="Professional"</formula>
    </cfRule>
    <cfRule type="beginsWith" dxfId="1060" priority="285" stopIfTrue="1" operator="beginsWith" text="Advanced">
      <formula>LEFT(A69,LEN("Advanced"))="Advanced"</formula>
    </cfRule>
    <cfRule type="beginsWith" dxfId="1059" priority="286" stopIfTrue="1" operator="beginsWith" text="Intermediate">
      <formula>LEFT(A69,LEN("Intermediate"))="Intermediate"</formula>
    </cfRule>
    <cfRule type="beginsWith" dxfId="1058" priority="287" stopIfTrue="1" operator="beginsWith" text="Basic">
      <formula>LEFT(A69,LEN("Basic"))="Basic"</formula>
    </cfRule>
    <cfRule type="beginsWith" dxfId="1057" priority="288" stopIfTrue="1" operator="beginsWith" text="Required">
      <formula>LEFT(A69,LEN("Required"))="Required"</formula>
    </cfRule>
    <cfRule type="notContainsBlanks" dxfId="1056" priority="289" stopIfTrue="1">
      <formula>LEN(TRIM(A69))&gt;0</formula>
    </cfRule>
  </conditionalFormatting>
  <conditionalFormatting sqref="A70">
    <cfRule type="beginsWith" dxfId="1055" priority="276" stopIfTrue="1" operator="beginsWith" text="Exceptional">
      <formula>LEFT(A70,LEN("Exceptional"))="Exceptional"</formula>
    </cfRule>
    <cfRule type="beginsWith" dxfId="1054" priority="277" stopIfTrue="1" operator="beginsWith" text="Professional">
      <formula>LEFT(A70,LEN("Professional"))="Professional"</formula>
    </cfRule>
    <cfRule type="beginsWith" dxfId="1053" priority="278" stopIfTrue="1" operator="beginsWith" text="Advanced">
      <formula>LEFT(A70,LEN("Advanced"))="Advanced"</formula>
    </cfRule>
    <cfRule type="beginsWith" dxfId="1052" priority="279" stopIfTrue="1" operator="beginsWith" text="Intermediate">
      <formula>LEFT(A70,LEN("Intermediate"))="Intermediate"</formula>
    </cfRule>
    <cfRule type="beginsWith" dxfId="1051" priority="280" stopIfTrue="1" operator="beginsWith" text="Basic">
      <formula>LEFT(A70,LEN("Basic"))="Basic"</formula>
    </cfRule>
    <cfRule type="beginsWith" dxfId="1050" priority="281" stopIfTrue="1" operator="beginsWith" text="Required">
      <formula>LEFT(A70,LEN("Required"))="Required"</formula>
    </cfRule>
    <cfRule type="notContainsBlanks" dxfId="1049" priority="282" stopIfTrue="1">
      <formula>LEN(TRIM(A70))&gt;0</formula>
    </cfRule>
  </conditionalFormatting>
  <conditionalFormatting sqref="A71">
    <cfRule type="beginsWith" dxfId="1048" priority="269" stopIfTrue="1" operator="beginsWith" text="Exceptional">
      <formula>LEFT(A71,LEN("Exceptional"))="Exceptional"</formula>
    </cfRule>
    <cfRule type="beginsWith" dxfId="1047" priority="270" stopIfTrue="1" operator="beginsWith" text="Professional">
      <formula>LEFT(A71,LEN("Professional"))="Professional"</formula>
    </cfRule>
    <cfRule type="beginsWith" dxfId="1046" priority="271" stopIfTrue="1" operator="beginsWith" text="Advanced">
      <formula>LEFT(A71,LEN("Advanced"))="Advanced"</formula>
    </cfRule>
    <cfRule type="beginsWith" dxfId="1045" priority="272" stopIfTrue="1" operator="beginsWith" text="Intermediate">
      <formula>LEFT(A71,LEN("Intermediate"))="Intermediate"</formula>
    </cfRule>
    <cfRule type="beginsWith" dxfId="1044" priority="273" stopIfTrue="1" operator="beginsWith" text="Basic">
      <formula>LEFT(A71,LEN("Basic"))="Basic"</formula>
    </cfRule>
    <cfRule type="beginsWith" dxfId="1043" priority="274" stopIfTrue="1" operator="beginsWith" text="Required">
      <formula>LEFT(A71,LEN("Required"))="Required"</formula>
    </cfRule>
    <cfRule type="notContainsBlanks" dxfId="1042" priority="275" stopIfTrue="1">
      <formula>LEN(TRIM(A71))&gt;0</formula>
    </cfRule>
  </conditionalFormatting>
  <conditionalFormatting sqref="A72">
    <cfRule type="beginsWith" dxfId="1041" priority="262" stopIfTrue="1" operator="beginsWith" text="Exceptional">
      <formula>LEFT(A72,LEN("Exceptional"))="Exceptional"</formula>
    </cfRule>
    <cfRule type="beginsWith" dxfId="1040" priority="263" stopIfTrue="1" operator="beginsWith" text="Professional">
      <formula>LEFT(A72,LEN("Professional"))="Professional"</formula>
    </cfRule>
    <cfRule type="beginsWith" dxfId="1039" priority="264" stopIfTrue="1" operator="beginsWith" text="Advanced">
      <formula>LEFT(A72,LEN("Advanced"))="Advanced"</formula>
    </cfRule>
    <cfRule type="beginsWith" dxfId="1038" priority="265" stopIfTrue="1" operator="beginsWith" text="Intermediate">
      <formula>LEFT(A72,LEN("Intermediate"))="Intermediate"</formula>
    </cfRule>
    <cfRule type="beginsWith" dxfId="1037" priority="266" stopIfTrue="1" operator="beginsWith" text="Basic">
      <formula>LEFT(A72,LEN("Basic"))="Basic"</formula>
    </cfRule>
    <cfRule type="beginsWith" dxfId="1036" priority="267" stopIfTrue="1" operator="beginsWith" text="Required">
      <formula>LEFT(A72,LEN("Required"))="Required"</formula>
    </cfRule>
    <cfRule type="notContainsBlanks" dxfId="1035" priority="268" stopIfTrue="1">
      <formula>LEN(TRIM(A72))&gt;0</formula>
    </cfRule>
  </conditionalFormatting>
  <conditionalFormatting sqref="A73">
    <cfRule type="beginsWith" dxfId="1034" priority="255" stopIfTrue="1" operator="beginsWith" text="Exceptional">
      <formula>LEFT(A73,LEN("Exceptional"))="Exceptional"</formula>
    </cfRule>
    <cfRule type="beginsWith" dxfId="1033" priority="256" stopIfTrue="1" operator="beginsWith" text="Professional">
      <formula>LEFT(A73,LEN("Professional"))="Professional"</formula>
    </cfRule>
    <cfRule type="beginsWith" dxfId="1032" priority="257" stopIfTrue="1" operator="beginsWith" text="Advanced">
      <formula>LEFT(A73,LEN("Advanced"))="Advanced"</formula>
    </cfRule>
    <cfRule type="beginsWith" dxfId="1031" priority="258" stopIfTrue="1" operator="beginsWith" text="Intermediate">
      <formula>LEFT(A73,LEN("Intermediate"))="Intermediate"</formula>
    </cfRule>
    <cfRule type="beginsWith" dxfId="1030" priority="259" stopIfTrue="1" operator="beginsWith" text="Basic">
      <formula>LEFT(A73,LEN("Basic"))="Basic"</formula>
    </cfRule>
    <cfRule type="beginsWith" dxfId="1029" priority="260" stopIfTrue="1" operator="beginsWith" text="Required">
      <formula>LEFT(A73,LEN("Required"))="Required"</formula>
    </cfRule>
    <cfRule type="notContainsBlanks" dxfId="1028" priority="261" stopIfTrue="1">
      <formula>LEN(TRIM(A73))&gt;0</formula>
    </cfRule>
  </conditionalFormatting>
  <conditionalFormatting sqref="A74">
    <cfRule type="beginsWith" dxfId="1027" priority="248" stopIfTrue="1" operator="beginsWith" text="Exceptional">
      <formula>LEFT(A74,LEN("Exceptional"))="Exceptional"</formula>
    </cfRule>
    <cfRule type="beginsWith" dxfId="1026" priority="249" stopIfTrue="1" operator="beginsWith" text="Professional">
      <formula>LEFT(A74,LEN("Professional"))="Professional"</formula>
    </cfRule>
    <cfRule type="beginsWith" dxfId="1025" priority="250" stopIfTrue="1" operator="beginsWith" text="Advanced">
      <formula>LEFT(A74,LEN("Advanced"))="Advanced"</formula>
    </cfRule>
    <cfRule type="beginsWith" dxfId="1024" priority="251" stopIfTrue="1" operator="beginsWith" text="Intermediate">
      <formula>LEFT(A74,LEN("Intermediate"))="Intermediate"</formula>
    </cfRule>
    <cfRule type="beginsWith" dxfId="1023" priority="252" stopIfTrue="1" operator="beginsWith" text="Basic">
      <formula>LEFT(A74,LEN("Basic"))="Basic"</formula>
    </cfRule>
    <cfRule type="beginsWith" dxfId="1022" priority="253" stopIfTrue="1" operator="beginsWith" text="Required">
      <formula>LEFT(A74,LEN("Required"))="Required"</formula>
    </cfRule>
    <cfRule type="notContainsBlanks" dxfId="1021" priority="254" stopIfTrue="1">
      <formula>LEN(TRIM(A74))&gt;0</formula>
    </cfRule>
  </conditionalFormatting>
  <conditionalFormatting sqref="A75">
    <cfRule type="beginsWith" dxfId="1020" priority="241" stopIfTrue="1" operator="beginsWith" text="Exceptional">
      <formula>LEFT(A75,LEN("Exceptional"))="Exceptional"</formula>
    </cfRule>
    <cfRule type="beginsWith" dxfId="1019" priority="242" stopIfTrue="1" operator="beginsWith" text="Professional">
      <formula>LEFT(A75,LEN("Professional"))="Professional"</formula>
    </cfRule>
    <cfRule type="beginsWith" dxfId="1018" priority="243" stopIfTrue="1" operator="beginsWith" text="Advanced">
      <formula>LEFT(A75,LEN("Advanced"))="Advanced"</formula>
    </cfRule>
    <cfRule type="beginsWith" dxfId="1017" priority="244" stopIfTrue="1" operator="beginsWith" text="Intermediate">
      <formula>LEFT(A75,LEN("Intermediate"))="Intermediate"</formula>
    </cfRule>
    <cfRule type="beginsWith" dxfId="1016" priority="245" stopIfTrue="1" operator="beginsWith" text="Basic">
      <formula>LEFT(A75,LEN("Basic"))="Basic"</formula>
    </cfRule>
    <cfRule type="beginsWith" dxfId="1015" priority="246" stopIfTrue="1" operator="beginsWith" text="Required">
      <formula>LEFT(A75,LEN("Required"))="Required"</formula>
    </cfRule>
    <cfRule type="notContainsBlanks" dxfId="1014" priority="247" stopIfTrue="1">
      <formula>LEN(TRIM(A75))&gt;0</formula>
    </cfRule>
  </conditionalFormatting>
  <conditionalFormatting sqref="A76">
    <cfRule type="beginsWith" dxfId="1013" priority="234" stopIfTrue="1" operator="beginsWith" text="Exceptional">
      <formula>LEFT(A76,LEN("Exceptional"))="Exceptional"</formula>
    </cfRule>
    <cfRule type="beginsWith" dxfId="1012" priority="235" stopIfTrue="1" operator="beginsWith" text="Professional">
      <formula>LEFT(A76,LEN("Professional"))="Professional"</formula>
    </cfRule>
    <cfRule type="beginsWith" dxfId="1011" priority="236" stopIfTrue="1" operator="beginsWith" text="Advanced">
      <formula>LEFT(A76,LEN("Advanced"))="Advanced"</formula>
    </cfRule>
    <cfRule type="beginsWith" dxfId="1010" priority="237" stopIfTrue="1" operator="beginsWith" text="Intermediate">
      <formula>LEFT(A76,LEN("Intermediate"))="Intermediate"</formula>
    </cfRule>
    <cfRule type="beginsWith" dxfId="1009" priority="238" stopIfTrue="1" operator="beginsWith" text="Basic">
      <formula>LEFT(A76,LEN("Basic"))="Basic"</formula>
    </cfRule>
    <cfRule type="beginsWith" dxfId="1008" priority="239" stopIfTrue="1" operator="beginsWith" text="Required">
      <formula>LEFT(A76,LEN("Required"))="Required"</formula>
    </cfRule>
    <cfRule type="notContainsBlanks" dxfId="1007" priority="240" stopIfTrue="1">
      <formula>LEN(TRIM(A76))&gt;0</formula>
    </cfRule>
  </conditionalFormatting>
  <conditionalFormatting sqref="E78:F81">
    <cfRule type="beginsWith" dxfId="1006" priority="226" stopIfTrue="1" operator="beginsWith" text="Not Applicable">
      <formula>LEFT(E78,LEN("Not Applicable"))="Not Applicable"</formula>
    </cfRule>
    <cfRule type="beginsWith" dxfId="1005" priority="227" stopIfTrue="1" operator="beginsWith" text="Waived">
      <formula>LEFT(E78,LEN("Waived"))="Waived"</formula>
    </cfRule>
    <cfRule type="beginsWith" dxfId="1004" priority="228" stopIfTrue="1" operator="beginsWith" text="Pre-Passed">
      <formula>LEFT(E78,LEN("Pre-Passed"))="Pre-Passed"</formula>
    </cfRule>
    <cfRule type="beginsWith" dxfId="1003" priority="229" stopIfTrue="1" operator="beginsWith" text="Completed">
      <formula>LEFT(E78,LEN("Completed"))="Completed"</formula>
    </cfRule>
    <cfRule type="beginsWith" dxfId="1002" priority="230" stopIfTrue="1" operator="beginsWith" text="Partial">
      <formula>LEFT(E78,LEN("Partial"))="Partial"</formula>
    </cfRule>
    <cfRule type="beginsWith" dxfId="1001" priority="231" stopIfTrue="1" operator="beginsWith" text="Missing">
      <formula>LEFT(E78,LEN("Missing"))="Missing"</formula>
    </cfRule>
    <cfRule type="beginsWith" dxfId="1000" priority="232" stopIfTrue="1" operator="beginsWith" text="Untested">
      <formula>LEFT(E78,LEN("Untested"))="Untested"</formula>
    </cfRule>
    <cfRule type="notContainsBlanks" dxfId="999" priority="233" stopIfTrue="1">
      <formula>LEN(TRIM(E78))&gt;0</formula>
    </cfRule>
  </conditionalFormatting>
  <conditionalFormatting sqref="A78:A79">
    <cfRule type="beginsWith" dxfId="998" priority="191" stopIfTrue="1" operator="beginsWith" text="Exceptional">
      <formula>LEFT(A78,LEN("Exceptional"))="Exceptional"</formula>
    </cfRule>
    <cfRule type="beginsWith" dxfId="997" priority="192" stopIfTrue="1" operator="beginsWith" text="Professional">
      <formula>LEFT(A78,LEN("Professional"))="Professional"</formula>
    </cfRule>
    <cfRule type="beginsWith" dxfId="996" priority="193" stopIfTrue="1" operator="beginsWith" text="Advanced">
      <formula>LEFT(A78,LEN("Advanced"))="Advanced"</formula>
    </cfRule>
    <cfRule type="beginsWith" dxfId="995" priority="194" stopIfTrue="1" operator="beginsWith" text="Intermediate">
      <formula>LEFT(A78,LEN("Intermediate"))="Intermediate"</formula>
    </cfRule>
    <cfRule type="beginsWith" dxfId="994" priority="195" stopIfTrue="1" operator="beginsWith" text="Basic">
      <formula>LEFT(A78,LEN("Basic"))="Basic"</formula>
    </cfRule>
    <cfRule type="beginsWith" dxfId="993" priority="196" stopIfTrue="1" operator="beginsWith" text="Required">
      <formula>LEFT(A78,LEN("Required"))="Required"</formula>
    </cfRule>
    <cfRule type="notContainsBlanks" dxfId="992" priority="197" stopIfTrue="1">
      <formula>LEN(TRIM(A78))&gt;0</formula>
    </cfRule>
  </conditionalFormatting>
  <conditionalFormatting sqref="A80">
    <cfRule type="beginsWith" dxfId="991" priority="184" stopIfTrue="1" operator="beginsWith" text="Exceptional">
      <formula>LEFT(A80,LEN("Exceptional"))="Exceptional"</formula>
    </cfRule>
    <cfRule type="beginsWith" dxfId="990" priority="185" stopIfTrue="1" operator="beginsWith" text="Professional">
      <formula>LEFT(A80,LEN("Professional"))="Professional"</formula>
    </cfRule>
    <cfRule type="beginsWith" dxfId="989" priority="186" stopIfTrue="1" operator="beginsWith" text="Advanced">
      <formula>LEFT(A80,LEN("Advanced"))="Advanced"</formula>
    </cfRule>
    <cfRule type="beginsWith" dxfId="988" priority="187" stopIfTrue="1" operator="beginsWith" text="Intermediate">
      <formula>LEFT(A80,LEN("Intermediate"))="Intermediate"</formula>
    </cfRule>
    <cfRule type="beginsWith" dxfId="987" priority="188" stopIfTrue="1" operator="beginsWith" text="Basic">
      <formula>LEFT(A80,LEN("Basic"))="Basic"</formula>
    </cfRule>
    <cfRule type="beginsWith" dxfId="986" priority="189" stopIfTrue="1" operator="beginsWith" text="Required">
      <formula>LEFT(A80,LEN("Required"))="Required"</formula>
    </cfRule>
    <cfRule type="notContainsBlanks" dxfId="985" priority="190" stopIfTrue="1">
      <formula>LEN(TRIM(A80))&gt;0</formula>
    </cfRule>
  </conditionalFormatting>
  <conditionalFormatting sqref="A81">
    <cfRule type="beginsWith" dxfId="984" priority="177" stopIfTrue="1" operator="beginsWith" text="Exceptional">
      <formula>LEFT(A81,LEN("Exceptional"))="Exceptional"</formula>
    </cfRule>
    <cfRule type="beginsWith" dxfId="983" priority="178" stopIfTrue="1" operator="beginsWith" text="Professional">
      <formula>LEFT(A81,LEN("Professional"))="Professional"</formula>
    </cfRule>
    <cfRule type="beginsWith" dxfId="982" priority="179" stopIfTrue="1" operator="beginsWith" text="Advanced">
      <formula>LEFT(A81,LEN("Advanced"))="Advanced"</formula>
    </cfRule>
    <cfRule type="beginsWith" dxfId="981" priority="180" stopIfTrue="1" operator="beginsWith" text="Intermediate">
      <formula>LEFT(A81,LEN("Intermediate"))="Intermediate"</formula>
    </cfRule>
    <cfRule type="beginsWith" dxfId="980" priority="181" stopIfTrue="1" operator="beginsWith" text="Basic">
      <formula>LEFT(A81,LEN("Basic"))="Basic"</formula>
    </cfRule>
    <cfRule type="beginsWith" dxfId="979" priority="182" stopIfTrue="1" operator="beginsWith" text="Required">
      <formula>LEFT(A81,LEN("Required"))="Required"</formula>
    </cfRule>
    <cfRule type="notContainsBlanks" dxfId="978" priority="183" stopIfTrue="1">
      <formula>LEN(TRIM(A81))&gt;0</formula>
    </cfRule>
  </conditionalFormatting>
  <conditionalFormatting sqref="A87">
    <cfRule type="beginsWith" dxfId="977" priority="155" stopIfTrue="1" operator="beginsWith" text="Exceptional">
      <formula>LEFT(A87,LEN("Exceptional"))="Exceptional"</formula>
    </cfRule>
    <cfRule type="beginsWith" dxfId="976" priority="156" stopIfTrue="1" operator="beginsWith" text="Professional">
      <formula>LEFT(A87,LEN("Professional"))="Professional"</formula>
    </cfRule>
    <cfRule type="beginsWith" dxfId="975" priority="157" stopIfTrue="1" operator="beginsWith" text="Advanced">
      <formula>LEFT(A87,LEN("Advanced"))="Advanced"</formula>
    </cfRule>
    <cfRule type="beginsWith" dxfId="974" priority="158" stopIfTrue="1" operator="beginsWith" text="Intermediate">
      <formula>LEFT(A87,LEN("Intermediate"))="Intermediate"</formula>
    </cfRule>
    <cfRule type="beginsWith" dxfId="973" priority="159" stopIfTrue="1" operator="beginsWith" text="Basic">
      <formula>LEFT(A87,LEN("Basic"))="Basic"</formula>
    </cfRule>
    <cfRule type="beginsWith" dxfId="972" priority="160" stopIfTrue="1" operator="beginsWith" text="Required">
      <formula>LEFT(A87,LEN("Required"))="Required"</formula>
    </cfRule>
    <cfRule type="notContainsBlanks" dxfId="971" priority="161" stopIfTrue="1">
      <formula>LEN(TRIM(A87))&gt;0</formula>
    </cfRule>
  </conditionalFormatting>
  <conditionalFormatting sqref="E87:F88">
    <cfRule type="beginsWith" dxfId="970" priority="162" stopIfTrue="1" operator="beginsWith" text="Not Applicable">
      <formula>LEFT(E87,LEN("Not Applicable"))="Not Applicable"</formula>
    </cfRule>
    <cfRule type="beginsWith" dxfId="969" priority="163" stopIfTrue="1" operator="beginsWith" text="Waived">
      <formula>LEFT(E87,LEN("Waived"))="Waived"</formula>
    </cfRule>
    <cfRule type="beginsWith" dxfId="968" priority="164" stopIfTrue="1" operator="beginsWith" text="Pre-Passed">
      <formula>LEFT(E87,LEN("Pre-Passed"))="Pre-Passed"</formula>
    </cfRule>
    <cfRule type="beginsWith" dxfId="967" priority="165" stopIfTrue="1" operator="beginsWith" text="Completed">
      <formula>LEFT(E87,LEN("Completed"))="Completed"</formula>
    </cfRule>
    <cfRule type="beginsWith" dxfId="966" priority="166" stopIfTrue="1" operator="beginsWith" text="Partial">
      <formula>LEFT(E87,LEN("Partial"))="Partial"</formula>
    </cfRule>
    <cfRule type="beginsWith" dxfId="965" priority="167" stopIfTrue="1" operator="beginsWith" text="Missing">
      <formula>LEFT(E87,LEN("Missing"))="Missing"</formula>
    </cfRule>
    <cfRule type="beginsWith" dxfId="964" priority="168" stopIfTrue="1" operator="beginsWith" text="Untested">
      <formula>LEFT(E87,LEN("Untested"))="Untested"</formula>
    </cfRule>
    <cfRule type="notContainsBlanks" dxfId="963" priority="176" stopIfTrue="1">
      <formula>LEN(TRIM(E87))&gt;0</formula>
    </cfRule>
  </conditionalFormatting>
  <conditionalFormatting sqref="A106">
    <cfRule type="beginsWith" dxfId="962" priority="140" stopIfTrue="1" operator="beginsWith" text="Exceptional">
      <formula>LEFT(A106,LEN("Exceptional"))="Exceptional"</formula>
    </cfRule>
    <cfRule type="beginsWith" dxfId="961" priority="141" stopIfTrue="1" operator="beginsWith" text="Professional">
      <formula>LEFT(A106,LEN("Professional"))="Professional"</formula>
    </cfRule>
    <cfRule type="beginsWith" dxfId="960" priority="142" stopIfTrue="1" operator="beginsWith" text="Advanced">
      <formula>LEFT(A106,LEN("Advanced"))="Advanced"</formula>
    </cfRule>
    <cfRule type="beginsWith" dxfId="959" priority="143" stopIfTrue="1" operator="beginsWith" text="Intermediate">
      <formula>LEFT(A106,LEN("Intermediate"))="Intermediate"</formula>
    </cfRule>
    <cfRule type="beginsWith" dxfId="958" priority="144" stopIfTrue="1" operator="beginsWith" text="Basic">
      <formula>LEFT(A106,LEN("Basic"))="Basic"</formula>
    </cfRule>
    <cfRule type="beginsWith" dxfId="957" priority="145" stopIfTrue="1" operator="beginsWith" text="Required">
      <formula>LEFT(A106,LEN("Required"))="Required"</formula>
    </cfRule>
    <cfRule type="notContainsBlanks" dxfId="956" priority="146" stopIfTrue="1">
      <formula>LEN(TRIM(A106))&gt;0</formula>
    </cfRule>
  </conditionalFormatting>
  <conditionalFormatting sqref="A88">
    <cfRule type="beginsWith" dxfId="955" priority="148" stopIfTrue="1" operator="beginsWith" text="Innovative">
      <formula>LEFT(A88,LEN("Innovative"))="Innovative"</formula>
    </cfRule>
    <cfRule type="beginsWith" dxfId="954" priority="149" stopIfTrue="1" operator="beginsWith" text="Professional">
      <formula>LEFT(A88,LEN("Professional"))="Professional"</formula>
    </cfRule>
    <cfRule type="beginsWith" dxfId="953" priority="150" stopIfTrue="1" operator="beginsWith" text="Advanced">
      <formula>LEFT(A88,LEN("Advanced"))="Advanced"</formula>
    </cfRule>
    <cfRule type="beginsWith" dxfId="952" priority="151" stopIfTrue="1" operator="beginsWith" text="Intermediate">
      <formula>LEFT(A88,LEN("Intermediate"))="Intermediate"</formula>
    </cfRule>
    <cfRule type="beginsWith" dxfId="951" priority="152" stopIfTrue="1" operator="beginsWith" text="Basic">
      <formula>LEFT(A88,LEN("Basic"))="Basic"</formula>
    </cfRule>
    <cfRule type="beginsWith" dxfId="950" priority="153" stopIfTrue="1" operator="beginsWith" text="Required">
      <formula>LEFT(A88,LEN("Required"))="Required"</formula>
    </cfRule>
    <cfRule type="notContainsBlanks" dxfId="949" priority="154" stopIfTrue="1">
      <formula>LEN(TRIM(A88))&gt;0</formula>
    </cfRule>
  </conditionalFormatting>
  <conditionalFormatting sqref="A116 A114">
    <cfRule type="beginsWith" dxfId="948" priority="88" stopIfTrue="1" operator="beginsWith" text="Exceptional">
      <formula>LEFT(A114,LEN("Exceptional"))="Exceptional"</formula>
    </cfRule>
    <cfRule type="beginsWith" dxfId="947" priority="89" stopIfTrue="1" operator="beginsWith" text="Professional">
      <formula>LEFT(A114,LEN("Professional"))="Professional"</formula>
    </cfRule>
    <cfRule type="beginsWith" dxfId="946" priority="90" stopIfTrue="1" operator="beginsWith" text="Advanced">
      <formula>LEFT(A114,LEN("Advanced"))="Advanced"</formula>
    </cfRule>
    <cfRule type="beginsWith" dxfId="945" priority="91" stopIfTrue="1" operator="beginsWith" text="Intermediate">
      <formula>LEFT(A114,LEN("Intermediate"))="Intermediate"</formula>
    </cfRule>
    <cfRule type="beginsWith" dxfId="944" priority="92" stopIfTrue="1" operator="beginsWith" text="Basic">
      <formula>LEFT(A114,LEN("Basic"))="Basic"</formula>
    </cfRule>
    <cfRule type="beginsWith" dxfId="943" priority="93" stopIfTrue="1" operator="beginsWith" text="Required">
      <formula>LEFT(A114,LEN("Required"))="Required"</formula>
    </cfRule>
    <cfRule type="notContainsBlanks" dxfId="942" priority="94" stopIfTrue="1">
      <formula>LEN(TRIM(A114))&gt;0</formula>
    </cfRule>
  </conditionalFormatting>
  <conditionalFormatting sqref="E106:F106">
    <cfRule type="beginsWith" dxfId="941" priority="133" stopIfTrue="1" operator="beginsWith" text="Not Applicable">
      <formula>LEFT(E106,LEN("Not Applicable"))="Not Applicable"</formula>
    </cfRule>
    <cfRule type="beginsWith" dxfId="940" priority="134" stopIfTrue="1" operator="beginsWith" text="Waived">
      <formula>LEFT(E106,LEN("Waived"))="Waived"</formula>
    </cfRule>
    <cfRule type="beginsWith" dxfId="939" priority="135" stopIfTrue="1" operator="beginsWith" text="Pre-Passed">
      <formula>LEFT(E106,LEN("Pre-Passed"))="Pre-Passed"</formula>
    </cfRule>
    <cfRule type="beginsWith" dxfId="938" priority="136" stopIfTrue="1" operator="beginsWith" text="Completed">
      <formula>LEFT(E106,LEN("Completed"))="Completed"</formula>
    </cfRule>
    <cfRule type="beginsWith" dxfId="937" priority="137" stopIfTrue="1" operator="beginsWith" text="Partial">
      <formula>LEFT(E106,LEN("Partial"))="Partial"</formula>
    </cfRule>
    <cfRule type="beginsWith" dxfId="936" priority="138" stopIfTrue="1" operator="beginsWith" text="Missing">
      <formula>LEFT(E106,LEN("Missing"))="Missing"</formula>
    </cfRule>
    <cfRule type="beginsWith" dxfId="935" priority="139" stopIfTrue="1" operator="beginsWith" text="Untested">
      <formula>LEFT(E106,LEN("Untested"))="Untested"</formula>
    </cfRule>
    <cfRule type="notContainsBlanks" dxfId="934" priority="147" stopIfTrue="1">
      <formula>LEN(TRIM(E106))&gt;0</formula>
    </cfRule>
  </conditionalFormatting>
  <conditionalFormatting sqref="A112:A113">
    <cfRule type="beginsWith" dxfId="933" priority="125" stopIfTrue="1" operator="beginsWith" text="Exceptional">
      <formula>LEFT(A112,LEN("Exceptional"))="Exceptional"</formula>
    </cfRule>
    <cfRule type="beginsWith" dxfId="932" priority="126" stopIfTrue="1" operator="beginsWith" text="Professional">
      <formula>LEFT(A112,LEN("Professional"))="Professional"</formula>
    </cfRule>
    <cfRule type="beginsWith" dxfId="931" priority="127" stopIfTrue="1" operator="beginsWith" text="Advanced">
      <formula>LEFT(A112,LEN("Advanced"))="Advanced"</formula>
    </cfRule>
    <cfRule type="beginsWith" dxfId="930" priority="128" stopIfTrue="1" operator="beginsWith" text="Intermediate">
      <formula>LEFT(A112,LEN("Intermediate"))="Intermediate"</formula>
    </cfRule>
    <cfRule type="beginsWith" dxfId="929" priority="129" stopIfTrue="1" operator="beginsWith" text="Basic">
      <formula>LEFT(A112,LEN("Basic"))="Basic"</formula>
    </cfRule>
    <cfRule type="beginsWith" dxfId="928" priority="130" stopIfTrue="1" operator="beginsWith" text="Required">
      <formula>LEFT(A112,LEN("Required"))="Required"</formula>
    </cfRule>
    <cfRule type="notContainsBlanks" dxfId="927" priority="131" stopIfTrue="1">
      <formula>LEN(TRIM(A112))&gt;0</formula>
    </cfRule>
  </conditionalFormatting>
  <conditionalFormatting sqref="E113:F114 E112 E116:F116">
    <cfRule type="beginsWith" dxfId="926" priority="118" stopIfTrue="1" operator="beginsWith" text="Not Applicable">
      <formula>LEFT(E112,LEN("Not Applicable"))="Not Applicable"</formula>
    </cfRule>
    <cfRule type="beginsWith" dxfId="925" priority="119" stopIfTrue="1" operator="beginsWith" text="Waived">
      <formula>LEFT(E112,LEN("Waived"))="Waived"</formula>
    </cfRule>
    <cfRule type="beginsWith" dxfId="924" priority="120" stopIfTrue="1" operator="beginsWith" text="Pre-Passed">
      <formula>LEFT(E112,LEN("Pre-Passed"))="Pre-Passed"</formula>
    </cfRule>
    <cfRule type="beginsWith" dxfId="923" priority="121" stopIfTrue="1" operator="beginsWith" text="Completed">
      <formula>LEFT(E112,LEN("Completed"))="Completed"</formula>
    </cfRule>
    <cfRule type="beginsWith" dxfId="922" priority="122" stopIfTrue="1" operator="beginsWith" text="Partial">
      <formula>LEFT(E112,LEN("Partial"))="Partial"</formula>
    </cfRule>
    <cfRule type="beginsWith" dxfId="921" priority="123" stopIfTrue="1" operator="beginsWith" text="Missing">
      <formula>LEFT(E112,LEN("Missing"))="Missing"</formula>
    </cfRule>
    <cfRule type="beginsWith" dxfId="920" priority="124" stopIfTrue="1" operator="beginsWith" text="Untested">
      <formula>LEFT(E112,LEN("Untested"))="Untested"</formula>
    </cfRule>
    <cfRule type="notContainsBlanks" dxfId="919" priority="132" stopIfTrue="1">
      <formula>LEN(TRIM(E112))&gt;0</formula>
    </cfRule>
  </conditionalFormatting>
  <conditionalFormatting sqref="F112">
    <cfRule type="beginsWith" dxfId="918" priority="110" stopIfTrue="1" operator="beginsWith" text="Not Applicable">
      <formula>LEFT(F112,LEN("Not Applicable"))="Not Applicable"</formula>
    </cfRule>
    <cfRule type="beginsWith" dxfId="917" priority="111" stopIfTrue="1" operator="beginsWith" text="Waived">
      <formula>LEFT(F112,LEN("Waived"))="Waived"</formula>
    </cfRule>
    <cfRule type="beginsWith" dxfId="916" priority="112" stopIfTrue="1" operator="beginsWith" text="Pre-Passed">
      <formula>LEFT(F112,LEN("Pre-Passed"))="Pre-Passed"</formula>
    </cfRule>
    <cfRule type="beginsWith" dxfId="915" priority="113" stopIfTrue="1" operator="beginsWith" text="Completed">
      <formula>LEFT(F112,LEN("Completed"))="Completed"</formula>
    </cfRule>
    <cfRule type="beginsWith" dxfId="914" priority="114" stopIfTrue="1" operator="beginsWith" text="Partial">
      <formula>LEFT(F112,LEN("Partial"))="Partial"</formula>
    </cfRule>
    <cfRule type="beginsWith" dxfId="913" priority="115" stopIfTrue="1" operator="beginsWith" text="Missing">
      <formula>LEFT(F112,LEN("Missing"))="Missing"</formula>
    </cfRule>
    <cfRule type="beginsWith" dxfId="912" priority="116" stopIfTrue="1" operator="beginsWith" text="Untested">
      <formula>LEFT(F112,LEN("Untested"))="Untested"</formula>
    </cfRule>
    <cfRule type="notContainsBlanks" dxfId="911" priority="117" stopIfTrue="1">
      <formula>LEN(TRIM(F112))&gt;0</formula>
    </cfRule>
  </conditionalFormatting>
  <conditionalFormatting sqref="E115:F115">
    <cfRule type="beginsWith" dxfId="910" priority="95" stopIfTrue="1" operator="beginsWith" text="Not Applicable">
      <formula>LEFT(E115,LEN("Not Applicable"))="Not Applicable"</formula>
    </cfRule>
    <cfRule type="beginsWith" dxfId="909" priority="96" stopIfTrue="1" operator="beginsWith" text="Waived">
      <formula>LEFT(E115,LEN("Waived"))="Waived"</formula>
    </cfRule>
    <cfRule type="beginsWith" dxfId="908" priority="97" stopIfTrue="1" operator="beginsWith" text="Pre-Passed">
      <formula>LEFT(E115,LEN("Pre-Passed"))="Pre-Passed"</formula>
    </cfRule>
    <cfRule type="beginsWith" dxfId="907" priority="98" stopIfTrue="1" operator="beginsWith" text="Completed">
      <formula>LEFT(E115,LEN("Completed"))="Completed"</formula>
    </cfRule>
    <cfRule type="beginsWith" dxfId="906" priority="99" stopIfTrue="1" operator="beginsWith" text="Partial">
      <formula>LEFT(E115,LEN("Partial"))="Partial"</formula>
    </cfRule>
    <cfRule type="beginsWith" dxfId="905" priority="100" stopIfTrue="1" operator="beginsWith" text="Missing">
      <formula>LEFT(E115,LEN("Missing"))="Missing"</formula>
    </cfRule>
    <cfRule type="beginsWith" dxfId="904" priority="101" stopIfTrue="1" operator="beginsWith" text="Untested">
      <formula>LEFT(E115,LEN("Untested"))="Untested"</formula>
    </cfRule>
    <cfRule type="notContainsBlanks" dxfId="903" priority="109" stopIfTrue="1">
      <formula>LEN(TRIM(E115))&gt;0</formula>
    </cfRule>
  </conditionalFormatting>
  <conditionalFormatting sqref="A115">
    <cfRule type="beginsWith" dxfId="902" priority="81" stopIfTrue="1" operator="beginsWith" text="Innovative">
      <formula>LEFT(A115,LEN("Innovative"))="Innovative"</formula>
    </cfRule>
    <cfRule type="beginsWith" dxfId="901" priority="82" stopIfTrue="1" operator="beginsWith" text="Professional">
      <formula>LEFT(A115,LEN("Professional"))="Professional"</formula>
    </cfRule>
    <cfRule type="beginsWith" dxfId="900" priority="83" stopIfTrue="1" operator="beginsWith" text="Advanced">
      <formula>LEFT(A115,LEN("Advanced"))="Advanced"</formula>
    </cfRule>
    <cfRule type="beginsWith" dxfId="899" priority="84" stopIfTrue="1" operator="beginsWith" text="Intermediate">
      <formula>LEFT(A115,LEN("Intermediate"))="Intermediate"</formula>
    </cfRule>
    <cfRule type="beginsWith" dxfId="898" priority="85" stopIfTrue="1" operator="beginsWith" text="Basic">
      <formula>LEFT(A115,LEN("Basic"))="Basic"</formula>
    </cfRule>
    <cfRule type="beginsWith" dxfId="897" priority="86" stopIfTrue="1" operator="beginsWith" text="Required">
      <formula>LEFT(A115,LEN("Required"))="Required"</formula>
    </cfRule>
    <cfRule type="notContainsBlanks" dxfId="896" priority="87" stopIfTrue="1">
      <formula>LEN(TRIM(A115))&gt;0</formula>
    </cfRule>
  </conditionalFormatting>
  <conditionalFormatting sqref="A98:A99">
    <cfRule type="beginsWith" dxfId="895" priority="73" stopIfTrue="1" operator="beginsWith" text="Exceptional">
      <formula>LEFT(A98,LEN("Exceptional"))="Exceptional"</formula>
    </cfRule>
    <cfRule type="beginsWith" dxfId="894" priority="74" stopIfTrue="1" operator="beginsWith" text="Professional">
      <formula>LEFT(A98,LEN("Professional"))="Professional"</formula>
    </cfRule>
    <cfRule type="beginsWith" dxfId="893" priority="75" stopIfTrue="1" operator="beginsWith" text="Advanced">
      <formula>LEFT(A98,LEN("Advanced"))="Advanced"</formula>
    </cfRule>
    <cfRule type="beginsWith" dxfId="892" priority="76" stopIfTrue="1" operator="beginsWith" text="Intermediate">
      <formula>LEFT(A98,LEN("Intermediate"))="Intermediate"</formula>
    </cfRule>
    <cfRule type="beginsWith" dxfId="891" priority="77" stopIfTrue="1" operator="beginsWith" text="Basic">
      <formula>LEFT(A98,LEN("Basic"))="Basic"</formula>
    </cfRule>
    <cfRule type="beginsWith" dxfId="890" priority="78" stopIfTrue="1" operator="beginsWith" text="Required">
      <formula>LEFT(A98,LEN("Required"))="Required"</formula>
    </cfRule>
    <cfRule type="notContainsBlanks" dxfId="889" priority="79" stopIfTrue="1">
      <formula>LEN(TRIM(A98))&gt;0</formula>
    </cfRule>
  </conditionalFormatting>
  <conditionalFormatting sqref="E99:F100 E98 E102:F102">
    <cfRule type="beginsWith" dxfId="888" priority="66" stopIfTrue="1" operator="beginsWith" text="Not Applicable">
      <formula>LEFT(E98,LEN("Not Applicable"))="Not Applicable"</formula>
    </cfRule>
    <cfRule type="beginsWith" dxfId="887" priority="67" stopIfTrue="1" operator="beginsWith" text="Waived">
      <formula>LEFT(E98,LEN("Waived"))="Waived"</formula>
    </cfRule>
    <cfRule type="beginsWith" dxfId="886" priority="68" stopIfTrue="1" operator="beginsWith" text="Pre-Passed">
      <formula>LEFT(E98,LEN("Pre-Passed"))="Pre-Passed"</formula>
    </cfRule>
    <cfRule type="beginsWith" dxfId="885" priority="69" stopIfTrue="1" operator="beginsWith" text="Completed">
      <formula>LEFT(E98,LEN("Completed"))="Completed"</formula>
    </cfRule>
    <cfRule type="beginsWith" dxfId="884" priority="70" stopIfTrue="1" operator="beginsWith" text="Partial">
      <formula>LEFT(E98,LEN("Partial"))="Partial"</formula>
    </cfRule>
    <cfRule type="beginsWith" dxfId="883" priority="71" stopIfTrue="1" operator="beginsWith" text="Missing">
      <formula>LEFT(E98,LEN("Missing"))="Missing"</formula>
    </cfRule>
    <cfRule type="beginsWith" dxfId="882" priority="72" stopIfTrue="1" operator="beginsWith" text="Untested">
      <formula>LEFT(E98,LEN("Untested"))="Untested"</formula>
    </cfRule>
    <cfRule type="notContainsBlanks" dxfId="881" priority="80" stopIfTrue="1">
      <formula>LEN(TRIM(E98))&gt;0</formula>
    </cfRule>
  </conditionalFormatting>
  <conditionalFormatting sqref="F98">
    <cfRule type="beginsWith" dxfId="880" priority="58" stopIfTrue="1" operator="beginsWith" text="Not Applicable">
      <formula>LEFT(F98,LEN("Not Applicable"))="Not Applicable"</formula>
    </cfRule>
    <cfRule type="beginsWith" dxfId="879" priority="59" stopIfTrue="1" operator="beginsWith" text="Waived">
      <formula>LEFT(F98,LEN("Waived"))="Waived"</formula>
    </cfRule>
    <cfRule type="beginsWith" dxfId="878" priority="60" stopIfTrue="1" operator="beginsWith" text="Pre-Passed">
      <formula>LEFT(F98,LEN("Pre-Passed"))="Pre-Passed"</formula>
    </cfRule>
    <cfRule type="beginsWith" dxfId="877" priority="61" stopIfTrue="1" operator="beginsWith" text="Completed">
      <formula>LEFT(F98,LEN("Completed"))="Completed"</formula>
    </cfRule>
    <cfRule type="beginsWith" dxfId="876" priority="62" stopIfTrue="1" operator="beginsWith" text="Partial">
      <formula>LEFT(F98,LEN("Partial"))="Partial"</formula>
    </cfRule>
    <cfRule type="beginsWith" dxfId="875" priority="63" stopIfTrue="1" operator="beginsWith" text="Missing">
      <formula>LEFT(F98,LEN("Missing"))="Missing"</formula>
    </cfRule>
    <cfRule type="beginsWith" dxfId="874" priority="64" stopIfTrue="1" operator="beginsWith" text="Untested">
      <formula>LEFT(F98,LEN("Untested"))="Untested"</formula>
    </cfRule>
    <cfRule type="notContainsBlanks" dxfId="873" priority="65" stopIfTrue="1">
      <formula>LEN(TRIM(F98))&gt;0</formula>
    </cfRule>
  </conditionalFormatting>
  <conditionalFormatting sqref="E101:F101">
    <cfRule type="beginsWith" dxfId="872" priority="43" stopIfTrue="1" operator="beginsWith" text="Not Applicable">
      <formula>LEFT(E101,LEN("Not Applicable"))="Not Applicable"</formula>
    </cfRule>
    <cfRule type="beginsWith" dxfId="871" priority="44" stopIfTrue="1" operator="beginsWith" text="Waived">
      <formula>LEFT(E101,LEN("Waived"))="Waived"</formula>
    </cfRule>
    <cfRule type="beginsWith" dxfId="870" priority="45" stopIfTrue="1" operator="beginsWith" text="Pre-Passed">
      <formula>LEFT(E101,LEN("Pre-Passed"))="Pre-Passed"</formula>
    </cfRule>
    <cfRule type="beginsWith" dxfId="869" priority="46" stopIfTrue="1" operator="beginsWith" text="Completed">
      <formula>LEFT(E101,LEN("Completed"))="Completed"</formula>
    </cfRule>
    <cfRule type="beginsWith" dxfId="868" priority="47" stopIfTrue="1" operator="beginsWith" text="Partial">
      <formula>LEFT(E101,LEN("Partial"))="Partial"</formula>
    </cfRule>
    <cfRule type="beginsWith" dxfId="867" priority="48" stopIfTrue="1" operator="beginsWith" text="Missing">
      <formula>LEFT(E101,LEN("Missing"))="Missing"</formula>
    </cfRule>
    <cfRule type="beginsWith" dxfId="866" priority="49" stopIfTrue="1" operator="beginsWith" text="Untested">
      <formula>LEFT(E101,LEN("Untested"))="Untested"</formula>
    </cfRule>
    <cfRule type="notContainsBlanks" dxfId="865" priority="57" stopIfTrue="1">
      <formula>LEN(TRIM(E101))&gt;0</formula>
    </cfRule>
  </conditionalFormatting>
  <conditionalFormatting sqref="A100">
    <cfRule type="beginsWith" dxfId="864" priority="29" stopIfTrue="1" operator="beginsWith" text="Exceptional">
      <formula>LEFT(A100,LEN("Exceptional"))="Exceptional"</formula>
    </cfRule>
    <cfRule type="beginsWith" dxfId="863" priority="30" stopIfTrue="1" operator="beginsWith" text="Professional">
      <formula>LEFT(A100,LEN("Professional"))="Professional"</formula>
    </cfRule>
    <cfRule type="beginsWith" dxfId="862" priority="31" stopIfTrue="1" operator="beginsWith" text="Advanced">
      <formula>LEFT(A100,LEN("Advanced"))="Advanced"</formula>
    </cfRule>
    <cfRule type="beginsWith" dxfId="861" priority="32" stopIfTrue="1" operator="beginsWith" text="Intermediate">
      <formula>LEFT(A100,LEN("Intermediate"))="Intermediate"</formula>
    </cfRule>
    <cfRule type="beginsWith" dxfId="860" priority="33" stopIfTrue="1" operator="beginsWith" text="Basic">
      <formula>LEFT(A100,LEN("Basic"))="Basic"</formula>
    </cfRule>
    <cfRule type="beginsWith" dxfId="859" priority="34" stopIfTrue="1" operator="beginsWith" text="Required">
      <formula>LEFT(A100,LEN("Required"))="Required"</formula>
    </cfRule>
    <cfRule type="notContainsBlanks" dxfId="858" priority="35" stopIfTrue="1">
      <formula>LEN(TRIM(A100))&gt;0</formula>
    </cfRule>
  </conditionalFormatting>
  <conditionalFormatting sqref="A101">
    <cfRule type="beginsWith" dxfId="857" priority="22" stopIfTrue="1" operator="beginsWith" text="Exceptional">
      <formula>LEFT(A101,LEN("Exceptional"))="Exceptional"</formula>
    </cfRule>
    <cfRule type="beginsWith" dxfId="856" priority="23" stopIfTrue="1" operator="beginsWith" text="Professional">
      <formula>LEFT(A101,LEN("Professional"))="Professional"</formula>
    </cfRule>
    <cfRule type="beginsWith" dxfId="855" priority="24" stopIfTrue="1" operator="beginsWith" text="Advanced">
      <formula>LEFT(A101,LEN("Advanced"))="Advanced"</formula>
    </cfRule>
    <cfRule type="beginsWith" dxfId="854" priority="25" stopIfTrue="1" operator="beginsWith" text="Intermediate">
      <formula>LEFT(A101,LEN("Intermediate"))="Intermediate"</formula>
    </cfRule>
    <cfRule type="beginsWith" dxfId="853" priority="26" stopIfTrue="1" operator="beginsWith" text="Basic">
      <formula>LEFT(A101,LEN("Basic"))="Basic"</formula>
    </cfRule>
    <cfRule type="beginsWith" dxfId="852" priority="27" stopIfTrue="1" operator="beginsWith" text="Required">
      <formula>LEFT(A101,LEN("Required"))="Required"</formula>
    </cfRule>
    <cfRule type="notContainsBlanks" dxfId="851" priority="28" stopIfTrue="1">
      <formula>LEN(TRIM(A101))&gt;0</formula>
    </cfRule>
  </conditionalFormatting>
  <conditionalFormatting sqref="A102">
    <cfRule type="beginsWith" dxfId="850" priority="15" stopIfTrue="1" operator="beginsWith" text="Innovative">
      <formula>LEFT(A102,LEN("Innovative"))="Innovative"</formula>
    </cfRule>
    <cfRule type="beginsWith" dxfId="849" priority="16" stopIfTrue="1" operator="beginsWith" text="Professional">
      <formula>LEFT(A102,LEN("Professional"))="Professional"</formula>
    </cfRule>
    <cfRule type="beginsWith" dxfId="848" priority="17" stopIfTrue="1" operator="beginsWith" text="Advanced">
      <formula>LEFT(A102,LEN("Advanced"))="Advanced"</formula>
    </cfRule>
    <cfRule type="beginsWith" dxfId="847" priority="18" stopIfTrue="1" operator="beginsWith" text="Intermediate">
      <formula>LEFT(A102,LEN("Intermediate"))="Intermediate"</formula>
    </cfRule>
    <cfRule type="beginsWith" dxfId="846" priority="19" stopIfTrue="1" operator="beginsWith" text="Basic">
      <formula>LEFT(A102,LEN("Basic"))="Basic"</formula>
    </cfRule>
    <cfRule type="beginsWith" dxfId="845" priority="20" stopIfTrue="1" operator="beginsWith" text="Required">
      <formula>LEFT(A102,LEN("Required"))="Required"</formula>
    </cfRule>
    <cfRule type="notContainsBlanks" dxfId="844" priority="21" stopIfTrue="1">
      <formula>LEN(TRIM(A102))&gt;0</formula>
    </cfRule>
  </conditionalFormatting>
  <conditionalFormatting sqref="A96">
    <cfRule type="beginsWith" dxfId="843" priority="8" stopIfTrue="1" operator="beginsWith" text="Exceptional">
      <formula>LEFT(A96,LEN("Exceptional"))="Exceptional"</formula>
    </cfRule>
    <cfRule type="beginsWith" dxfId="842" priority="9" stopIfTrue="1" operator="beginsWith" text="Professional">
      <formula>LEFT(A96,LEN("Professional"))="Professional"</formula>
    </cfRule>
    <cfRule type="beginsWith" dxfId="841" priority="10" stopIfTrue="1" operator="beginsWith" text="Advanced">
      <formula>LEFT(A96,LEN("Advanced"))="Advanced"</formula>
    </cfRule>
    <cfRule type="beginsWith" dxfId="840" priority="11" stopIfTrue="1" operator="beginsWith" text="Intermediate">
      <formula>LEFT(A96,LEN("Intermediate"))="Intermediate"</formula>
    </cfRule>
    <cfRule type="beginsWith" dxfId="839" priority="12" stopIfTrue="1" operator="beginsWith" text="Basic">
      <formula>LEFT(A96,LEN("Basic"))="Basic"</formula>
    </cfRule>
    <cfRule type="beginsWith" dxfId="838" priority="13" stopIfTrue="1" operator="beginsWith" text="Required">
      <formula>LEFT(A96,LEN("Required"))="Required"</formula>
    </cfRule>
    <cfRule type="notContainsBlanks" dxfId="837" priority="14" stopIfTrue="1">
      <formula>LEN(TRIM(A96))&gt;0</formula>
    </cfRule>
  </conditionalFormatting>
  <conditionalFormatting sqref="A43">
    <cfRule type="beginsWith" dxfId="836" priority="1" stopIfTrue="1" operator="beginsWith" text="Exceptional">
      <formula>LEFT(A43,LEN("Exceptional"))="Exceptional"</formula>
    </cfRule>
    <cfRule type="beginsWith" dxfId="835" priority="2" stopIfTrue="1" operator="beginsWith" text="Professional">
      <formula>LEFT(A43,LEN("Professional"))="Professional"</formula>
    </cfRule>
    <cfRule type="beginsWith" dxfId="834" priority="3" stopIfTrue="1" operator="beginsWith" text="Advanced">
      <formula>LEFT(A43,LEN("Advanced"))="Advanced"</formula>
    </cfRule>
    <cfRule type="beginsWith" dxfId="833" priority="4" stopIfTrue="1" operator="beginsWith" text="Intermediate">
      <formula>LEFT(A43,LEN("Intermediate"))="Intermediate"</formula>
    </cfRule>
    <cfRule type="beginsWith" dxfId="832" priority="5" stopIfTrue="1" operator="beginsWith" text="Basic">
      <formula>LEFT(A43,LEN("Basic"))="Basic"</formula>
    </cfRule>
    <cfRule type="beginsWith" dxfId="831" priority="6" stopIfTrue="1" operator="beginsWith" text="Required">
      <formula>LEFT(A43,LEN("Required"))="Required"</formula>
    </cfRule>
    <cfRule type="notContainsBlanks" dxfId="830" priority="7" stopIfTrue="1">
      <formula>LEN(TRIM(A43))&gt;0</formula>
    </cfRule>
  </conditionalFormatting>
  <dataValidations count="2">
    <dataValidation type="list" showInputMessage="1" showErrorMessage="1" sqref="E118:F125 E45:F49 E60:F64 E113:F116 E66:F81 E83:F88 E104:F107 E99:F102 E11:F22 E40:F43 E109:F111 E90:F97 E51:F58 E24:F28 E29:F38">
      <formula1>"Untested, Missing, Partial, Completed, Waived, Not Applicable"</formula1>
    </dataValidation>
    <dataValidation type="list" allowBlank="1" showInputMessage="1" showErrorMessage="1" sqref="F10 F23 F50 F59 F65 F82 F89 F103 F108 F117 F44 F98 F112 F39">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workbookViewId="0">
      <selection activeCell="C20" sqref="C20"/>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354</v>
      </c>
      <c r="D1" s="8"/>
      <c r="E1" s="7" t="str">
        <f>""&amp;COUNTIF(E$10:E$234,$A$2)&amp;" "&amp;$A$2</f>
        <v>74 Untested</v>
      </c>
      <c r="F1" s="7" t="str">
        <f>""&amp;COUNTIF(F$10:F$234,$A$2)&amp;" "&amp;$A$2</f>
        <v>74 Untested</v>
      </c>
      <c r="G1" s="8" t="s">
        <v>216</v>
      </c>
    </row>
    <row r="2" spans="1:7" ht="14" customHeight="1" thickBot="1">
      <c r="A2" s="59" t="s">
        <v>62</v>
      </c>
      <c r="B2" s="55" t="s">
        <v>63</v>
      </c>
      <c r="C2" s="232" t="s">
        <v>720</v>
      </c>
      <c r="D2" s="233"/>
      <c r="E2" s="61">
        <f>SUMPRODUCT(($A$10:$A$234="Required")*(E$10:E$234="Missing"))+0.5*SUMPRODUCT(($A$10:$A$234="Required")*(E$10:E$234="Partial"))</f>
        <v>0</v>
      </c>
      <c r="F2" s="61">
        <f>SUMPRODUCT(($A$10:$A$234="Required")*(F$10:F$234="Missing"))+0.5*SUMPRODUCT(($A$10:$A$234="Required")*(F$10:F$234="Partial"))</f>
        <v>0</v>
      </c>
      <c r="G2" s="55" t="str">
        <f>"Required "&amp;$G$1&amp;"s "&amp;A3</f>
        <v>Required DCRs Missing</v>
      </c>
    </row>
    <row r="3" spans="1:7" ht="14" customHeight="1" thickBot="1">
      <c r="A3" s="59" t="s">
        <v>64</v>
      </c>
      <c r="B3" s="55" t="s">
        <v>65</v>
      </c>
      <c r="C3" s="234"/>
      <c r="D3" s="235"/>
      <c r="E3" s="61">
        <f>SUMPRODUCT(($A$10:$A$234="Basic")*(E$10:E$234="Missing"))+0.5*SUMPRODUCT(($A$10:$A$234="Basic")*(E$10:E$234="Partial"))</f>
        <v>0</v>
      </c>
      <c r="F3" s="61">
        <f>SUMPRODUCT(($A$10:$A$234="Basic")*(F$10:F$234="Missing"))+0.5*SUMPRODUCT(($A$10:$A$234="Basic")*(F$10:F$234="Partial"))</f>
        <v>0</v>
      </c>
      <c r="G3" s="55" t="str">
        <f>"Basic "&amp;$G$1&amp;"s "&amp;A3</f>
        <v>Basic DCRs Missing</v>
      </c>
    </row>
    <row r="4" spans="1:7" ht="14" customHeight="1" thickBot="1">
      <c r="A4" s="59" t="s">
        <v>66</v>
      </c>
      <c r="B4" s="55" t="s">
        <v>67</v>
      </c>
      <c r="C4" s="234"/>
      <c r="D4" s="235"/>
      <c r="E4" s="61">
        <f>SUMPRODUCT(($A$10:$A$234="Intermediate")*(E$10:E$234="Missing"))+0.5*SUMPRODUCT(($A$10:$A$234="Intermediate")*(E$10:E$234="Partial"))</f>
        <v>0</v>
      </c>
      <c r="F4" s="61">
        <f>SUMPRODUCT(($A$10:$A$234="Intermediate")*(F$10:F$234="Missing"))+0.5*SUMPRODUCT(($A$10:$A$234="Intermediate")*(F$10:F$234="Partial"))</f>
        <v>0</v>
      </c>
      <c r="G4" s="55" t="str">
        <f>"Intermediate "&amp;$G$1&amp;"s "&amp;A3</f>
        <v>Intermediate DCRs Missing</v>
      </c>
    </row>
    <row r="5" spans="1:7" ht="14" customHeight="1" thickBot="1">
      <c r="A5" s="59" t="s">
        <v>68</v>
      </c>
      <c r="B5" s="55" t="s">
        <v>69</v>
      </c>
      <c r="C5" s="234"/>
      <c r="D5" s="235"/>
      <c r="E5" s="61">
        <f>SUMPRODUCT(($A$10:$A$234="Intermediate")*(E$10:E$234="Completed"))+SUMPRODUCT(($A$10:$A$234="Intermediate")*(E$10:E$234="Pre-Passed"))+0.5*SUMPRODUCT(($A$10:$A$234="Intermediate")*(E$10:E$234="Partial"))</f>
        <v>0</v>
      </c>
      <c r="F5" s="61">
        <f>SUMPRODUCT(($A$10:$A$234="Intermediate")*(F$10:F$234="Completed"))+SUMPRODUCT(($A$10:$A$234="Intermediate")*(F$10:F$234="Pre-Passed"))+0.5*SUMPRODUCT(($A$10:$A$234="Intermediate")*(F$10:F$234="Partial"))</f>
        <v>0</v>
      </c>
      <c r="G5" s="55" t="str">
        <f>"Intermediate "&amp;$G$1&amp;"s "&amp;A5</f>
        <v>Intermediate DCRs Completed</v>
      </c>
    </row>
    <row r="6" spans="1:7" ht="14" customHeight="1" thickBot="1">
      <c r="A6" s="59" t="s">
        <v>70</v>
      </c>
      <c r="B6" s="55" t="s">
        <v>733</v>
      </c>
      <c r="C6" s="234"/>
      <c r="D6" s="235"/>
      <c r="E6" s="61">
        <f>SUMPRODUCT(($A$10:$A$234="Advanced")*(E$10:E$234="Missing"))+0.5*SUMPRODUCT(($A$10:$A$234="Advanced")*(E$10:E$234="Partial"))</f>
        <v>0</v>
      </c>
      <c r="F6" s="61">
        <f>SUMPRODUCT(($A$10:$A$234="Advanced")*(F$10:F$234="Missing"))+0.5*SUMPRODUCT(($A$10:$A$234="Advanced")*(F$10:F$234="Partial"))</f>
        <v>0</v>
      </c>
      <c r="G6" s="55" t="str">
        <f>"Advanced "&amp;$G$1&amp;"s "&amp;A3</f>
        <v>Advanced DCRs Missing</v>
      </c>
    </row>
    <row r="7" spans="1:7" ht="14" customHeight="1" thickBot="1">
      <c r="A7" s="54" t="s">
        <v>71</v>
      </c>
      <c r="B7" s="55" t="s">
        <v>72</v>
      </c>
      <c r="C7" s="234"/>
      <c r="D7" s="235"/>
      <c r="E7" s="61">
        <f>SUMPRODUCT(($A$10:$A$234="Advanced")*(E$10:E$234="Completed"))+SUMPRODUCT(($A$10:$A$234="Advanced")*(E$10:E$234="Pre-Passed"))+0.5*SUMPRODUCT(($A$10:$A$234="Advanced")*(E$10:E$234="Partial"))</f>
        <v>0</v>
      </c>
      <c r="F7" s="61">
        <f>SUMPRODUCT(($A$10:$A$234="Advanced")*(F$10:F$234="Completed"))+SUMPRODUCT(($A$10:$A$234="Advanced")*(F$10:F$234="Pre-Passed"))+0.5*SUMPRODUCT(($A$10:$A$234="Advanced")*(F$10:F$234="Partial"))</f>
        <v>0</v>
      </c>
      <c r="G7" s="55" t="str">
        <f>"Advanced "&amp;$G$1&amp;"s "&amp;A5</f>
        <v>Advanced DCRs Completed</v>
      </c>
    </row>
    <row r="8" spans="1:7" ht="14" customHeight="1" thickBot="1">
      <c r="A8" s="228" t="s">
        <v>734</v>
      </c>
      <c r="B8" s="229"/>
      <c r="C8" s="234"/>
      <c r="D8" s="235"/>
      <c r="E8" s="61">
        <f>SUMPRODUCT(($A$10:$A$234="Professional")*(E$10:E$234="Completed"))+SUMPRODUCT(($A$10:$A$234="Professional")*(E$10:E$234="Pre-Passed"))+0.5*SUMPRODUCT(($A$10:$A$234="Professional")*(E$10:E$234="Partial"))</f>
        <v>0</v>
      </c>
      <c r="F8" s="61">
        <f>SUMPRODUCT(($A$10:$A$234="Professional")*(F$10:F$234="Completed"))+SUMPRODUCT(($A$10:$A$234="Professional")*(F$10:F$234="Pre-Passed"))+0.5*SUMPRODUCT(($A$10:$A$234="Professional")*(F$10:F$234="Partial"))</f>
        <v>0</v>
      </c>
      <c r="G8" s="55" t="str">
        <f>"Professional "&amp;$G$1&amp;"s "&amp;A5</f>
        <v>Professional DCRs Completed</v>
      </c>
    </row>
    <row r="9" spans="1:7" ht="14" customHeight="1" thickBot="1">
      <c r="A9" s="230"/>
      <c r="B9" s="231"/>
      <c r="C9" s="236"/>
      <c r="D9" s="237"/>
      <c r="E9" s="61">
        <f>SUMPRODUCT(($A$10:$A$233="Exceptional")*(E$10:E$233="Completed"))+SUMPRODUCT(($A$10:$A$233="Exceptional")*(E$10:E$233="Pre-Passed"))+0.5*SUMPRODUCT(($A$10:$A$233="Exceptional")*(E$10:E$233="Partial"))</f>
        <v>0</v>
      </c>
      <c r="F9" s="61">
        <f>SUMPRODUCT(($A$10:$A$233="Exceptional")*(F$10:F$233="Completed"))+SUMPRODUCT(($A$10:$A$233="Exceptional")*(F$10:F$233="Pre-Passed"))+0.5*SUMPRODUCT(($A$10:$A$233="Exceptional")*(F$10:F$233="Partial"))</f>
        <v>0</v>
      </c>
      <c r="G9" s="55" t="str">
        <f>"Exceptional "&amp;$G$1&amp;"s "&amp;A5</f>
        <v>Exceptional DCRs Completed</v>
      </c>
    </row>
    <row r="10" spans="1:7" ht="14" customHeight="1" thickBot="1">
      <c r="A10" s="226" t="s">
        <v>229</v>
      </c>
      <c r="B10" s="227"/>
      <c r="C10" s="8" t="s">
        <v>73</v>
      </c>
      <c r="D10" s="8" t="s">
        <v>744</v>
      </c>
      <c r="E10" s="8" t="s">
        <v>74</v>
      </c>
      <c r="F10" s="8" t="s">
        <v>75</v>
      </c>
      <c r="G10" s="8" t="s">
        <v>745</v>
      </c>
    </row>
    <row r="11" spans="1:7" ht="16" thickBot="1">
      <c r="A11" s="86" t="s">
        <v>76</v>
      </c>
      <c r="B11" s="55" t="s">
        <v>230</v>
      </c>
      <c r="C11" s="55" t="s">
        <v>716</v>
      </c>
      <c r="D11" s="55"/>
      <c r="E11" s="8" t="s">
        <v>62</v>
      </c>
      <c r="F11" s="8" t="s">
        <v>62</v>
      </c>
      <c r="G11" s="55"/>
    </row>
    <row r="12" spans="1:7" ht="26.5" thickBot="1">
      <c r="A12" s="86" t="s">
        <v>76</v>
      </c>
      <c r="B12" s="55" t="s">
        <v>231</v>
      </c>
      <c r="C12" s="55" t="s">
        <v>306</v>
      </c>
      <c r="D12" s="55"/>
      <c r="E12" s="8" t="s">
        <v>62</v>
      </c>
      <c r="F12" s="8" t="s">
        <v>62</v>
      </c>
      <c r="G12" s="55"/>
    </row>
    <row r="13" spans="1:7" ht="16" thickBot="1">
      <c r="A13" s="87" t="s">
        <v>79</v>
      </c>
      <c r="B13" s="55" t="s">
        <v>232</v>
      </c>
      <c r="C13" s="55" t="s">
        <v>717</v>
      </c>
      <c r="D13" s="55"/>
      <c r="E13" s="8" t="s">
        <v>62</v>
      </c>
      <c r="F13" s="8" t="s">
        <v>62</v>
      </c>
      <c r="G13" s="55"/>
    </row>
    <row r="14" spans="1:7" ht="52.5" thickBot="1">
      <c r="A14" s="87" t="s">
        <v>79</v>
      </c>
      <c r="B14" s="55" t="s">
        <v>233</v>
      </c>
      <c r="C14" s="55" t="s">
        <v>307</v>
      </c>
      <c r="D14" s="55"/>
      <c r="E14" s="8" t="s">
        <v>62</v>
      </c>
      <c r="F14" s="8" t="s">
        <v>62</v>
      </c>
      <c r="G14" s="55"/>
    </row>
    <row r="15" spans="1:7" ht="39.5" thickBot="1">
      <c r="A15" s="89" t="s">
        <v>81</v>
      </c>
      <c r="B15" s="55" t="s">
        <v>234</v>
      </c>
      <c r="C15" s="55" t="s">
        <v>308</v>
      </c>
      <c r="D15" s="55"/>
      <c r="E15" s="8" t="s">
        <v>62</v>
      </c>
      <c r="F15" s="8" t="s">
        <v>62</v>
      </c>
      <c r="G15" s="55"/>
    </row>
    <row r="16" spans="1:7" ht="26.5" thickBot="1">
      <c r="A16" s="90" t="s">
        <v>118</v>
      </c>
      <c r="B16" s="55" t="s">
        <v>235</v>
      </c>
      <c r="C16" s="55" t="s">
        <v>718</v>
      </c>
      <c r="D16" s="55"/>
      <c r="E16" s="8" t="s">
        <v>62</v>
      </c>
      <c r="F16" s="8" t="s">
        <v>62</v>
      </c>
      <c r="G16" s="55"/>
    </row>
    <row r="17" spans="1:7" ht="14" customHeight="1" thickBot="1">
      <c r="A17" s="91" t="s">
        <v>736</v>
      </c>
      <c r="B17" s="55" t="s">
        <v>236</v>
      </c>
      <c r="C17" s="55" t="s">
        <v>719</v>
      </c>
      <c r="D17" s="55"/>
      <c r="E17" s="8" t="s">
        <v>62</v>
      </c>
      <c r="F17" s="8" t="s">
        <v>62</v>
      </c>
      <c r="G17" s="55"/>
    </row>
    <row r="18" spans="1:7" ht="14" customHeight="1" thickBot="1">
      <c r="A18" s="226" t="s">
        <v>237</v>
      </c>
      <c r="B18" s="227"/>
      <c r="C18" s="8" t="s">
        <v>73</v>
      </c>
      <c r="D18" s="8" t="s">
        <v>744</v>
      </c>
      <c r="E18" s="8" t="s">
        <v>74</v>
      </c>
      <c r="F18" s="8" t="s">
        <v>75</v>
      </c>
      <c r="G18" s="8" t="s">
        <v>745</v>
      </c>
    </row>
    <row r="19" spans="1:7" ht="26.5" thickBot="1">
      <c r="A19" s="86" t="s">
        <v>76</v>
      </c>
      <c r="B19" s="55" t="s">
        <v>238</v>
      </c>
      <c r="C19" s="55" t="s">
        <v>309</v>
      </c>
      <c r="D19" s="55"/>
      <c r="E19" s="8" t="s">
        <v>62</v>
      </c>
      <c r="F19" s="8" t="s">
        <v>62</v>
      </c>
      <c r="G19" s="55"/>
    </row>
    <row r="20" spans="1:7" ht="65.5" thickBot="1">
      <c r="A20" s="87" t="s">
        <v>79</v>
      </c>
      <c r="B20" s="55" t="s">
        <v>714</v>
      </c>
      <c r="C20" s="55" t="s">
        <v>715</v>
      </c>
      <c r="D20" s="55"/>
      <c r="E20" s="8" t="s">
        <v>62</v>
      </c>
      <c r="F20" s="8" t="s">
        <v>62</v>
      </c>
      <c r="G20" s="55"/>
    </row>
    <row r="21" spans="1:7" ht="78.5" thickBot="1">
      <c r="A21" s="87" t="s">
        <v>79</v>
      </c>
      <c r="B21" s="55" t="s">
        <v>712</v>
      </c>
      <c r="C21" s="55" t="s">
        <v>713</v>
      </c>
      <c r="D21" s="55"/>
      <c r="E21" s="8" t="s">
        <v>62</v>
      </c>
      <c r="F21" s="8" t="s">
        <v>62</v>
      </c>
      <c r="G21" s="55"/>
    </row>
    <row r="22" spans="1:7" ht="91.5" thickBot="1">
      <c r="A22" s="87" t="s">
        <v>79</v>
      </c>
      <c r="B22" s="55" t="s">
        <v>711</v>
      </c>
      <c r="C22" s="55" t="s">
        <v>310</v>
      </c>
      <c r="D22" s="55"/>
      <c r="E22" s="8" t="s">
        <v>62</v>
      </c>
      <c r="F22" s="8" t="s">
        <v>62</v>
      </c>
      <c r="G22" s="55"/>
    </row>
    <row r="23" spans="1:7" ht="16" thickBot="1">
      <c r="A23" s="89" t="s">
        <v>81</v>
      </c>
      <c r="B23" s="55" t="s">
        <v>239</v>
      </c>
      <c r="C23" s="55" t="s">
        <v>311</v>
      </c>
      <c r="D23" s="55"/>
      <c r="E23" s="8" t="s">
        <v>62</v>
      </c>
      <c r="F23" s="8" t="s">
        <v>62</v>
      </c>
      <c r="G23" s="55"/>
    </row>
    <row r="24" spans="1:7" ht="16" thickBot="1">
      <c r="A24" s="90" t="s">
        <v>118</v>
      </c>
      <c r="B24" s="55" t="s">
        <v>240</v>
      </c>
      <c r="C24" s="55" t="s">
        <v>312</v>
      </c>
      <c r="D24" s="55"/>
      <c r="E24" s="8" t="s">
        <v>62</v>
      </c>
      <c r="F24" s="8" t="s">
        <v>62</v>
      </c>
      <c r="G24" s="55"/>
    </row>
    <row r="25" spans="1:7" ht="16" thickBot="1">
      <c r="A25" s="91" t="s">
        <v>736</v>
      </c>
      <c r="B25" s="55" t="s">
        <v>241</v>
      </c>
      <c r="C25" s="55" t="s">
        <v>313</v>
      </c>
      <c r="D25" s="55"/>
      <c r="E25" s="8" t="s">
        <v>62</v>
      </c>
      <c r="F25" s="8" t="s">
        <v>62</v>
      </c>
      <c r="G25" s="55"/>
    </row>
    <row r="26" spans="1:7" ht="14" customHeight="1" thickBot="1">
      <c r="A26" s="226" t="s">
        <v>242</v>
      </c>
      <c r="B26" s="227"/>
      <c r="C26" s="8" t="s">
        <v>73</v>
      </c>
      <c r="D26" s="8" t="s">
        <v>744</v>
      </c>
      <c r="E26" s="8" t="s">
        <v>74</v>
      </c>
      <c r="F26" s="8" t="s">
        <v>75</v>
      </c>
      <c r="G26" s="8" t="s">
        <v>745</v>
      </c>
    </row>
    <row r="27" spans="1:7" ht="26.5" thickBot="1">
      <c r="A27" s="86" t="s">
        <v>76</v>
      </c>
      <c r="B27" s="55" t="s">
        <v>243</v>
      </c>
      <c r="C27" s="55" t="s">
        <v>314</v>
      </c>
      <c r="D27" s="55"/>
      <c r="E27" s="8" t="s">
        <v>62</v>
      </c>
      <c r="F27" s="8" t="s">
        <v>62</v>
      </c>
      <c r="G27" s="55"/>
    </row>
    <row r="28" spans="1:7" ht="16" thickBot="1">
      <c r="A28" s="86" t="s">
        <v>76</v>
      </c>
      <c r="B28" s="55" t="s">
        <v>244</v>
      </c>
      <c r="C28" s="55" t="s">
        <v>315</v>
      </c>
      <c r="D28" s="55"/>
      <c r="E28" s="8" t="s">
        <v>62</v>
      </c>
      <c r="F28" s="8" t="s">
        <v>62</v>
      </c>
      <c r="G28" s="55"/>
    </row>
    <row r="29" spans="1:7" ht="26.5" thickBot="1">
      <c r="A29" s="86" t="s">
        <v>76</v>
      </c>
      <c r="B29" s="55" t="s">
        <v>245</v>
      </c>
      <c r="C29" s="55" t="s">
        <v>316</v>
      </c>
      <c r="D29" s="55"/>
      <c r="E29" s="8" t="s">
        <v>62</v>
      </c>
      <c r="F29" s="8" t="s">
        <v>62</v>
      </c>
      <c r="G29" s="55"/>
    </row>
    <row r="30" spans="1:7" ht="26.5" thickBot="1">
      <c r="A30" s="87" t="s">
        <v>79</v>
      </c>
      <c r="B30" s="55" t="s">
        <v>246</v>
      </c>
      <c r="C30" s="55" t="s">
        <v>317</v>
      </c>
      <c r="D30" s="55"/>
      <c r="E30" s="8" t="s">
        <v>62</v>
      </c>
      <c r="F30" s="8" t="s">
        <v>62</v>
      </c>
      <c r="G30" s="55"/>
    </row>
    <row r="31" spans="1:7" ht="26.5" thickBot="1">
      <c r="A31" s="87" t="s">
        <v>79</v>
      </c>
      <c r="B31" s="55" t="s">
        <v>247</v>
      </c>
      <c r="C31" s="55" t="s">
        <v>318</v>
      </c>
      <c r="D31" s="55"/>
      <c r="E31" s="8" t="s">
        <v>62</v>
      </c>
      <c r="F31" s="8" t="s">
        <v>62</v>
      </c>
      <c r="G31" s="55"/>
    </row>
    <row r="32" spans="1:7" ht="16" thickBot="1">
      <c r="A32" s="87" t="s">
        <v>79</v>
      </c>
      <c r="B32" s="55" t="s">
        <v>248</v>
      </c>
      <c r="C32" s="55" t="s">
        <v>319</v>
      </c>
      <c r="D32" s="55"/>
      <c r="E32" s="8" t="s">
        <v>62</v>
      </c>
      <c r="F32" s="8" t="s">
        <v>62</v>
      </c>
      <c r="G32" s="55"/>
    </row>
    <row r="33" spans="1:7" ht="14" customHeight="1" thickBot="1">
      <c r="A33" s="87" t="s">
        <v>79</v>
      </c>
      <c r="B33" s="55" t="s">
        <v>249</v>
      </c>
      <c r="C33" s="55" t="s">
        <v>320</v>
      </c>
      <c r="D33" s="55"/>
      <c r="E33" s="8" t="s">
        <v>62</v>
      </c>
      <c r="F33" s="8" t="s">
        <v>62</v>
      </c>
      <c r="G33" s="55"/>
    </row>
    <row r="34" spans="1:7" ht="16" thickBot="1">
      <c r="A34" s="87" t="s">
        <v>79</v>
      </c>
      <c r="B34" s="55" t="s">
        <v>250</v>
      </c>
      <c r="C34" s="55" t="s">
        <v>321</v>
      </c>
      <c r="D34" s="55"/>
      <c r="E34" s="8" t="s">
        <v>62</v>
      </c>
      <c r="F34" s="8" t="s">
        <v>62</v>
      </c>
      <c r="G34" s="55"/>
    </row>
    <row r="35" spans="1:7" ht="39.5" thickBot="1">
      <c r="A35" s="87" t="s">
        <v>79</v>
      </c>
      <c r="B35" s="55" t="s">
        <v>251</v>
      </c>
      <c r="C35" s="55" t="s">
        <v>710</v>
      </c>
      <c r="D35" s="55"/>
      <c r="E35" s="8" t="s">
        <v>62</v>
      </c>
      <c r="F35" s="8" t="s">
        <v>62</v>
      </c>
      <c r="G35" s="55"/>
    </row>
    <row r="36" spans="1:7" ht="26.5" thickBot="1">
      <c r="A36" s="88" t="s">
        <v>93</v>
      </c>
      <c r="B36" s="55" t="s">
        <v>254</v>
      </c>
      <c r="C36" s="55" t="s">
        <v>324</v>
      </c>
      <c r="D36" s="55"/>
      <c r="E36" s="8" t="s">
        <v>62</v>
      </c>
      <c r="F36" s="8" t="s">
        <v>62</v>
      </c>
      <c r="G36" s="55"/>
    </row>
    <row r="37" spans="1:7" ht="26.5" thickBot="1">
      <c r="A37" s="89" t="s">
        <v>81</v>
      </c>
      <c r="B37" s="55" t="s">
        <v>252</v>
      </c>
      <c r="C37" s="55" t="s">
        <v>322</v>
      </c>
      <c r="D37" s="55"/>
      <c r="E37" s="8" t="s">
        <v>62</v>
      </c>
      <c r="F37" s="8" t="s">
        <v>62</v>
      </c>
      <c r="G37" s="55"/>
    </row>
    <row r="38" spans="1:7" ht="16" thickBot="1">
      <c r="A38" s="89" t="s">
        <v>81</v>
      </c>
      <c r="B38" s="55" t="s">
        <v>253</v>
      </c>
      <c r="C38" s="55" t="s">
        <v>323</v>
      </c>
      <c r="D38" s="55"/>
      <c r="E38" s="8" t="s">
        <v>62</v>
      </c>
      <c r="F38" s="8" t="s">
        <v>62</v>
      </c>
      <c r="G38" s="55"/>
    </row>
    <row r="39" spans="1:7" ht="26.5" thickBot="1">
      <c r="A39" s="89" t="s">
        <v>81</v>
      </c>
      <c r="B39" s="55" t="s">
        <v>255</v>
      </c>
      <c r="C39" s="55" t="s">
        <v>325</v>
      </c>
      <c r="D39" s="55"/>
      <c r="E39" s="8" t="s">
        <v>62</v>
      </c>
      <c r="F39" s="8" t="s">
        <v>62</v>
      </c>
      <c r="G39" s="55"/>
    </row>
    <row r="40" spans="1:7" ht="26.5" thickBot="1">
      <c r="A40" s="89" t="s">
        <v>81</v>
      </c>
      <c r="B40" s="55" t="s">
        <v>256</v>
      </c>
      <c r="C40" s="55" t="s">
        <v>326</v>
      </c>
      <c r="D40" s="55"/>
      <c r="E40" s="8" t="s">
        <v>62</v>
      </c>
      <c r="F40" s="8" t="s">
        <v>62</v>
      </c>
      <c r="G40" s="55"/>
    </row>
    <row r="41" spans="1:7" ht="26.5" thickBot="1">
      <c r="A41" s="89" t="s">
        <v>81</v>
      </c>
      <c r="B41" s="55" t="s">
        <v>259</v>
      </c>
      <c r="C41" s="55" t="s">
        <v>329</v>
      </c>
      <c r="D41" s="55"/>
      <c r="E41" s="8" t="s">
        <v>62</v>
      </c>
      <c r="F41" s="8" t="s">
        <v>62</v>
      </c>
      <c r="G41" s="55"/>
    </row>
    <row r="42" spans="1:7" ht="26.5" thickBot="1">
      <c r="A42" s="90" t="s">
        <v>118</v>
      </c>
      <c r="B42" s="55" t="s">
        <v>257</v>
      </c>
      <c r="C42" s="55" t="s">
        <v>327</v>
      </c>
      <c r="D42" s="55"/>
      <c r="E42" s="8" t="s">
        <v>62</v>
      </c>
      <c r="F42" s="8" t="s">
        <v>62</v>
      </c>
      <c r="G42" s="55"/>
    </row>
    <row r="43" spans="1:7" ht="26.5" thickBot="1">
      <c r="A43" s="90" t="s">
        <v>118</v>
      </c>
      <c r="B43" s="55" t="s">
        <v>258</v>
      </c>
      <c r="C43" s="55" t="s">
        <v>328</v>
      </c>
      <c r="D43" s="55"/>
      <c r="E43" s="8" t="s">
        <v>62</v>
      </c>
      <c r="F43" s="8" t="s">
        <v>62</v>
      </c>
      <c r="G43" s="55"/>
    </row>
    <row r="44" spans="1:7" ht="26.5" thickBot="1">
      <c r="A44" s="90" t="s">
        <v>118</v>
      </c>
      <c r="B44" s="55" t="s">
        <v>260</v>
      </c>
      <c r="C44" s="55" t="s">
        <v>330</v>
      </c>
      <c r="D44" s="55"/>
      <c r="E44" s="8" t="s">
        <v>62</v>
      </c>
      <c r="F44" s="8" t="s">
        <v>62</v>
      </c>
      <c r="G44" s="55"/>
    </row>
    <row r="45" spans="1:7" ht="26.5" thickBot="1">
      <c r="A45" s="90" t="s">
        <v>118</v>
      </c>
      <c r="B45" s="55" t="s">
        <v>261</v>
      </c>
      <c r="C45" s="55" t="s">
        <v>331</v>
      </c>
      <c r="D45" s="55"/>
      <c r="E45" s="8" t="s">
        <v>62</v>
      </c>
      <c r="F45" s="8" t="s">
        <v>62</v>
      </c>
      <c r="G45" s="55"/>
    </row>
    <row r="46" spans="1:7" ht="16" thickBot="1">
      <c r="A46" s="90" t="s">
        <v>118</v>
      </c>
      <c r="B46" s="55" t="s">
        <v>262</v>
      </c>
      <c r="C46" s="55" t="s">
        <v>332</v>
      </c>
      <c r="D46" s="55"/>
      <c r="E46" s="8" t="s">
        <v>62</v>
      </c>
      <c r="F46" s="8" t="s">
        <v>62</v>
      </c>
      <c r="G46" s="55"/>
    </row>
    <row r="47" spans="1:7" ht="26.5" thickBot="1">
      <c r="A47" s="91" t="s">
        <v>736</v>
      </c>
      <c r="B47" s="55" t="s">
        <v>263</v>
      </c>
      <c r="C47" s="55" t="s">
        <v>333</v>
      </c>
      <c r="D47" s="55"/>
      <c r="E47" s="8" t="s">
        <v>62</v>
      </c>
      <c r="F47" s="8" t="s">
        <v>62</v>
      </c>
      <c r="G47" s="55"/>
    </row>
    <row r="48" spans="1:7" ht="26.5" thickBot="1">
      <c r="A48" s="91" t="s">
        <v>736</v>
      </c>
      <c r="B48" s="55" t="s">
        <v>264</v>
      </c>
      <c r="C48" s="55" t="s">
        <v>334</v>
      </c>
      <c r="D48" s="55"/>
      <c r="E48" s="8" t="s">
        <v>62</v>
      </c>
      <c r="F48" s="8" t="s">
        <v>62</v>
      </c>
      <c r="G48" s="55"/>
    </row>
    <row r="49" spans="1:7" ht="26.5" thickBot="1">
      <c r="A49" s="91" t="s">
        <v>736</v>
      </c>
      <c r="B49" s="55" t="s">
        <v>265</v>
      </c>
      <c r="C49" s="55" t="s">
        <v>335</v>
      </c>
      <c r="D49" s="55"/>
      <c r="E49" s="8" t="s">
        <v>62</v>
      </c>
      <c r="F49" s="8" t="s">
        <v>62</v>
      </c>
      <c r="G49" s="55"/>
    </row>
    <row r="50" spans="1:7" ht="26.5" thickBot="1">
      <c r="A50" s="91" t="s">
        <v>736</v>
      </c>
      <c r="B50" s="55" t="s">
        <v>266</v>
      </c>
      <c r="C50" s="55" t="s">
        <v>336</v>
      </c>
      <c r="D50" s="55"/>
      <c r="E50" s="8" t="s">
        <v>62</v>
      </c>
      <c r="F50" s="8" t="s">
        <v>62</v>
      </c>
      <c r="G50" s="55"/>
    </row>
    <row r="51" spans="1:7" ht="26.5" thickBot="1">
      <c r="A51" s="91" t="s">
        <v>736</v>
      </c>
      <c r="B51" s="55" t="s">
        <v>267</v>
      </c>
      <c r="C51" s="55" t="s">
        <v>337</v>
      </c>
      <c r="D51" s="55"/>
      <c r="E51" s="8" t="s">
        <v>62</v>
      </c>
      <c r="F51" s="8" t="s">
        <v>62</v>
      </c>
      <c r="G51" s="55"/>
    </row>
    <row r="52" spans="1:7" ht="14" customHeight="1" thickBot="1">
      <c r="A52" s="226" t="s">
        <v>268</v>
      </c>
      <c r="B52" s="227"/>
      <c r="C52" s="68" t="s">
        <v>691</v>
      </c>
      <c r="D52" s="8" t="s">
        <v>744</v>
      </c>
      <c r="E52" s="8" t="s">
        <v>74</v>
      </c>
      <c r="F52" s="8" t="s">
        <v>75</v>
      </c>
      <c r="G52" s="8" t="s">
        <v>745</v>
      </c>
    </row>
    <row r="53" spans="1:7" ht="14" customHeight="1" thickBot="1">
      <c r="A53" s="86" t="s">
        <v>76</v>
      </c>
      <c r="B53" s="55" t="s">
        <v>856</v>
      </c>
      <c r="C53" s="55" t="s">
        <v>857</v>
      </c>
      <c r="D53" s="55"/>
      <c r="E53" s="8" t="s">
        <v>62</v>
      </c>
      <c r="F53" s="8" t="s">
        <v>62</v>
      </c>
      <c r="G53" s="55"/>
    </row>
    <row r="54" spans="1:7" ht="26.5" thickBot="1">
      <c r="A54" s="86" t="s">
        <v>76</v>
      </c>
      <c r="B54" s="55" t="s">
        <v>269</v>
      </c>
      <c r="C54" s="55" t="s">
        <v>853</v>
      </c>
      <c r="D54" s="55"/>
      <c r="E54" s="8" t="s">
        <v>62</v>
      </c>
      <c r="F54" s="8" t="s">
        <v>62</v>
      </c>
      <c r="G54" s="55"/>
    </row>
    <row r="55" spans="1:7" ht="26.5" thickBot="1">
      <c r="A55" s="86" t="s">
        <v>76</v>
      </c>
      <c r="B55" s="55" t="s">
        <v>854</v>
      </c>
      <c r="C55" s="55" t="s">
        <v>855</v>
      </c>
      <c r="D55" s="55"/>
      <c r="E55" s="8" t="s">
        <v>62</v>
      </c>
      <c r="F55" s="8" t="s">
        <v>62</v>
      </c>
      <c r="G55" s="55"/>
    </row>
    <row r="56" spans="1:7" ht="39.5" thickBot="1">
      <c r="A56" s="87" t="s">
        <v>79</v>
      </c>
      <c r="B56" s="55" t="s">
        <v>270</v>
      </c>
      <c r="C56" s="55" t="s">
        <v>338</v>
      </c>
      <c r="D56" s="55"/>
      <c r="E56" s="8" t="s">
        <v>62</v>
      </c>
      <c r="F56" s="8" t="s">
        <v>62</v>
      </c>
      <c r="G56" s="55"/>
    </row>
    <row r="57" spans="1:7" ht="26.5" thickBot="1">
      <c r="A57" s="87" t="s">
        <v>79</v>
      </c>
      <c r="B57" s="55" t="s">
        <v>708</v>
      </c>
      <c r="C57" s="55" t="s">
        <v>709</v>
      </c>
      <c r="D57" s="55"/>
      <c r="E57" s="8" t="s">
        <v>62</v>
      </c>
      <c r="F57" s="8" t="s">
        <v>62</v>
      </c>
      <c r="G57" s="55"/>
    </row>
    <row r="58" spans="1:7" ht="26.5" thickBot="1">
      <c r="A58" s="87" t="s">
        <v>79</v>
      </c>
      <c r="B58" s="55" t="s">
        <v>664</v>
      </c>
      <c r="C58" s="55" t="s">
        <v>665</v>
      </c>
      <c r="D58" s="55"/>
      <c r="E58" s="8" t="s">
        <v>62</v>
      </c>
      <c r="F58" s="8" t="s">
        <v>62</v>
      </c>
      <c r="G58" s="55"/>
    </row>
    <row r="59" spans="1:7" ht="26.5" thickBot="1">
      <c r="A59" s="88" t="s">
        <v>93</v>
      </c>
      <c r="B59" s="55" t="s">
        <v>704</v>
      </c>
      <c r="C59" s="55" t="s">
        <v>705</v>
      </c>
      <c r="D59" s="55"/>
      <c r="E59" s="8" t="s">
        <v>62</v>
      </c>
      <c r="F59" s="8" t="s">
        <v>62</v>
      </c>
      <c r="G59" s="55"/>
    </row>
    <row r="60" spans="1:7" ht="16" thickBot="1">
      <c r="A60" s="88" t="s">
        <v>93</v>
      </c>
      <c r="B60" s="55" t="s">
        <v>706</v>
      </c>
      <c r="C60" s="55" t="s">
        <v>707</v>
      </c>
      <c r="D60" s="55"/>
      <c r="E60" s="8" t="s">
        <v>62</v>
      </c>
      <c r="F60" s="8" t="s">
        <v>62</v>
      </c>
      <c r="G60" s="55"/>
    </row>
    <row r="61" spans="1:7" ht="26.5" thickBot="1">
      <c r="A61" s="117" t="s">
        <v>81</v>
      </c>
      <c r="B61" s="55" t="s">
        <v>271</v>
      </c>
      <c r="C61" s="55" t="s">
        <v>339</v>
      </c>
      <c r="D61" s="55"/>
      <c r="E61" s="8" t="s">
        <v>62</v>
      </c>
      <c r="F61" s="8" t="s">
        <v>62</v>
      </c>
      <c r="G61" s="55"/>
    </row>
    <row r="62" spans="1:7" ht="26.5" thickBot="1">
      <c r="A62" s="118" t="s">
        <v>81</v>
      </c>
      <c r="B62" s="55" t="s">
        <v>272</v>
      </c>
      <c r="C62" s="55" t="s">
        <v>340</v>
      </c>
      <c r="D62" s="55"/>
      <c r="E62" s="8" t="s">
        <v>62</v>
      </c>
      <c r="F62" s="8" t="s">
        <v>62</v>
      </c>
      <c r="G62" s="55"/>
    </row>
    <row r="63" spans="1:7" ht="26.5" thickBot="1">
      <c r="A63" s="118" t="s">
        <v>81</v>
      </c>
      <c r="B63" s="55" t="s">
        <v>273</v>
      </c>
      <c r="C63" s="55" t="s">
        <v>341</v>
      </c>
      <c r="D63" s="55"/>
      <c r="E63" s="8" t="s">
        <v>62</v>
      </c>
      <c r="F63" s="8" t="s">
        <v>62</v>
      </c>
      <c r="G63" s="55"/>
    </row>
    <row r="64" spans="1:7" ht="16" thickBot="1">
      <c r="A64" s="118" t="s">
        <v>81</v>
      </c>
      <c r="B64" s="55" t="s">
        <v>701</v>
      </c>
      <c r="C64" s="55" t="s">
        <v>700</v>
      </c>
      <c r="D64" s="55"/>
      <c r="E64" s="8" t="s">
        <v>62</v>
      </c>
      <c r="F64" s="8" t="s">
        <v>62</v>
      </c>
      <c r="G64" s="55"/>
    </row>
    <row r="65" spans="1:7" ht="16" thickBot="1">
      <c r="A65" s="118" t="s">
        <v>81</v>
      </c>
      <c r="B65" s="55" t="s">
        <v>666</v>
      </c>
      <c r="C65" s="55" t="s">
        <v>667</v>
      </c>
      <c r="D65" s="55"/>
      <c r="E65" s="8" t="s">
        <v>62</v>
      </c>
      <c r="F65" s="8" t="s">
        <v>62</v>
      </c>
      <c r="G65" s="55"/>
    </row>
    <row r="66" spans="1:7" ht="26.5" thickBot="1">
      <c r="A66" s="119" t="s">
        <v>118</v>
      </c>
      <c r="B66" s="55" t="s">
        <v>274</v>
      </c>
      <c r="C66" s="55" t="s">
        <v>690</v>
      </c>
      <c r="D66" s="55"/>
      <c r="E66" s="8" t="s">
        <v>62</v>
      </c>
      <c r="F66" s="8" t="s">
        <v>62</v>
      </c>
      <c r="G66" s="55"/>
    </row>
    <row r="67" spans="1:7" ht="26.5" thickBot="1">
      <c r="A67" s="119" t="s">
        <v>118</v>
      </c>
      <c r="B67" s="55" t="s">
        <v>275</v>
      </c>
      <c r="C67" s="55" t="s">
        <v>342</v>
      </c>
      <c r="D67" s="55"/>
      <c r="E67" s="8" t="s">
        <v>62</v>
      </c>
      <c r="F67" s="8" t="s">
        <v>62</v>
      </c>
      <c r="G67" s="55"/>
    </row>
    <row r="68" spans="1:7" ht="26.5" thickBot="1">
      <c r="A68" s="119" t="s">
        <v>118</v>
      </c>
      <c r="B68" s="55" t="s">
        <v>276</v>
      </c>
      <c r="C68" s="55" t="s">
        <v>343</v>
      </c>
      <c r="D68" s="55"/>
      <c r="E68" s="8" t="s">
        <v>62</v>
      </c>
      <c r="F68" s="8" t="s">
        <v>62</v>
      </c>
      <c r="G68" s="55"/>
    </row>
    <row r="69" spans="1:7" ht="16" thickBot="1">
      <c r="A69" s="119" t="s">
        <v>118</v>
      </c>
      <c r="B69" s="55" t="s">
        <v>702</v>
      </c>
      <c r="C69" s="55" t="s">
        <v>703</v>
      </c>
      <c r="D69" s="55"/>
      <c r="E69" s="8" t="s">
        <v>62</v>
      </c>
      <c r="F69" s="8" t="s">
        <v>62</v>
      </c>
      <c r="G69" s="55"/>
    </row>
    <row r="70" spans="1:7" ht="16" thickBot="1">
      <c r="A70" s="119" t="s">
        <v>118</v>
      </c>
      <c r="B70" s="55" t="s">
        <v>668</v>
      </c>
      <c r="C70" s="55" t="s">
        <v>669</v>
      </c>
      <c r="D70" s="55"/>
      <c r="E70" s="8" t="s">
        <v>62</v>
      </c>
      <c r="F70" s="8" t="s">
        <v>62</v>
      </c>
      <c r="G70" s="55"/>
    </row>
    <row r="71" spans="1:7" ht="26.5" thickBot="1">
      <c r="A71" s="91" t="s">
        <v>736</v>
      </c>
      <c r="B71" s="55" t="s">
        <v>277</v>
      </c>
      <c r="C71" s="55" t="s">
        <v>699</v>
      </c>
      <c r="D71" s="55"/>
      <c r="E71" s="8" t="s">
        <v>62</v>
      </c>
      <c r="F71" s="8" t="s">
        <v>62</v>
      </c>
      <c r="G71" s="55"/>
    </row>
    <row r="72" spans="1:7" ht="14" customHeight="1" thickBot="1">
      <c r="A72" s="226" t="s">
        <v>278</v>
      </c>
      <c r="B72" s="227"/>
      <c r="C72" s="8" t="s">
        <v>73</v>
      </c>
      <c r="D72" s="8" t="s">
        <v>744</v>
      </c>
      <c r="E72" s="8" t="s">
        <v>74</v>
      </c>
      <c r="F72" s="8" t="s">
        <v>75</v>
      </c>
      <c r="G72" s="8" t="s">
        <v>745</v>
      </c>
    </row>
    <row r="73" spans="1:7" ht="16" thickBot="1">
      <c r="A73" s="86" t="s">
        <v>76</v>
      </c>
      <c r="B73" s="55" t="s">
        <v>279</v>
      </c>
      <c r="C73" s="55" t="s">
        <v>344</v>
      </c>
      <c r="D73" s="55"/>
      <c r="E73" s="8" t="s">
        <v>62</v>
      </c>
      <c r="F73" s="8" t="s">
        <v>62</v>
      </c>
      <c r="G73" s="55"/>
    </row>
    <row r="74" spans="1:7" ht="39.5" thickBot="1">
      <c r="A74" s="86" t="s">
        <v>76</v>
      </c>
      <c r="B74" s="55" t="s">
        <v>280</v>
      </c>
      <c r="C74" s="55" t="s">
        <v>693</v>
      </c>
      <c r="D74" s="55"/>
      <c r="E74" s="8" t="s">
        <v>62</v>
      </c>
      <c r="F74" s="8" t="s">
        <v>62</v>
      </c>
      <c r="G74" s="55"/>
    </row>
    <row r="75" spans="1:7" ht="39.5" thickBot="1">
      <c r="A75" s="87" t="s">
        <v>79</v>
      </c>
      <c r="B75" s="55" t="s">
        <v>281</v>
      </c>
      <c r="C75" s="55" t="s">
        <v>345</v>
      </c>
      <c r="D75" s="55"/>
      <c r="E75" s="8" t="s">
        <v>62</v>
      </c>
      <c r="F75" s="8" t="s">
        <v>62</v>
      </c>
      <c r="G75" s="55"/>
    </row>
    <row r="76" spans="1:7" ht="26.5" thickBot="1">
      <c r="A76" s="87" t="s">
        <v>79</v>
      </c>
      <c r="B76" s="55" t="s">
        <v>282</v>
      </c>
      <c r="C76" s="55" t="s">
        <v>346</v>
      </c>
      <c r="D76" s="55"/>
      <c r="E76" s="8" t="s">
        <v>62</v>
      </c>
      <c r="F76" s="8" t="s">
        <v>62</v>
      </c>
      <c r="G76" s="55"/>
    </row>
    <row r="77" spans="1:7" ht="26.5" thickBot="1">
      <c r="A77" s="88" t="s">
        <v>93</v>
      </c>
      <c r="B77" s="55" t="s">
        <v>284</v>
      </c>
      <c r="C77" s="55" t="s">
        <v>348</v>
      </c>
      <c r="D77" s="55"/>
      <c r="E77" s="8" t="s">
        <v>62</v>
      </c>
      <c r="F77" s="8" t="s">
        <v>62</v>
      </c>
      <c r="G77" s="55"/>
    </row>
    <row r="78" spans="1:7" ht="26.5" thickBot="1">
      <c r="A78" s="88" t="s">
        <v>93</v>
      </c>
      <c r="B78" s="55" t="s">
        <v>286</v>
      </c>
      <c r="C78" s="55" t="s">
        <v>692</v>
      </c>
      <c r="D78" s="55"/>
      <c r="E78" s="8" t="s">
        <v>62</v>
      </c>
      <c r="F78" s="8" t="s">
        <v>62</v>
      </c>
      <c r="G78" s="55"/>
    </row>
    <row r="79" spans="1:7" ht="16" thickBot="1">
      <c r="A79" s="89" t="s">
        <v>81</v>
      </c>
      <c r="B79" s="55" t="s">
        <v>283</v>
      </c>
      <c r="C79" s="55" t="s">
        <v>347</v>
      </c>
      <c r="D79" s="55"/>
      <c r="E79" s="8" t="s">
        <v>62</v>
      </c>
      <c r="F79" s="8" t="s">
        <v>62</v>
      </c>
      <c r="G79" s="55"/>
    </row>
    <row r="80" spans="1:7" ht="16" thickBot="1">
      <c r="A80" s="89" t="s">
        <v>81</v>
      </c>
      <c r="B80" s="55" t="s">
        <v>285</v>
      </c>
      <c r="C80" s="55" t="s">
        <v>349</v>
      </c>
      <c r="D80" s="55"/>
      <c r="E80" s="8" t="s">
        <v>62</v>
      </c>
      <c r="F80" s="8" t="s">
        <v>62</v>
      </c>
      <c r="G80" s="55"/>
    </row>
    <row r="81" spans="1:7" ht="26.5" thickBot="1">
      <c r="A81" s="90" t="s">
        <v>118</v>
      </c>
      <c r="B81" s="55" t="s">
        <v>287</v>
      </c>
      <c r="C81" s="55" t="s">
        <v>350</v>
      </c>
      <c r="D81" s="55"/>
      <c r="E81" s="8" t="s">
        <v>62</v>
      </c>
      <c r="F81" s="8" t="s">
        <v>62</v>
      </c>
      <c r="G81" s="55"/>
    </row>
    <row r="82" spans="1:7" ht="16" thickBot="1">
      <c r="A82" s="90" t="s">
        <v>118</v>
      </c>
      <c r="B82" s="55" t="s">
        <v>288</v>
      </c>
      <c r="C82" s="55" t="s">
        <v>351</v>
      </c>
      <c r="D82" s="55"/>
      <c r="E82" s="8" t="s">
        <v>62</v>
      </c>
      <c r="F82" s="8" t="s">
        <v>62</v>
      </c>
      <c r="G82" s="55"/>
    </row>
    <row r="83" spans="1:7" ht="26.5" thickBot="1">
      <c r="A83" s="91" t="s">
        <v>736</v>
      </c>
      <c r="B83" s="55" t="s">
        <v>289</v>
      </c>
      <c r="C83" s="55" t="s">
        <v>352</v>
      </c>
      <c r="D83" s="55"/>
      <c r="E83" s="8" t="s">
        <v>62</v>
      </c>
      <c r="F83" s="8" t="s">
        <v>62</v>
      </c>
      <c r="G83" s="55"/>
    </row>
    <row r="84" spans="1:7" ht="26.5" thickBot="1">
      <c r="A84" s="91" t="s">
        <v>736</v>
      </c>
      <c r="B84" s="55" t="s">
        <v>290</v>
      </c>
      <c r="C84" s="55" t="s">
        <v>694</v>
      </c>
      <c r="D84" s="55"/>
      <c r="E84" s="8" t="s">
        <v>62</v>
      </c>
      <c r="F84" s="8" t="s">
        <v>62</v>
      </c>
      <c r="G84" s="55"/>
    </row>
    <row r="85" spans="1:7" ht="26.5" thickBot="1">
      <c r="A85" s="91" t="s">
        <v>736</v>
      </c>
      <c r="B85" s="55" t="s">
        <v>291</v>
      </c>
      <c r="C85" s="55" t="s">
        <v>695</v>
      </c>
      <c r="D85" s="55"/>
      <c r="E85" s="8" t="s">
        <v>62</v>
      </c>
      <c r="F85" s="8" t="s">
        <v>62</v>
      </c>
      <c r="G85" s="55"/>
    </row>
    <row r="86" spans="1:7" ht="26.5" thickBot="1">
      <c r="A86" s="91" t="s">
        <v>736</v>
      </c>
      <c r="B86" s="55" t="s">
        <v>292</v>
      </c>
      <c r="C86" s="55" t="s">
        <v>696</v>
      </c>
      <c r="D86" s="55"/>
      <c r="E86" s="8" t="s">
        <v>62</v>
      </c>
      <c r="F86" s="8" t="s">
        <v>62</v>
      </c>
      <c r="G86" s="55"/>
    </row>
    <row r="87" spans="1:7" ht="26.5" thickBot="1">
      <c r="A87" s="91" t="s">
        <v>736</v>
      </c>
      <c r="B87" s="55" t="s">
        <v>293</v>
      </c>
      <c r="C87" s="55" t="s">
        <v>697</v>
      </c>
      <c r="D87" s="55"/>
      <c r="E87" s="8" t="s">
        <v>62</v>
      </c>
      <c r="F87" s="8" t="s">
        <v>62</v>
      </c>
      <c r="G87" s="55"/>
    </row>
    <row r="88" spans="1:7" ht="26.5" thickBot="1">
      <c r="A88" s="91" t="s">
        <v>736</v>
      </c>
      <c r="B88" s="55" t="s">
        <v>294</v>
      </c>
      <c r="C88" s="55" t="s">
        <v>698</v>
      </c>
      <c r="D88" s="55"/>
      <c r="E88" s="8" t="s">
        <v>62</v>
      </c>
      <c r="F88" s="8" t="s">
        <v>62</v>
      </c>
      <c r="G88" s="55"/>
    </row>
    <row r="89" spans="1:7" s="24" customFormat="1" ht="15.5"/>
    <row r="90" spans="1:7" s="24" customFormat="1" ht="15.5"/>
    <row r="91" spans="1:7" s="24" customFormat="1" ht="15.5"/>
    <row r="92" spans="1:7" s="24" customFormat="1" ht="15.5"/>
    <row r="93" spans="1:7" s="24" customFormat="1" ht="14" customHeight="1"/>
    <row r="94" spans="1:7" s="24" customFormat="1" ht="15.5"/>
    <row r="95" spans="1:7" s="24" customFormat="1" ht="15.5"/>
    <row r="96" spans="1:7" s="24" customFormat="1" ht="15.5"/>
    <row r="97" s="24" customFormat="1" ht="14" customHeight="1"/>
    <row r="98" s="24" customFormat="1" ht="15.5"/>
    <row r="99" s="24" customFormat="1" ht="15.5"/>
    <row r="100" s="24" customFormat="1" ht="15.5"/>
    <row r="101" s="24" customFormat="1" ht="15.5"/>
    <row r="102" s="24" customFormat="1" ht="14" customHeight="1"/>
    <row r="103" s="24" customFormat="1" ht="15.5"/>
    <row r="104" s="24" customFormat="1" ht="15.5"/>
    <row r="105" s="24" customFormat="1" ht="15.5"/>
    <row r="106" s="24" customFormat="1" ht="15.5"/>
    <row r="107" s="24" customFormat="1" ht="15.5"/>
    <row r="108" s="24" customFormat="1" ht="15.5"/>
    <row r="109" s="24" customFormat="1" ht="15.5"/>
    <row r="110" s="24" customFormat="1" ht="15.5"/>
  </sheetData>
  <mergeCells count="7">
    <mergeCell ref="A8:B9"/>
    <mergeCell ref="C2:D9"/>
    <mergeCell ref="A26:B26"/>
    <mergeCell ref="A52:B52"/>
    <mergeCell ref="A72:B72"/>
    <mergeCell ref="A10:B10"/>
    <mergeCell ref="A18:B18"/>
  </mergeCells>
  <conditionalFormatting sqref="A111:A235">
    <cfRule type="beginsWith" dxfId="829" priority="357" stopIfTrue="1" operator="beginsWith" text="Exceptional">
      <formula>LEFT(A111,LEN("Exceptional"))="Exceptional"</formula>
    </cfRule>
    <cfRule type="beginsWith" dxfId="828" priority="358" stopIfTrue="1" operator="beginsWith" text="Professional">
      <formula>LEFT(A111,LEN("Professional"))="Professional"</formula>
    </cfRule>
    <cfRule type="beginsWith" dxfId="827" priority="359" stopIfTrue="1" operator="beginsWith" text="Advanced">
      <formula>LEFT(A111,LEN("Advanced"))="Advanced"</formula>
    </cfRule>
    <cfRule type="beginsWith" dxfId="826" priority="360" stopIfTrue="1" operator="beginsWith" text="Intermediate">
      <formula>LEFT(A111,LEN("Intermediate"))="Intermediate"</formula>
    </cfRule>
    <cfRule type="beginsWith" dxfId="825" priority="361" stopIfTrue="1" operator="beginsWith" text="Basic">
      <formula>LEFT(A111,LEN("Basic"))="Basic"</formula>
    </cfRule>
    <cfRule type="beginsWith" dxfId="824" priority="362" stopIfTrue="1" operator="beginsWith" text="Required">
      <formula>LEFT(A111,LEN("Required"))="Required"</formula>
    </cfRule>
    <cfRule type="notContainsBlanks" dxfId="823" priority="363" stopIfTrue="1">
      <formula>LEN(TRIM(A111))&gt;0</formula>
    </cfRule>
  </conditionalFormatting>
  <conditionalFormatting sqref="E111:F235 E62:F63 E56:F60 E11:F13 E44:F46 E41:F41 E36:F38 E73:F75 E77:F83">
    <cfRule type="beginsWith" dxfId="822" priority="350" stopIfTrue="1" operator="beginsWith" text="Not Applicable">
      <formula>LEFT(E11,LEN("Not Applicable"))="Not Applicable"</formula>
    </cfRule>
    <cfRule type="beginsWith" dxfId="821" priority="351" stopIfTrue="1" operator="beginsWith" text="Waived">
      <formula>LEFT(E11,LEN("Waived"))="Waived"</formula>
    </cfRule>
    <cfRule type="beginsWith" dxfId="820" priority="352" stopIfTrue="1" operator="beginsWith" text="Pre-Passed">
      <formula>LEFT(E11,LEN("Pre-Passed"))="Pre-Passed"</formula>
    </cfRule>
    <cfRule type="beginsWith" dxfId="819" priority="353" stopIfTrue="1" operator="beginsWith" text="Completed">
      <formula>LEFT(E11,LEN("Completed"))="Completed"</formula>
    </cfRule>
    <cfRule type="beginsWith" dxfId="818" priority="354" stopIfTrue="1" operator="beginsWith" text="Partial">
      <formula>LEFT(E11,LEN("Partial"))="Partial"</formula>
    </cfRule>
    <cfRule type="beginsWith" dxfId="817" priority="355" stopIfTrue="1" operator="beginsWith" text="Missing">
      <formula>LEFT(E11,LEN("Missing"))="Missing"</formula>
    </cfRule>
    <cfRule type="beginsWith" dxfId="816" priority="356" stopIfTrue="1" operator="beginsWith" text="Untested">
      <formula>LEFT(E11,LEN("Untested"))="Untested"</formula>
    </cfRule>
    <cfRule type="notContainsBlanks" dxfId="815" priority="364" stopIfTrue="1">
      <formula>LEN(TRIM(E11))&gt;0</formula>
    </cfRule>
  </conditionalFormatting>
  <conditionalFormatting sqref="E14:F17">
    <cfRule type="beginsWith" dxfId="814" priority="326" stopIfTrue="1" operator="beginsWith" text="Not Applicable">
      <formula>LEFT(E14,LEN("Not Applicable"))="Not Applicable"</formula>
    </cfRule>
    <cfRule type="beginsWith" dxfId="813" priority="327" stopIfTrue="1" operator="beginsWith" text="Waived">
      <formula>LEFT(E14,LEN("Waived"))="Waived"</formula>
    </cfRule>
    <cfRule type="beginsWith" dxfId="812" priority="328" stopIfTrue="1" operator="beginsWith" text="Pre-Passed">
      <formula>LEFT(E14,LEN("Pre-Passed"))="Pre-Passed"</formula>
    </cfRule>
    <cfRule type="beginsWith" dxfId="811" priority="329" stopIfTrue="1" operator="beginsWith" text="Completed">
      <formula>LEFT(E14,LEN("Completed"))="Completed"</formula>
    </cfRule>
    <cfRule type="beginsWith" dxfId="810" priority="330" stopIfTrue="1" operator="beginsWith" text="Partial">
      <formula>LEFT(E14,LEN("Partial"))="Partial"</formula>
    </cfRule>
    <cfRule type="beginsWith" dxfId="809" priority="331" stopIfTrue="1" operator="beginsWith" text="Missing">
      <formula>LEFT(E14,LEN("Missing"))="Missing"</formula>
    </cfRule>
    <cfRule type="beginsWith" dxfId="808" priority="332" stopIfTrue="1" operator="beginsWith" text="Untested">
      <formula>LEFT(E14,LEN("Untested"))="Untested"</formula>
    </cfRule>
    <cfRule type="notContainsBlanks" dxfId="807" priority="333" stopIfTrue="1">
      <formula>LEN(TRIM(E14))&gt;0</formula>
    </cfRule>
  </conditionalFormatting>
  <conditionalFormatting sqref="E19:F21">
    <cfRule type="beginsWith" dxfId="806" priority="318" stopIfTrue="1" operator="beginsWith" text="Not Applicable">
      <formula>LEFT(E19,LEN("Not Applicable"))="Not Applicable"</formula>
    </cfRule>
    <cfRule type="beginsWith" dxfId="805" priority="319" stopIfTrue="1" operator="beginsWith" text="Waived">
      <formula>LEFT(E19,LEN("Waived"))="Waived"</formula>
    </cfRule>
    <cfRule type="beginsWith" dxfId="804" priority="320" stopIfTrue="1" operator="beginsWith" text="Pre-Passed">
      <formula>LEFT(E19,LEN("Pre-Passed"))="Pre-Passed"</formula>
    </cfRule>
    <cfRule type="beginsWith" dxfId="803" priority="321" stopIfTrue="1" operator="beginsWith" text="Completed">
      <formula>LEFT(E19,LEN("Completed"))="Completed"</formula>
    </cfRule>
    <cfRule type="beginsWith" dxfId="802" priority="322" stopIfTrue="1" operator="beginsWith" text="Partial">
      <formula>LEFT(E19,LEN("Partial"))="Partial"</formula>
    </cfRule>
    <cfRule type="beginsWith" dxfId="801" priority="323" stopIfTrue="1" operator="beginsWith" text="Missing">
      <formula>LEFT(E19,LEN("Missing"))="Missing"</formula>
    </cfRule>
    <cfRule type="beginsWith" dxfId="800" priority="324" stopIfTrue="1" operator="beginsWith" text="Untested">
      <formula>LEFT(E19,LEN("Untested"))="Untested"</formula>
    </cfRule>
    <cfRule type="notContainsBlanks" dxfId="799" priority="325" stopIfTrue="1">
      <formula>LEN(TRIM(E19))&gt;0</formula>
    </cfRule>
  </conditionalFormatting>
  <conditionalFormatting sqref="E22:F25">
    <cfRule type="beginsWith" dxfId="798" priority="310" stopIfTrue="1" operator="beginsWith" text="Not Applicable">
      <formula>LEFT(E22,LEN("Not Applicable"))="Not Applicable"</formula>
    </cfRule>
    <cfRule type="beginsWith" dxfId="797" priority="311" stopIfTrue="1" operator="beginsWith" text="Waived">
      <formula>LEFT(E22,LEN("Waived"))="Waived"</formula>
    </cfRule>
    <cfRule type="beginsWith" dxfId="796" priority="312" stopIfTrue="1" operator="beginsWith" text="Pre-Passed">
      <formula>LEFT(E22,LEN("Pre-Passed"))="Pre-Passed"</formula>
    </cfRule>
    <cfRule type="beginsWith" dxfId="795" priority="313" stopIfTrue="1" operator="beginsWith" text="Completed">
      <formula>LEFT(E22,LEN("Completed"))="Completed"</formula>
    </cfRule>
    <cfRule type="beginsWith" dxfId="794" priority="314" stopIfTrue="1" operator="beginsWith" text="Partial">
      <formula>LEFT(E22,LEN("Partial"))="Partial"</formula>
    </cfRule>
    <cfRule type="beginsWith" dxfId="793" priority="315" stopIfTrue="1" operator="beginsWith" text="Missing">
      <formula>LEFT(E22,LEN("Missing"))="Missing"</formula>
    </cfRule>
    <cfRule type="beginsWith" dxfId="792" priority="316" stopIfTrue="1" operator="beginsWith" text="Untested">
      <formula>LEFT(E22,LEN("Untested"))="Untested"</formula>
    </cfRule>
    <cfRule type="notContainsBlanks" dxfId="791" priority="317" stopIfTrue="1">
      <formula>LEN(TRIM(E22))&gt;0</formula>
    </cfRule>
  </conditionalFormatting>
  <conditionalFormatting sqref="E27:F30">
    <cfRule type="beginsWith" dxfId="790" priority="302" stopIfTrue="1" operator="beginsWith" text="Not Applicable">
      <formula>LEFT(E27,LEN("Not Applicable"))="Not Applicable"</formula>
    </cfRule>
    <cfRule type="beginsWith" dxfId="789" priority="303" stopIfTrue="1" operator="beginsWith" text="Waived">
      <formula>LEFT(E27,LEN("Waived"))="Waived"</formula>
    </cfRule>
    <cfRule type="beginsWith" dxfId="788" priority="304" stopIfTrue="1" operator="beginsWith" text="Pre-Passed">
      <formula>LEFT(E27,LEN("Pre-Passed"))="Pre-Passed"</formula>
    </cfRule>
    <cfRule type="beginsWith" dxfId="787" priority="305" stopIfTrue="1" operator="beginsWith" text="Completed">
      <formula>LEFT(E27,LEN("Completed"))="Completed"</formula>
    </cfRule>
    <cfRule type="beginsWith" dxfId="786" priority="306" stopIfTrue="1" operator="beginsWith" text="Partial">
      <formula>LEFT(E27,LEN("Partial"))="Partial"</formula>
    </cfRule>
    <cfRule type="beginsWith" dxfId="785" priority="307" stopIfTrue="1" operator="beginsWith" text="Missing">
      <formula>LEFT(E27,LEN("Missing"))="Missing"</formula>
    </cfRule>
    <cfRule type="beginsWith" dxfId="784" priority="308" stopIfTrue="1" operator="beginsWith" text="Untested">
      <formula>LEFT(E27,LEN("Untested"))="Untested"</formula>
    </cfRule>
    <cfRule type="notContainsBlanks" dxfId="783" priority="309" stopIfTrue="1">
      <formula>LEN(TRIM(E27))&gt;0</formula>
    </cfRule>
  </conditionalFormatting>
  <conditionalFormatting sqref="E31:F34">
    <cfRule type="beginsWith" dxfId="782" priority="294" stopIfTrue="1" operator="beginsWith" text="Not Applicable">
      <formula>LEFT(E31,LEN("Not Applicable"))="Not Applicable"</formula>
    </cfRule>
    <cfRule type="beginsWith" dxfId="781" priority="295" stopIfTrue="1" operator="beginsWith" text="Waived">
      <formula>LEFT(E31,LEN("Waived"))="Waived"</formula>
    </cfRule>
    <cfRule type="beginsWith" dxfId="780" priority="296" stopIfTrue="1" operator="beginsWith" text="Pre-Passed">
      <formula>LEFT(E31,LEN("Pre-Passed"))="Pre-Passed"</formula>
    </cfRule>
    <cfRule type="beginsWith" dxfId="779" priority="297" stopIfTrue="1" operator="beginsWith" text="Completed">
      <formula>LEFT(E31,LEN("Completed"))="Completed"</formula>
    </cfRule>
    <cfRule type="beginsWith" dxfId="778" priority="298" stopIfTrue="1" operator="beginsWith" text="Partial">
      <formula>LEFT(E31,LEN("Partial"))="Partial"</formula>
    </cfRule>
    <cfRule type="beginsWith" dxfId="777" priority="299" stopIfTrue="1" operator="beginsWith" text="Missing">
      <formula>LEFT(E31,LEN("Missing"))="Missing"</formula>
    </cfRule>
    <cfRule type="beginsWith" dxfId="776" priority="300" stopIfTrue="1" operator="beginsWith" text="Untested">
      <formula>LEFT(E31,LEN("Untested"))="Untested"</formula>
    </cfRule>
    <cfRule type="notContainsBlanks" dxfId="775" priority="301" stopIfTrue="1">
      <formula>LEN(TRIM(E31))&gt;0</formula>
    </cfRule>
  </conditionalFormatting>
  <conditionalFormatting sqref="E35:F35">
    <cfRule type="beginsWith" dxfId="774" priority="286" stopIfTrue="1" operator="beginsWith" text="Not Applicable">
      <formula>LEFT(E35,LEN("Not Applicable"))="Not Applicable"</formula>
    </cfRule>
    <cfRule type="beginsWith" dxfId="773" priority="287" stopIfTrue="1" operator="beginsWith" text="Waived">
      <formula>LEFT(E35,LEN("Waived"))="Waived"</formula>
    </cfRule>
    <cfRule type="beginsWith" dxfId="772" priority="288" stopIfTrue="1" operator="beginsWith" text="Pre-Passed">
      <formula>LEFT(E35,LEN("Pre-Passed"))="Pre-Passed"</formula>
    </cfRule>
    <cfRule type="beginsWith" dxfId="771" priority="289" stopIfTrue="1" operator="beginsWith" text="Completed">
      <formula>LEFT(E35,LEN("Completed"))="Completed"</formula>
    </cfRule>
    <cfRule type="beginsWith" dxfId="770" priority="290" stopIfTrue="1" operator="beginsWith" text="Partial">
      <formula>LEFT(E35,LEN("Partial"))="Partial"</formula>
    </cfRule>
    <cfRule type="beginsWith" dxfId="769" priority="291" stopIfTrue="1" operator="beginsWith" text="Missing">
      <formula>LEFT(E35,LEN("Missing"))="Missing"</formula>
    </cfRule>
    <cfRule type="beginsWith" dxfId="768" priority="292" stopIfTrue="1" operator="beginsWith" text="Untested">
      <formula>LEFT(E35,LEN("Untested"))="Untested"</formula>
    </cfRule>
    <cfRule type="notContainsBlanks" dxfId="767" priority="293" stopIfTrue="1">
      <formula>LEN(TRIM(E35))&gt;0</formula>
    </cfRule>
  </conditionalFormatting>
  <conditionalFormatting sqref="E39:F40 E42:F43">
    <cfRule type="beginsWith" dxfId="766" priority="278" stopIfTrue="1" operator="beginsWith" text="Not Applicable">
      <formula>LEFT(E39,LEN("Not Applicable"))="Not Applicable"</formula>
    </cfRule>
    <cfRule type="beginsWith" dxfId="765" priority="279" stopIfTrue="1" operator="beginsWith" text="Waived">
      <formula>LEFT(E39,LEN("Waived"))="Waived"</formula>
    </cfRule>
    <cfRule type="beginsWith" dxfId="764" priority="280" stopIfTrue="1" operator="beginsWith" text="Pre-Passed">
      <formula>LEFT(E39,LEN("Pre-Passed"))="Pre-Passed"</formula>
    </cfRule>
    <cfRule type="beginsWith" dxfId="763" priority="281" stopIfTrue="1" operator="beginsWith" text="Completed">
      <formula>LEFT(E39,LEN("Completed"))="Completed"</formula>
    </cfRule>
    <cfRule type="beginsWith" dxfId="762" priority="282" stopIfTrue="1" operator="beginsWith" text="Partial">
      <formula>LEFT(E39,LEN("Partial"))="Partial"</formula>
    </cfRule>
    <cfRule type="beginsWith" dxfId="761" priority="283" stopIfTrue="1" operator="beginsWith" text="Missing">
      <formula>LEFT(E39,LEN("Missing"))="Missing"</formula>
    </cfRule>
    <cfRule type="beginsWith" dxfId="760" priority="284" stopIfTrue="1" operator="beginsWith" text="Untested">
      <formula>LEFT(E39,LEN("Untested"))="Untested"</formula>
    </cfRule>
    <cfRule type="notContainsBlanks" dxfId="759" priority="285" stopIfTrue="1">
      <formula>LEN(TRIM(E39))&gt;0</formula>
    </cfRule>
  </conditionalFormatting>
  <conditionalFormatting sqref="E47:F47">
    <cfRule type="beginsWith" dxfId="758" priority="262" stopIfTrue="1" operator="beginsWith" text="Not Applicable">
      <formula>LEFT(E47,LEN("Not Applicable"))="Not Applicable"</formula>
    </cfRule>
    <cfRule type="beginsWith" dxfId="757" priority="263" stopIfTrue="1" operator="beginsWith" text="Waived">
      <formula>LEFT(E47,LEN("Waived"))="Waived"</formula>
    </cfRule>
    <cfRule type="beginsWith" dxfId="756" priority="264" stopIfTrue="1" operator="beginsWith" text="Pre-Passed">
      <formula>LEFT(E47,LEN("Pre-Passed"))="Pre-Passed"</formula>
    </cfRule>
    <cfRule type="beginsWith" dxfId="755" priority="265" stopIfTrue="1" operator="beginsWith" text="Completed">
      <formula>LEFT(E47,LEN("Completed"))="Completed"</formula>
    </cfRule>
    <cfRule type="beginsWith" dxfId="754" priority="266" stopIfTrue="1" operator="beginsWith" text="Partial">
      <formula>LEFT(E47,LEN("Partial"))="Partial"</formula>
    </cfRule>
    <cfRule type="beginsWith" dxfId="753" priority="267" stopIfTrue="1" operator="beginsWith" text="Missing">
      <formula>LEFT(E47,LEN("Missing"))="Missing"</formula>
    </cfRule>
    <cfRule type="beginsWith" dxfId="752" priority="268" stopIfTrue="1" operator="beginsWith" text="Untested">
      <formula>LEFT(E47,LEN("Untested"))="Untested"</formula>
    </cfRule>
    <cfRule type="notContainsBlanks" dxfId="751" priority="269" stopIfTrue="1">
      <formula>LEN(TRIM(E47))&gt;0</formula>
    </cfRule>
  </conditionalFormatting>
  <conditionalFormatting sqref="E48:F51">
    <cfRule type="beginsWith" dxfId="750" priority="254" stopIfTrue="1" operator="beginsWith" text="Not Applicable">
      <formula>LEFT(E48,LEN("Not Applicable"))="Not Applicable"</formula>
    </cfRule>
    <cfRule type="beginsWith" dxfId="749" priority="255" stopIfTrue="1" operator="beginsWith" text="Waived">
      <formula>LEFT(E48,LEN("Waived"))="Waived"</formula>
    </cfRule>
    <cfRule type="beginsWith" dxfId="748" priority="256" stopIfTrue="1" operator="beginsWith" text="Pre-Passed">
      <formula>LEFT(E48,LEN("Pre-Passed"))="Pre-Passed"</formula>
    </cfRule>
    <cfRule type="beginsWith" dxfId="747" priority="257" stopIfTrue="1" operator="beginsWith" text="Completed">
      <formula>LEFT(E48,LEN("Completed"))="Completed"</formula>
    </cfRule>
    <cfRule type="beginsWith" dxfId="746" priority="258" stopIfTrue="1" operator="beginsWith" text="Partial">
      <formula>LEFT(E48,LEN("Partial"))="Partial"</formula>
    </cfRule>
    <cfRule type="beginsWith" dxfId="745" priority="259" stopIfTrue="1" operator="beginsWith" text="Missing">
      <formula>LEFT(E48,LEN("Missing"))="Missing"</formula>
    </cfRule>
    <cfRule type="beginsWith" dxfId="744" priority="260" stopIfTrue="1" operator="beginsWith" text="Untested">
      <formula>LEFT(E48,LEN("Untested"))="Untested"</formula>
    </cfRule>
    <cfRule type="notContainsBlanks" dxfId="743" priority="261" stopIfTrue="1">
      <formula>LEN(TRIM(E48))&gt;0</formula>
    </cfRule>
  </conditionalFormatting>
  <conditionalFormatting sqref="E53:F55">
    <cfRule type="beginsWith" dxfId="742" priority="246" stopIfTrue="1" operator="beginsWith" text="Not Applicable">
      <formula>LEFT(E53,LEN("Not Applicable"))="Not Applicable"</formula>
    </cfRule>
    <cfRule type="beginsWith" dxfId="741" priority="247" stopIfTrue="1" operator="beginsWith" text="Waived">
      <formula>LEFT(E53,LEN("Waived"))="Waived"</formula>
    </cfRule>
    <cfRule type="beginsWith" dxfId="740" priority="248" stopIfTrue="1" operator="beginsWith" text="Pre-Passed">
      <formula>LEFT(E53,LEN("Pre-Passed"))="Pre-Passed"</formula>
    </cfRule>
    <cfRule type="beginsWith" dxfId="739" priority="249" stopIfTrue="1" operator="beginsWith" text="Completed">
      <formula>LEFT(E53,LEN("Completed"))="Completed"</formula>
    </cfRule>
    <cfRule type="beginsWith" dxfId="738" priority="250" stopIfTrue="1" operator="beginsWith" text="Partial">
      <formula>LEFT(E53,LEN("Partial"))="Partial"</formula>
    </cfRule>
    <cfRule type="beginsWith" dxfId="737" priority="251" stopIfTrue="1" operator="beginsWith" text="Missing">
      <formula>LEFT(E53,LEN("Missing"))="Missing"</formula>
    </cfRule>
    <cfRule type="beginsWith" dxfId="736" priority="252" stopIfTrue="1" operator="beginsWith" text="Untested">
      <formula>LEFT(E53,LEN("Untested"))="Untested"</formula>
    </cfRule>
    <cfRule type="notContainsBlanks" dxfId="735" priority="253" stopIfTrue="1">
      <formula>LEN(TRIM(E53))&gt;0</formula>
    </cfRule>
  </conditionalFormatting>
  <conditionalFormatting sqref="E61:F61">
    <cfRule type="beginsWith" dxfId="734" priority="238" stopIfTrue="1" operator="beginsWith" text="Not Applicable">
      <formula>LEFT(E61,LEN("Not Applicable"))="Not Applicable"</formula>
    </cfRule>
    <cfRule type="beginsWith" dxfId="733" priority="239" stopIfTrue="1" operator="beginsWith" text="Waived">
      <formula>LEFT(E61,LEN("Waived"))="Waived"</formula>
    </cfRule>
    <cfRule type="beginsWith" dxfId="732" priority="240" stopIfTrue="1" operator="beginsWith" text="Pre-Passed">
      <formula>LEFT(E61,LEN("Pre-Passed"))="Pre-Passed"</formula>
    </cfRule>
    <cfRule type="beginsWith" dxfId="731" priority="241" stopIfTrue="1" operator="beginsWith" text="Completed">
      <formula>LEFT(E61,LEN("Completed"))="Completed"</formula>
    </cfRule>
    <cfRule type="beginsWith" dxfId="730" priority="242" stopIfTrue="1" operator="beginsWith" text="Partial">
      <formula>LEFT(E61,LEN("Partial"))="Partial"</formula>
    </cfRule>
    <cfRule type="beginsWith" dxfId="729" priority="243" stopIfTrue="1" operator="beginsWith" text="Missing">
      <formula>LEFT(E61,LEN("Missing"))="Missing"</formula>
    </cfRule>
    <cfRule type="beginsWith" dxfId="728" priority="244" stopIfTrue="1" operator="beginsWith" text="Untested">
      <formula>LEFT(E61,LEN("Untested"))="Untested"</formula>
    </cfRule>
    <cfRule type="notContainsBlanks" dxfId="727" priority="245" stopIfTrue="1">
      <formula>LEN(TRIM(E61))&gt;0</formula>
    </cfRule>
  </conditionalFormatting>
  <conditionalFormatting sqref="E64:F67">
    <cfRule type="beginsWith" dxfId="726" priority="222" stopIfTrue="1" operator="beginsWith" text="Not Applicable">
      <formula>LEFT(E64,LEN("Not Applicable"))="Not Applicable"</formula>
    </cfRule>
    <cfRule type="beginsWith" dxfId="725" priority="223" stopIfTrue="1" operator="beginsWith" text="Waived">
      <formula>LEFT(E64,LEN("Waived"))="Waived"</formula>
    </cfRule>
    <cfRule type="beginsWith" dxfId="724" priority="224" stopIfTrue="1" operator="beginsWith" text="Pre-Passed">
      <formula>LEFT(E64,LEN("Pre-Passed"))="Pre-Passed"</formula>
    </cfRule>
    <cfRule type="beginsWith" dxfId="723" priority="225" stopIfTrue="1" operator="beginsWith" text="Completed">
      <formula>LEFT(E64,LEN("Completed"))="Completed"</formula>
    </cfRule>
    <cfRule type="beginsWith" dxfId="722" priority="226" stopIfTrue="1" operator="beginsWith" text="Partial">
      <formula>LEFT(E64,LEN("Partial"))="Partial"</formula>
    </cfRule>
    <cfRule type="beginsWith" dxfId="721" priority="227" stopIfTrue="1" operator="beginsWith" text="Missing">
      <formula>LEFT(E64,LEN("Missing"))="Missing"</formula>
    </cfRule>
    <cfRule type="beginsWith" dxfId="720" priority="228" stopIfTrue="1" operator="beginsWith" text="Untested">
      <formula>LEFT(E64,LEN("Untested"))="Untested"</formula>
    </cfRule>
    <cfRule type="notContainsBlanks" dxfId="719" priority="229" stopIfTrue="1">
      <formula>LEN(TRIM(E64))&gt;0</formula>
    </cfRule>
  </conditionalFormatting>
  <conditionalFormatting sqref="E68:F71">
    <cfRule type="beginsWith" dxfId="718" priority="214" stopIfTrue="1" operator="beginsWith" text="Not Applicable">
      <formula>LEFT(E68,LEN("Not Applicable"))="Not Applicable"</formula>
    </cfRule>
    <cfRule type="beginsWith" dxfId="717" priority="215" stopIfTrue="1" operator="beginsWith" text="Waived">
      <formula>LEFT(E68,LEN("Waived"))="Waived"</formula>
    </cfRule>
    <cfRule type="beginsWith" dxfId="716" priority="216" stopIfTrue="1" operator="beginsWith" text="Pre-Passed">
      <formula>LEFT(E68,LEN("Pre-Passed"))="Pre-Passed"</formula>
    </cfRule>
    <cfRule type="beginsWith" dxfId="715" priority="217" stopIfTrue="1" operator="beginsWith" text="Completed">
      <formula>LEFT(E68,LEN("Completed"))="Completed"</formula>
    </cfRule>
    <cfRule type="beginsWith" dxfId="714" priority="218" stopIfTrue="1" operator="beginsWith" text="Partial">
      <formula>LEFT(E68,LEN("Partial"))="Partial"</formula>
    </cfRule>
    <cfRule type="beginsWith" dxfId="713" priority="219" stopIfTrue="1" operator="beginsWith" text="Missing">
      <formula>LEFT(E68,LEN("Missing"))="Missing"</formula>
    </cfRule>
    <cfRule type="beginsWith" dxfId="712" priority="220" stopIfTrue="1" operator="beginsWith" text="Untested">
      <formula>LEFT(E68,LEN("Untested"))="Untested"</formula>
    </cfRule>
    <cfRule type="notContainsBlanks" dxfId="711" priority="221" stopIfTrue="1">
      <formula>LEN(TRIM(E68))&gt;0</formula>
    </cfRule>
  </conditionalFormatting>
  <conditionalFormatting sqref="E76:F76">
    <cfRule type="beginsWith" dxfId="710" priority="198" stopIfTrue="1" operator="beginsWith" text="Not Applicable">
      <formula>LEFT(E76,LEN("Not Applicable"))="Not Applicable"</formula>
    </cfRule>
    <cfRule type="beginsWith" dxfId="709" priority="199" stopIfTrue="1" operator="beginsWith" text="Waived">
      <formula>LEFT(E76,LEN("Waived"))="Waived"</formula>
    </cfRule>
    <cfRule type="beginsWith" dxfId="708" priority="200" stopIfTrue="1" operator="beginsWith" text="Pre-Passed">
      <formula>LEFT(E76,LEN("Pre-Passed"))="Pre-Passed"</formula>
    </cfRule>
    <cfRule type="beginsWith" dxfId="707" priority="201" stopIfTrue="1" operator="beginsWith" text="Completed">
      <formula>LEFT(E76,LEN("Completed"))="Completed"</formula>
    </cfRule>
    <cfRule type="beginsWith" dxfId="706" priority="202" stopIfTrue="1" operator="beginsWith" text="Partial">
      <formula>LEFT(E76,LEN("Partial"))="Partial"</formula>
    </cfRule>
    <cfRule type="beginsWith" dxfId="705" priority="203" stopIfTrue="1" operator="beginsWith" text="Missing">
      <formula>LEFT(E76,LEN("Missing"))="Missing"</formula>
    </cfRule>
    <cfRule type="beginsWith" dxfId="704" priority="204" stopIfTrue="1" operator="beginsWith" text="Untested">
      <formula>LEFT(E76,LEN("Untested"))="Untested"</formula>
    </cfRule>
    <cfRule type="notContainsBlanks" dxfId="703" priority="205" stopIfTrue="1">
      <formula>LEN(TRIM(E76))&gt;0</formula>
    </cfRule>
  </conditionalFormatting>
  <conditionalFormatting sqref="E84:F84">
    <cfRule type="beginsWith" dxfId="702" priority="182" stopIfTrue="1" operator="beginsWith" text="Not Applicable">
      <formula>LEFT(E84,LEN("Not Applicable"))="Not Applicable"</formula>
    </cfRule>
    <cfRule type="beginsWith" dxfId="701" priority="183" stopIfTrue="1" operator="beginsWith" text="Waived">
      <formula>LEFT(E84,LEN("Waived"))="Waived"</formula>
    </cfRule>
    <cfRule type="beginsWith" dxfId="700" priority="184" stopIfTrue="1" operator="beginsWith" text="Pre-Passed">
      <formula>LEFT(E84,LEN("Pre-Passed"))="Pre-Passed"</formula>
    </cfRule>
    <cfRule type="beginsWith" dxfId="699" priority="185" stopIfTrue="1" operator="beginsWith" text="Completed">
      <formula>LEFT(E84,LEN("Completed"))="Completed"</formula>
    </cfRule>
    <cfRule type="beginsWith" dxfId="698" priority="186" stopIfTrue="1" operator="beginsWith" text="Partial">
      <formula>LEFT(E84,LEN("Partial"))="Partial"</formula>
    </cfRule>
    <cfRule type="beginsWith" dxfId="697" priority="187" stopIfTrue="1" operator="beginsWith" text="Missing">
      <formula>LEFT(E84,LEN("Missing"))="Missing"</formula>
    </cfRule>
    <cfRule type="beginsWith" dxfId="696" priority="188" stopIfTrue="1" operator="beginsWith" text="Untested">
      <formula>LEFT(E84,LEN("Untested"))="Untested"</formula>
    </cfRule>
    <cfRule type="notContainsBlanks" dxfId="695" priority="189" stopIfTrue="1">
      <formula>LEN(TRIM(E84))&gt;0</formula>
    </cfRule>
  </conditionalFormatting>
  <conditionalFormatting sqref="E85:F88">
    <cfRule type="beginsWith" dxfId="694" priority="174" stopIfTrue="1" operator="beginsWith" text="Not Applicable">
      <formula>LEFT(E85,LEN("Not Applicable"))="Not Applicable"</formula>
    </cfRule>
    <cfRule type="beginsWith" dxfId="693" priority="175" stopIfTrue="1" operator="beginsWith" text="Waived">
      <formula>LEFT(E85,LEN("Waived"))="Waived"</formula>
    </cfRule>
    <cfRule type="beginsWith" dxfId="692" priority="176" stopIfTrue="1" operator="beginsWith" text="Pre-Passed">
      <formula>LEFT(E85,LEN("Pre-Passed"))="Pre-Passed"</formula>
    </cfRule>
    <cfRule type="beginsWith" dxfId="691" priority="177" stopIfTrue="1" operator="beginsWith" text="Completed">
      <formula>LEFT(E85,LEN("Completed"))="Completed"</formula>
    </cfRule>
    <cfRule type="beginsWith" dxfId="690" priority="178" stopIfTrue="1" operator="beginsWith" text="Partial">
      <formula>LEFT(E85,LEN("Partial"))="Partial"</formula>
    </cfRule>
    <cfRule type="beginsWith" dxfId="689" priority="179" stopIfTrue="1" operator="beginsWith" text="Missing">
      <formula>LEFT(E85,LEN("Missing"))="Missing"</formula>
    </cfRule>
    <cfRule type="beginsWith" dxfId="688" priority="180" stopIfTrue="1" operator="beginsWith" text="Untested">
      <formula>LEFT(E85,LEN("Untested"))="Untested"</formula>
    </cfRule>
    <cfRule type="notContainsBlanks" dxfId="687" priority="181" stopIfTrue="1">
      <formula>LEN(TRIM(E85))&gt;0</formula>
    </cfRule>
  </conditionalFormatting>
  <conditionalFormatting sqref="E26">
    <cfRule type="beginsWith" dxfId="686" priority="41" stopIfTrue="1" operator="beginsWith" text="Not Applicable">
      <formula>LEFT(E26,LEN("Not Applicable"))="Not Applicable"</formula>
    </cfRule>
    <cfRule type="beginsWith" dxfId="685" priority="42" stopIfTrue="1" operator="beginsWith" text="Waived">
      <formula>LEFT(E26,LEN("Waived"))="Waived"</formula>
    </cfRule>
    <cfRule type="beginsWith" dxfId="684" priority="43" stopIfTrue="1" operator="beginsWith" text="Pre-Passed">
      <formula>LEFT(E26,LEN("Pre-Passed"))="Pre-Passed"</formula>
    </cfRule>
    <cfRule type="beginsWith" dxfId="683" priority="44" stopIfTrue="1" operator="beginsWith" text="Completed">
      <formula>LEFT(E26,LEN("Completed"))="Completed"</formula>
    </cfRule>
    <cfRule type="beginsWith" dxfId="682" priority="45" stopIfTrue="1" operator="beginsWith" text="Partial">
      <formula>LEFT(E26,LEN("Partial"))="Partial"</formula>
    </cfRule>
    <cfRule type="beginsWith" dxfId="681" priority="46" stopIfTrue="1" operator="beginsWith" text="Missing">
      <formula>LEFT(E26,LEN("Missing"))="Missing"</formula>
    </cfRule>
    <cfRule type="beginsWith" dxfId="680" priority="47" stopIfTrue="1" operator="beginsWith" text="Untested">
      <formula>LEFT(E26,LEN("Untested"))="Untested"</formula>
    </cfRule>
    <cfRule type="notContainsBlanks" dxfId="679" priority="48" stopIfTrue="1">
      <formula>LEN(TRIM(E26))&gt;0</formula>
    </cfRule>
  </conditionalFormatting>
  <conditionalFormatting sqref="F18">
    <cfRule type="beginsWith" dxfId="678" priority="49" stopIfTrue="1" operator="beginsWith" text="Not Applicable">
      <formula>LEFT(F18,LEN("Not Applicable"))="Not Applicable"</formula>
    </cfRule>
    <cfRule type="beginsWith" dxfId="677" priority="50" stopIfTrue="1" operator="beginsWith" text="Waived">
      <formula>LEFT(F18,LEN("Waived"))="Waived"</formula>
    </cfRule>
    <cfRule type="beginsWith" dxfId="676" priority="51" stopIfTrue="1" operator="beginsWith" text="Pre-Passed">
      <formula>LEFT(F18,LEN("Pre-Passed"))="Pre-Passed"</formula>
    </cfRule>
    <cfRule type="beginsWith" dxfId="675" priority="52" stopIfTrue="1" operator="beginsWith" text="Completed">
      <formula>LEFT(F18,LEN("Completed"))="Completed"</formula>
    </cfRule>
    <cfRule type="beginsWith" dxfId="674" priority="53" stopIfTrue="1" operator="beginsWith" text="Partial">
      <formula>LEFT(F18,LEN("Partial"))="Partial"</formula>
    </cfRule>
    <cfRule type="beginsWith" dxfId="673" priority="54" stopIfTrue="1" operator="beginsWith" text="Missing">
      <formula>LEFT(F18,LEN("Missing"))="Missing"</formula>
    </cfRule>
    <cfRule type="beginsWith" dxfId="672" priority="55" stopIfTrue="1" operator="beginsWith" text="Untested">
      <formula>LEFT(F18,LEN("Untested"))="Untested"</formula>
    </cfRule>
    <cfRule type="notContainsBlanks" dxfId="671" priority="56" stopIfTrue="1">
      <formula>LEN(TRIM(F18))&gt;0</formula>
    </cfRule>
  </conditionalFormatting>
  <conditionalFormatting sqref="E18">
    <cfRule type="beginsWith" dxfId="670" priority="57" stopIfTrue="1" operator="beginsWith" text="Not Applicable">
      <formula>LEFT(E18,LEN("Not Applicable"))="Not Applicable"</formula>
    </cfRule>
    <cfRule type="beginsWith" dxfId="669" priority="58" stopIfTrue="1" operator="beginsWith" text="Waived">
      <formula>LEFT(E18,LEN("Waived"))="Waived"</formula>
    </cfRule>
    <cfRule type="beginsWith" dxfId="668" priority="59" stopIfTrue="1" operator="beginsWith" text="Pre-Passed">
      <formula>LEFT(E18,LEN("Pre-Passed"))="Pre-Passed"</formula>
    </cfRule>
    <cfRule type="beginsWith" dxfId="667" priority="60" stopIfTrue="1" operator="beginsWith" text="Completed">
      <formula>LEFT(E18,LEN("Completed"))="Completed"</formula>
    </cfRule>
    <cfRule type="beginsWith" dxfId="666" priority="61" stopIfTrue="1" operator="beginsWith" text="Partial">
      <formula>LEFT(E18,LEN("Partial"))="Partial"</formula>
    </cfRule>
    <cfRule type="beginsWith" dxfId="665" priority="62" stopIfTrue="1" operator="beginsWith" text="Missing">
      <formula>LEFT(E18,LEN("Missing"))="Missing"</formula>
    </cfRule>
    <cfRule type="beginsWith" dxfId="664" priority="63" stopIfTrue="1" operator="beginsWith" text="Untested">
      <formula>LEFT(E18,LEN("Untested"))="Untested"</formula>
    </cfRule>
    <cfRule type="notContainsBlanks" dxfId="663" priority="64" stopIfTrue="1">
      <formula>LEN(TRIM(E18))&gt;0</formula>
    </cfRule>
  </conditionalFormatting>
  <conditionalFormatting sqref="F10">
    <cfRule type="beginsWith" dxfId="662" priority="65" stopIfTrue="1" operator="beginsWith" text="Not Applicable">
      <formula>LEFT(F10,LEN("Not Applicable"))="Not Applicable"</formula>
    </cfRule>
    <cfRule type="beginsWith" dxfId="661" priority="66" stopIfTrue="1" operator="beginsWith" text="Waived">
      <formula>LEFT(F10,LEN("Waived"))="Waived"</formula>
    </cfRule>
    <cfRule type="beginsWith" dxfId="660" priority="67" stopIfTrue="1" operator="beginsWith" text="Pre-Passed">
      <formula>LEFT(F10,LEN("Pre-Passed"))="Pre-Passed"</formula>
    </cfRule>
    <cfRule type="beginsWith" dxfId="659" priority="68" stopIfTrue="1" operator="beginsWith" text="Completed">
      <formula>LEFT(F10,LEN("Completed"))="Completed"</formula>
    </cfRule>
    <cfRule type="beginsWith" dxfId="658" priority="69" stopIfTrue="1" operator="beginsWith" text="Partial">
      <formula>LEFT(F10,LEN("Partial"))="Partial"</formula>
    </cfRule>
    <cfRule type="beginsWith" dxfId="657" priority="70" stopIfTrue="1" operator="beginsWith" text="Missing">
      <formula>LEFT(F10,LEN("Missing"))="Missing"</formula>
    </cfRule>
    <cfRule type="beginsWith" dxfId="656" priority="71" stopIfTrue="1" operator="beginsWith" text="Untested">
      <formula>LEFT(F10,LEN("Untested"))="Untested"</formula>
    </cfRule>
    <cfRule type="notContainsBlanks" dxfId="655" priority="72" stopIfTrue="1">
      <formula>LEN(TRIM(F10))&gt;0</formula>
    </cfRule>
  </conditionalFormatting>
  <conditionalFormatting sqref="E10">
    <cfRule type="beginsWith" dxfId="654" priority="73" stopIfTrue="1" operator="beginsWith" text="Not Applicable">
      <formula>LEFT(E10,LEN("Not Applicable"))="Not Applicable"</formula>
    </cfRule>
    <cfRule type="beginsWith" dxfId="653" priority="74" stopIfTrue="1" operator="beginsWith" text="Waived">
      <formula>LEFT(E10,LEN("Waived"))="Waived"</formula>
    </cfRule>
    <cfRule type="beginsWith" dxfId="652" priority="75" stopIfTrue="1" operator="beginsWith" text="Pre-Passed">
      <formula>LEFT(E10,LEN("Pre-Passed"))="Pre-Passed"</formula>
    </cfRule>
    <cfRule type="beginsWith" dxfId="651" priority="76" stopIfTrue="1" operator="beginsWith" text="Completed">
      <formula>LEFT(E10,LEN("Completed"))="Completed"</formula>
    </cfRule>
    <cfRule type="beginsWith" dxfId="650" priority="77" stopIfTrue="1" operator="beginsWith" text="Partial">
      <formula>LEFT(E10,LEN("Partial"))="Partial"</formula>
    </cfRule>
    <cfRule type="beginsWith" dxfId="649" priority="78" stopIfTrue="1" operator="beginsWith" text="Missing">
      <formula>LEFT(E10,LEN("Missing"))="Missing"</formula>
    </cfRule>
    <cfRule type="beginsWith" dxfId="648" priority="79" stopIfTrue="1" operator="beginsWith" text="Untested">
      <formula>LEFT(E10,LEN("Untested"))="Untested"</formula>
    </cfRule>
    <cfRule type="notContainsBlanks" dxfId="647" priority="80" stopIfTrue="1">
      <formula>LEN(TRIM(E10))&gt;0</formula>
    </cfRule>
  </conditionalFormatting>
  <conditionalFormatting sqref="F26">
    <cfRule type="beginsWith" dxfId="646" priority="33" stopIfTrue="1" operator="beginsWith" text="Not Applicable">
      <formula>LEFT(F26,LEN("Not Applicable"))="Not Applicable"</formula>
    </cfRule>
    <cfRule type="beginsWith" dxfId="645" priority="34" stopIfTrue="1" operator="beginsWith" text="Waived">
      <formula>LEFT(F26,LEN("Waived"))="Waived"</formula>
    </cfRule>
    <cfRule type="beginsWith" dxfId="644" priority="35" stopIfTrue="1" operator="beginsWith" text="Pre-Passed">
      <formula>LEFT(F26,LEN("Pre-Passed"))="Pre-Passed"</formula>
    </cfRule>
    <cfRule type="beginsWith" dxfId="643" priority="36" stopIfTrue="1" operator="beginsWith" text="Completed">
      <formula>LEFT(F26,LEN("Completed"))="Completed"</formula>
    </cfRule>
    <cfRule type="beginsWith" dxfId="642" priority="37" stopIfTrue="1" operator="beginsWith" text="Partial">
      <formula>LEFT(F26,LEN("Partial"))="Partial"</formula>
    </cfRule>
    <cfRule type="beginsWith" dxfId="641" priority="38" stopIfTrue="1" operator="beginsWith" text="Missing">
      <formula>LEFT(F26,LEN("Missing"))="Missing"</formula>
    </cfRule>
    <cfRule type="beginsWith" dxfId="640" priority="39" stopIfTrue="1" operator="beginsWith" text="Untested">
      <formula>LEFT(F26,LEN("Untested"))="Untested"</formula>
    </cfRule>
    <cfRule type="notContainsBlanks" dxfId="639" priority="40" stopIfTrue="1">
      <formula>LEN(TRIM(F26))&gt;0</formula>
    </cfRule>
  </conditionalFormatting>
  <conditionalFormatting sqref="E52">
    <cfRule type="beginsWith" dxfId="638" priority="25" stopIfTrue="1" operator="beginsWith" text="Not Applicable">
      <formula>LEFT(E52,LEN("Not Applicable"))="Not Applicable"</formula>
    </cfRule>
    <cfRule type="beginsWith" dxfId="637" priority="26" stopIfTrue="1" operator="beginsWith" text="Waived">
      <formula>LEFT(E52,LEN("Waived"))="Waived"</formula>
    </cfRule>
    <cfRule type="beginsWith" dxfId="636" priority="27" stopIfTrue="1" operator="beginsWith" text="Pre-Passed">
      <formula>LEFT(E52,LEN("Pre-Passed"))="Pre-Passed"</formula>
    </cfRule>
    <cfRule type="beginsWith" dxfId="635" priority="28" stopIfTrue="1" operator="beginsWith" text="Completed">
      <formula>LEFT(E52,LEN("Completed"))="Completed"</formula>
    </cfRule>
    <cfRule type="beginsWith" dxfId="634" priority="29" stopIfTrue="1" operator="beginsWith" text="Partial">
      <formula>LEFT(E52,LEN("Partial"))="Partial"</formula>
    </cfRule>
    <cfRule type="beginsWith" dxfId="633" priority="30" stopIfTrue="1" operator="beginsWith" text="Missing">
      <formula>LEFT(E52,LEN("Missing"))="Missing"</formula>
    </cfRule>
    <cfRule type="beginsWith" dxfId="632" priority="31" stopIfTrue="1" operator="beginsWith" text="Untested">
      <formula>LEFT(E52,LEN("Untested"))="Untested"</formula>
    </cfRule>
    <cfRule type="notContainsBlanks" dxfId="631" priority="32" stopIfTrue="1">
      <formula>LEN(TRIM(E52))&gt;0</formula>
    </cfRule>
  </conditionalFormatting>
  <conditionalFormatting sqref="F52">
    <cfRule type="beginsWith" dxfId="630" priority="17" stopIfTrue="1" operator="beginsWith" text="Not Applicable">
      <formula>LEFT(F52,LEN("Not Applicable"))="Not Applicable"</formula>
    </cfRule>
    <cfRule type="beginsWith" dxfId="629" priority="18" stopIfTrue="1" operator="beginsWith" text="Waived">
      <formula>LEFT(F52,LEN("Waived"))="Waived"</formula>
    </cfRule>
    <cfRule type="beginsWith" dxfId="628" priority="19" stopIfTrue="1" operator="beginsWith" text="Pre-Passed">
      <formula>LEFT(F52,LEN("Pre-Passed"))="Pre-Passed"</formula>
    </cfRule>
    <cfRule type="beginsWith" dxfId="627" priority="20" stopIfTrue="1" operator="beginsWith" text="Completed">
      <formula>LEFT(F52,LEN("Completed"))="Completed"</formula>
    </cfRule>
    <cfRule type="beginsWith" dxfId="626" priority="21" stopIfTrue="1" operator="beginsWith" text="Partial">
      <formula>LEFT(F52,LEN("Partial"))="Partial"</formula>
    </cfRule>
    <cfRule type="beginsWith" dxfId="625" priority="22" stopIfTrue="1" operator="beginsWith" text="Missing">
      <formula>LEFT(F52,LEN("Missing"))="Missing"</formula>
    </cfRule>
    <cfRule type="beginsWith" dxfId="624" priority="23" stopIfTrue="1" operator="beginsWith" text="Untested">
      <formula>LEFT(F52,LEN("Untested"))="Untested"</formula>
    </cfRule>
    <cfRule type="notContainsBlanks" dxfId="623" priority="24" stopIfTrue="1">
      <formula>LEN(TRIM(F52))&gt;0</formula>
    </cfRule>
  </conditionalFormatting>
  <conditionalFormatting sqref="E72">
    <cfRule type="beginsWith" dxfId="622" priority="9" stopIfTrue="1" operator="beginsWith" text="Not Applicable">
      <formula>LEFT(E72,LEN("Not Applicable"))="Not Applicable"</formula>
    </cfRule>
    <cfRule type="beginsWith" dxfId="621" priority="10" stopIfTrue="1" operator="beginsWith" text="Waived">
      <formula>LEFT(E72,LEN("Waived"))="Waived"</formula>
    </cfRule>
    <cfRule type="beginsWith" dxfId="620" priority="11" stopIfTrue="1" operator="beginsWith" text="Pre-Passed">
      <formula>LEFT(E72,LEN("Pre-Passed"))="Pre-Passed"</formula>
    </cfRule>
    <cfRule type="beginsWith" dxfId="619" priority="12" stopIfTrue="1" operator="beginsWith" text="Completed">
      <formula>LEFT(E72,LEN("Completed"))="Completed"</formula>
    </cfRule>
    <cfRule type="beginsWith" dxfId="618" priority="13" stopIfTrue="1" operator="beginsWith" text="Partial">
      <formula>LEFT(E72,LEN("Partial"))="Partial"</formula>
    </cfRule>
    <cfRule type="beginsWith" dxfId="617" priority="14" stopIfTrue="1" operator="beginsWith" text="Missing">
      <formula>LEFT(E72,LEN("Missing"))="Missing"</formula>
    </cfRule>
    <cfRule type="beginsWith" dxfId="616" priority="15" stopIfTrue="1" operator="beginsWith" text="Untested">
      <formula>LEFT(E72,LEN("Untested"))="Untested"</formula>
    </cfRule>
    <cfRule type="notContainsBlanks" dxfId="615" priority="16" stopIfTrue="1">
      <formula>LEN(TRIM(E72))&gt;0</formula>
    </cfRule>
  </conditionalFormatting>
  <conditionalFormatting sqref="F72">
    <cfRule type="beginsWith" dxfId="614" priority="1" stopIfTrue="1" operator="beginsWith" text="Not Applicable">
      <formula>LEFT(F72,LEN("Not Applicable"))="Not Applicable"</formula>
    </cfRule>
    <cfRule type="beginsWith" dxfId="613" priority="2" stopIfTrue="1" operator="beginsWith" text="Waived">
      <formula>LEFT(F72,LEN("Waived"))="Waived"</formula>
    </cfRule>
    <cfRule type="beginsWith" dxfId="612" priority="3" stopIfTrue="1" operator="beginsWith" text="Pre-Passed">
      <formula>LEFT(F72,LEN("Pre-Passed"))="Pre-Passed"</formula>
    </cfRule>
    <cfRule type="beginsWith" dxfId="611" priority="4" stopIfTrue="1" operator="beginsWith" text="Completed">
      <formula>LEFT(F72,LEN("Completed"))="Completed"</formula>
    </cfRule>
    <cfRule type="beginsWith" dxfId="610" priority="5" stopIfTrue="1" operator="beginsWith" text="Partial">
      <formula>LEFT(F72,LEN("Partial"))="Partial"</formula>
    </cfRule>
    <cfRule type="beginsWith" dxfId="609" priority="6" stopIfTrue="1" operator="beginsWith" text="Missing">
      <formula>LEFT(F72,LEN("Missing"))="Missing"</formula>
    </cfRule>
    <cfRule type="beginsWith" dxfId="608" priority="7" stopIfTrue="1" operator="beginsWith" text="Untested">
      <formula>LEFT(F72,LEN("Untested"))="Untested"</formula>
    </cfRule>
    <cfRule type="notContainsBlanks" dxfId="607" priority="8" stopIfTrue="1">
      <formula>LEN(TRIM(F72))&gt;0</formula>
    </cfRule>
  </conditionalFormatting>
  <dataValidations count="2">
    <dataValidation type="list" showInputMessage="1" showErrorMessage="1" sqref="E94:F96 E103:F110 E98:F101 E19:F25 E11:F17 E27:F51 E73:F92 E53:F71">
      <formula1>"Untested, Missing, Partial, Completed, Waived, Not Applicable"</formula1>
    </dataValidation>
    <dataValidation type="list" allowBlank="1" showInputMessage="1" showErrorMessage="1" sqref="F52 F10 F18 F26 F72">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opLeftCell="A16" workbookViewId="0">
      <selection activeCell="B30" sqref="B30"/>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687</v>
      </c>
      <c r="D1" s="8"/>
      <c r="E1" s="7" t="str">
        <f>""&amp;COUNTIF(E$10:E$176,$A$2)&amp;" "&amp;$A$2</f>
        <v>38 Untested</v>
      </c>
      <c r="F1" s="7" t="str">
        <f>""&amp;COUNTIF(F$10:F$176,$A$2)&amp;" "&amp;$A$2</f>
        <v>38 Untested</v>
      </c>
      <c r="G1" s="8" t="s">
        <v>686</v>
      </c>
    </row>
    <row r="2" spans="1:7" ht="14" customHeight="1" thickBot="1">
      <c r="A2" s="59" t="s">
        <v>62</v>
      </c>
      <c r="B2" s="55" t="s">
        <v>63</v>
      </c>
      <c r="C2" s="232" t="s">
        <v>689</v>
      </c>
      <c r="D2" s="233"/>
      <c r="E2" s="61">
        <f>SUMPRODUCT(($A$10:$A$176="Required")*(E$10:E$176="Missing"))+0.5*SUMPRODUCT(($A$10:$A$176="Required")*(E$10:E$176="Partial"))</f>
        <v>0</v>
      </c>
      <c r="F2" s="61">
        <f>SUMPRODUCT(($A$10:$A$176="Required")*(F$10:F$176="Missing"))+0.5*SUMPRODUCT(($A$10:$A$176="Required")*(F$10:F$176="Partial"))</f>
        <v>0</v>
      </c>
      <c r="G2" s="55" t="str">
        <f>"Required "&amp;$G$1&amp;"s "&amp;A3</f>
        <v>Required ICRs Missing</v>
      </c>
    </row>
    <row r="3" spans="1:7" ht="14" customHeight="1" thickBot="1">
      <c r="A3" s="59" t="s">
        <v>64</v>
      </c>
      <c r="B3" s="55" t="s">
        <v>65</v>
      </c>
      <c r="C3" s="234"/>
      <c r="D3" s="235"/>
      <c r="E3" s="61">
        <f>SUMPRODUCT(($A$10:$A$176="Basic")*(E$10:E$176="Missing"))+0.5*SUMPRODUCT(($A$10:$A$176="Basic")*(E$10:E$176="Partial"))</f>
        <v>0</v>
      </c>
      <c r="F3" s="61">
        <f>SUMPRODUCT(($A$10:$A$176="Basic")*(F$10:F$176="Missing"))+0.5*SUMPRODUCT(($A$10:$A$176="Basic")*(F$10:F$176="Partial"))</f>
        <v>0</v>
      </c>
      <c r="G3" s="55" t="str">
        <f>"Basic "&amp;$G$1&amp;"s "&amp;A3</f>
        <v>Basic ICRs Missing</v>
      </c>
    </row>
    <row r="4" spans="1:7" ht="14" customHeight="1" thickBot="1">
      <c r="A4" s="59" t="s">
        <v>66</v>
      </c>
      <c r="B4" s="55" t="s">
        <v>67</v>
      </c>
      <c r="C4" s="234"/>
      <c r="D4" s="235"/>
      <c r="E4" s="61">
        <f>SUMPRODUCT(($A$10:$A$176="Intermediate")*(E$10:E$176="Missing"))+0.5*SUMPRODUCT(($A$10:$A$176="Intermediate")*(E$10:E$176="Partial"))</f>
        <v>0</v>
      </c>
      <c r="F4" s="61">
        <f>SUMPRODUCT(($A$10:$A$176="Intermediate")*(F$10:F$176="Missing"))+0.5*SUMPRODUCT(($A$10:$A$176="Intermediate")*(F$10:F$176="Partial"))</f>
        <v>0</v>
      </c>
      <c r="G4" s="55" t="str">
        <f>"Intermediate "&amp;$G$1&amp;"s "&amp;A3</f>
        <v>Intermediate ICRs Missing</v>
      </c>
    </row>
    <row r="5" spans="1:7" ht="14" customHeight="1" thickBot="1">
      <c r="A5" s="59" t="s">
        <v>68</v>
      </c>
      <c r="B5" s="55" t="s">
        <v>69</v>
      </c>
      <c r="C5" s="234"/>
      <c r="D5" s="235"/>
      <c r="E5" s="61">
        <f>SUMPRODUCT(($A$10:$A$176="Intermediate")*(E$10:E$176="Completed"))+SUMPRODUCT(($A$10:$A$176="Intermediate")*(E$10:E$176="Pre-Passed"))+0.5*SUMPRODUCT(($A$10:$A$176="Intermediate")*(E$10:E$176="Partial"))</f>
        <v>0</v>
      </c>
      <c r="F5" s="61">
        <f>SUMPRODUCT(($A$10:$A$176="Intermediate")*(F$10:F$176="Completed"))+SUMPRODUCT(($A$10:$A$176="Intermediate")*(F$10:F$176="Pre-Passed"))+0.5*SUMPRODUCT(($A$10:$A$176="Intermediate")*(F$10:F$176="Partial"))</f>
        <v>0</v>
      </c>
      <c r="G5" s="55" t="str">
        <f>"Intermediate "&amp;$G$1&amp;"s "&amp;A5</f>
        <v>Intermediate ICRs Completed</v>
      </c>
    </row>
    <row r="6" spans="1:7" ht="14" customHeight="1" thickBot="1">
      <c r="A6" s="59" t="s">
        <v>70</v>
      </c>
      <c r="B6" s="55" t="s">
        <v>733</v>
      </c>
      <c r="C6" s="234"/>
      <c r="D6" s="235"/>
      <c r="E6" s="61">
        <f>SUMPRODUCT(($A$10:$A$176="Advanced")*(E$10:E$176="Missing"))+0.5*SUMPRODUCT(($A$10:$A$176="Advanced")*(E$10:E$176="Partial"))</f>
        <v>0</v>
      </c>
      <c r="F6" s="61">
        <f>SUMPRODUCT(($A$10:$A$176="Advanced")*(F$10:F$176="Missing"))+0.5*SUMPRODUCT(($A$10:$A$176="Advanced")*(F$10:F$176="Partial"))</f>
        <v>0</v>
      </c>
      <c r="G6" s="55" t="str">
        <f>"Advanced "&amp;$G$1&amp;"s "&amp;A3</f>
        <v>Advanced ICRs Missing</v>
      </c>
    </row>
    <row r="7" spans="1:7" ht="14" customHeight="1" thickBot="1">
      <c r="A7" s="54" t="s">
        <v>71</v>
      </c>
      <c r="B7" s="55" t="s">
        <v>72</v>
      </c>
      <c r="C7" s="234"/>
      <c r="D7" s="235"/>
      <c r="E7" s="61">
        <f>SUMPRODUCT(($A$10:$A$176="Advanced")*(E$10:E$176="Completed"))+SUMPRODUCT(($A$10:$A$176="Advanced")*(E$10:E$176="Pre-Passed"))+0.5*SUMPRODUCT(($A$10:$A$176="Advanced")*(E$10:E$176="Partial"))</f>
        <v>0</v>
      </c>
      <c r="F7" s="61">
        <f>SUMPRODUCT(($A$10:$A$176="Advanced")*(F$10:F$176="Completed"))+SUMPRODUCT(($A$10:$A$176="Advanced")*(F$10:F$176="Pre-Passed"))+0.5*SUMPRODUCT(($A$10:$A$176="Advanced")*(F$10:F$176="Partial"))</f>
        <v>0</v>
      </c>
      <c r="G7" s="55" t="str">
        <f>"Advanced "&amp;$G$1&amp;"s "&amp;A5</f>
        <v>Advanced ICRs Completed</v>
      </c>
    </row>
    <row r="8" spans="1:7" ht="14" customHeight="1" thickBot="1">
      <c r="A8" s="228" t="s">
        <v>734</v>
      </c>
      <c r="B8" s="229"/>
      <c r="C8" s="234"/>
      <c r="D8" s="235"/>
      <c r="E8" s="61">
        <f>SUMPRODUCT(($A$10:$A$176="Professional")*(E$10:E$176="Completed"))+SUMPRODUCT(($A$10:$A$176="Professional")*(E$10:E$176="Pre-Passed"))+0.5*SUMPRODUCT(($A$10:$A$176="Professional")*(E$10:E$176="Partial"))</f>
        <v>0</v>
      </c>
      <c r="F8" s="61">
        <f>SUMPRODUCT(($A$10:$A$176="Professional")*(F$10:F$176="Completed"))+SUMPRODUCT(($A$10:$A$176="Professional")*(F$10:F$176="Pre-Passed"))+0.5*SUMPRODUCT(($A$10:$A$176="Professional")*(F$10:F$176="Partial"))</f>
        <v>0</v>
      </c>
      <c r="G8" s="55" t="str">
        <f>"Professional "&amp;$G$1&amp;"s "&amp;A5</f>
        <v>Professional ICRs Completed</v>
      </c>
    </row>
    <row r="9" spans="1:7" ht="14" customHeight="1" thickBot="1">
      <c r="A9" s="230"/>
      <c r="B9" s="231"/>
      <c r="C9" s="236"/>
      <c r="D9" s="237"/>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ICRs Completed</v>
      </c>
    </row>
    <row r="10" spans="1:7" ht="14" customHeight="1" thickBot="1">
      <c r="A10" s="226" t="s">
        <v>217</v>
      </c>
      <c r="B10" s="227"/>
      <c r="C10" s="8" t="s">
        <v>73</v>
      </c>
      <c r="D10" s="8" t="s">
        <v>744</v>
      </c>
      <c r="E10" s="8" t="s">
        <v>74</v>
      </c>
      <c r="F10" s="8" t="s">
        <v>75</v>
      </c>
      <c r="G10" s="8" t="s">
        <v>745</v>
      </c>
    </row>
    <row r="11" spans="1:7" ht="26.5" thickBot="1">
      <c r="A11" s="62" t="s">
        <v>76</v>
      </c>
      <c r="B11" s="55" t="s">
        <v>218</v>
      </c>
      <c r="C11" s="55" t="s">
        <v>295</v>
      </c>
      <c r="D11" s="55"/>
      <c r="E11" s="8" t="s">
        <v>62</v>
      </c>
      <c r="F11" s="8" t="s">
        <v>62</v>
      </c>
      <c r="G11" s="55"/>
    </row>
    <row r="12" spans="1:7" ht="26.5" thickBot="1">
      <c r="A12" s="62" t="s">
        <v>76</v>
      </c>
      <c r="B12" s="55" t="s">
        <v>219</v>
      </c>
      <c r="C12" s="55" t="s">
        <v>296</v>
      </c>
      <c r="D12" s="55"/>
      <c r="E12" s="8" t="s">
        <v>62</v>
      </c>
      <c r="F12" s="8" t="s">
        <v>62</v>
      </c>
      <c r="G12" s="55"/>
    </row>
    <row r="13" spans="1:7" ht="16" thickBot="1">
      <c r="A13" s="63" t="s">
        <v>79</v>
      </c>
      <c r="B13" s="55" t="s">
        <v>220</v>
      </c>
      <c r="C13" s="55" t="s">
        <v>297</v>
      </c>
      <c r="D13" s="55"/>
      <c r="E13" s="8" t="s">
        <v>62</v>
      </c>
      <c r="F13" s="8" t="s">
        <v>62</v>
      </c>
      <c r="G13" s="55"/>
    </row>
    <row r="14" spans="1:7" ht="16" thickBot="1">
      <c r="A14" s="63" t="s">
        <v>79</v>
      </c>
      <c r="B14" s="55" t="s">
        <v>221</v>
      </c>
      <c r="C14" s="55" t="s">
        <v>298</v>
      </c>
      <c r="D14" s="55"/>
      <c r="E14" s="8" t="s">
        <v>62</v>
      </c>
      <c r="F14" s="8" t="s">
        <v>62</v>
      </c>
      <c r="G14" s="55"/>
    </row>
    <row r="15" spans="1:7" ht="26.5" thickBot="1">
      <c r="A15" s="63" t="s">
        <v>79</v>
      </c>
      <c r="B15" s="55" t="s">
        <v>222</v>
      </c>
      <c r="C15" s="55" t="s">
        <v>299</v>
      </c>
      <c r="D15" s="55"/>
      <c r="E15" s="8" t="s">
        <v>62</v>
      </c>
      <c r="F15" s="8" t="s">
        <v>62</v>
      </c>
      <c r="G15" s="55"/>
    </row>
    <row r="16" spans="1:7" ht="16" thickBot="1">
      <c r="A16" s="65" t="s">
        <v>93</v>
      </c>
      <c r="B16" s="55" t="s">
        <v>223</v>
      </c>
      <c r="C16" s="55" t="s">
        <v>300</v>
      </c>
      <c r="D16" s="55"/>
      <c r="E16" s="8" t="s">
        <v>62</v>
      </c>
      <c r="F16" s="8" t="s">
        <v>62</v>
      </c>
      <c r="G16" s="55"/>
    </row>
    <row r="17" spans="1:7" ht="52.5" thickBot="1">
      <c r="A17" s="65" t="s">
        <v>93</v>
      </c>
      <c r="B17" s="55" t="s">
        <v>224</v>
      </c>
      <c r="C17" s="55" t="s">
        <v>301</v>
      </c>
      <c r="D17" s="55"/>
      <c r="E17" s="8" t="s">
        <v>62</v>
      </c>
      <c r="F17" s="8" t="s">
        <v>62</v>
      </c>
      <c r="G17" s="55"/>
    </row>
    <row r="18" spans="1:7" ht="26.5" thickBot="1">
      <c r="A18" s="64" t="s">
        <v>81</v>
      </c>
      <c r="B18" s="55" t="s">
        <v>225</v>
      </c>
      <c r="C18" s="55" t="s">
        <v>302</v>
      </c>
      <c r="D18" s="55"/>
      <c r="E18" s="8" t="s">
        <v>62</v>
      </c>
      <c r="F18" s="8" t="s">
        <v>62</v>
      </c>
      <c r="G18" s="55"/>
    </row>
    <row r="19" spans="1:7" ht="39.5" thickBot="1">
      <c r="A19" s="64" t="s">
        <v>81</v>
      </c>
      <c r="B19" s="55" t="s">
        <v>226</v>
      </c>
      <c r="C19" s="55" t="s">
        <v>303</v>
      </c>
      <c r="D19" s="55"/>
      <c r="E19" s="8" t="s">
        <v>62</v>
      </c>
      <c r="F19" s="8" t="s">
        <v>62</v>
      </c>
      <c r="G19" s="55"/>
    </row>
    <row r="20" spans="1:7" ht="26.5" thickBot="1">
      <c r="A20" s="66" t="s">
        <v>118</v>
      </c>
      <c r="B20" s="55" t="s">
        <v>227</v>
      </c>
      <c r="C20" s="55" t="s">
        <v>304</v>
      </c>
      <c r="D20" s="55"/>
      <c r="E20" s="8" t="s">
        <v>62</v>
      </c>
      <c r="F20" s="8" t="s">
        <v>62</v>
      </c>
      <c r="G20" s="55"/>
    </row>
    <row r="21" spans="1:7" ht="16" thickBot="1">
      <c r="A21" s="67" t="s">
        <v>736</v>
      </c>
      <c r="B21" s="55" t="s">
        <v>228</v>
      </c>
      <c r="C21" s="55" t="s">
        <v>305</v>
      </c>
      <c r="D21" s="55"/>
      <c r="E21" s="8" t="s">
        <v>62</v>
      </c>
      <c r="F21" s="8" t="s">
        <v>62</v>
      </c>
      <c r="G21" s="55"/>
    </row>
    <row r="22" spans="1:7" ht="14" customHeight="1" thickBot="1">
      <c r="A22" s="226" t="s">
        <v>484</v>
      </c>
      <c r="B22" s="227"/>
      <c r="C22" s="8" t="s">
        <v>73</v>
      </c>
      <c r="D22" s="8" t="s">
        <v>744</v>
      </c>
      <c r="E22" s="8" t="s">
        <v>74</v>
      </c>
      <c r="F22" s="8" t="s">
        <v>75</v>
      </c>
      <c r="G22" s="8" t="s">
        <v>745</v>
      </c>
    </row>
    <row r="23" spans="1:7" ht="16" thickBot="1">
      <c r="A23" s="62" t="s">
        <v>76</v>
      </c>
      <c r="B23" s="55" t="s">
        <v>485</v>
      </c>
      <c r="C23" s="55" t="s">
        <v>486</v>
      </c>
      <c r="D23" s="55"/>
      <c r="E23" s="8" t="s">
        <v>62</v>
      </c>
      <c r="F23" s="8" t="s">
        <v>62</v>
      </c>
      <c r="G23" s="55"/>
    </row>
    <row r="24" spans="1:7" ht="26.5" thickBot="1">
      <c r="A24" s="63" t="s">
        <v>79</v>
      </c>
      <c r="B24" s="55" t="s">
        <v>487</v>
      </c>
      <c r="C24" s="55" t="s">
        <v>488</v>
      </c>
      <c r="D24" s="55"/>
      <c r="E24" s="8" t="s">
        <v>62</v>
      </c>
      <c r="F24" s="8" t="s">
        <v>62</v>
      </c>
      <c r="G24" s="55"/>
    </row>
    <row r="25" spans="1:7" ht="26.5" thickBot="1">
      <c r="A25" s="65" t="s">
        <v>93</v>
      </c>
      <c r="B25" s="55" t="s">
        <v>489</v>
      </c>
      <c r="C25" s="55" t="s">
        <v>490</v>
      </c>
      <c r="D25" s="55"/>
      <c r="E25" s="8" t="s">
        <v>62</v>
      </c>
      <c r="F25" s="8" t="s">
        <v>62</v>
      </c>
      <c r="G25" s="55"/>
    </row>
    <row r="26" spans="1:7" ht="26.5" thickBot="1">
      <c r="A26" s="64" t="s">
        <v>81</v>
      </c>
      <c r="B26" s="55" t="s">
        <v>491</v>
      </c>
      <c r="C26" s="55" t="s">
        <v>492</v>
      </c>
      <c r="D26" s="55"/>
      <c r="E26" s="8" t="s">
        <v>62</v>
      </c>
      <c r="F26" s="8" t="s">
        <v>62</v>
      </c>
      <c r="G26" s="55"/>
    </row>
    <row r="27" spans="1:7" ht="26.5" thickBot="1">
      <c r="A27" s="64" t="s">
        <v>81</v>
      </c>
      <c r="B27" s="55" t="s">
        <v>493</v>
      </c>
      <c r="C27" s="55" t="s">
        <v>688</v>
      </c>
      <c r="D27" s="55"/>
      <c r="E27" s="8" t="s">
        <v>62</v>
      </c>
      <c r="F27" s="8" t="s">
        <v>62</v>
      </c>
      <c r="G27" s="55"/>
    </row>
    <row r="28" spans="1:7" ht="26.5" thickBot="1">
      <c r="A28" s="64" t="s">
        <v>81</v>
      </c>
      <c r="B28" s="55" t="s">
        <v>839</v>
      </c>
      <c r="C28" s="55" t="s">
        <v>840</v>
      </c>
      <c r="D28" s="55"/>
      <c r="E28" s="8" t="s">
        <v>62</v>
      </c>
      <c r="F28" s="8" t="s">
        <v>62</v>
      </c>
      <c r="G28" s="55"/>
    </row>
    <row r="29" spans="1:7" ht="26.5" thickBot="1">
      <c r="A29" s="66" t="s">
        <v>118</v>
      </c>
      <c r="B29" s="55" t="s">
        <v>494</v>
      </c>
      <c r="C29" s="55" t="s">
        <v>495</v>
      </c>
      <c r="D29" s="55"/>
      <c r="E29" s="8" t="s">
        <v>62</v>
      </c>
      <c r="F29" s="8" t="s">
        <v>62</v>
      </c>
      <c r="G29" s="55"/>
    </row>
    <row r="30" spans="1:7" ht="26.5" thickBot="1">
      <c r="A30" s="66" t="s">
        <v>118</v>
      </c>
      <c r="B30" s="55" t="s">
        <v>496</v>
      </c>
      <c r="C30" s="55" t="s">
        <v>497</v>
      </c>
      <c r="D30" s="55"/>
      <c r="E30" s="8" t="s">
        <v>62</v>
      </c>
      <c r="F30" s="8" t="s">
        <v>62</v>
      </c>
      <c r="G30" s="55"/>
    </row>
    <row r="31" spans="1:7" ht="26.5" thickBot="1">
      <c r="A31" s="67" t="s">
        <v>736</v>
      </c>
      <c r="B31" s="55" t="s">
        <v>498</v>
      </c>
      <c r="C31" s="55" t="s">
        <v>499</v>
      </c>
      <c r="D31" s="55"/>
      <c r="E31" s="8" t="s">
        <v>62</v>
      </c>
      <c r="F31" s="8" t="s">
        <v>62</v>
      </c>
      <c r="G31" s="55"/>
    </row>
    <row r="32" spans="1:7" ht="14" customHeight="1" thickBot="1">
      <c r="A32" s="226" t="s">
        <v>500</v>
      </c>
      <c r="B32" s="227"/>
      <c r="C32" s="8" t="s">
        <v>73</v>
      </c>
      <c r="D32" s="8" t="s">
        <v>744</v>
      </c>
      <c r="E32" s="8" t="s">
        <v>74</v>
      </c>
      <c r="F32" s="8" t="s">
        <v>75</v>
      </c>
      <c r="G32" s="8" t="s">
        <v>745</v>
      </c>
    </row>
    <row r="33" spans="1:7" ht="65.5" thickBot="1">
      <c r="A33" s="62" t="s">
        <v>76</v>
      </c>
      <c r="B33" s="55" t="s">
        <v>501</v>
      </c>
      <c r="C33" s="55" t="s">
        <v>502</v>
      </c>
      <c r="D33" s="55"/>
      <c r="E33" s="8" t="s">
        <v>62</v>
      </c>
      <c r="F33" s="8" t="s">
        <v>62</v>
      </c>
      <c r="G33" s="55"/>
    </row>
    <row r="34" spans="1:7" ht="16" thickBot="1">
      <c r="A34" s="62" t="s">
        <v>76</v>
      </c>
      <c r="B34" s="55" t="s">
        <v>503</v>
      </c>
      <c r="C34" s="55" t="s">
        <v>504</v>
      </c>
      <c r="D34" s="55"/>
      <c r="E34" s="8" t="s">
        <v>62</v>
      </c>
      <c r="F34" s="8" t="s">
        <v>62</v>
      </c>
      <c r="G34" s="55"/>
    </row>
    <row r="35" spans="1:7" ht="26.5" thickBot="1">
      <c r="A35" s="62" t="s">
        <v>76</v>
      </c>
      <c r="B35" s="55" t="s">
        <v>505</v>
      </c>
      <c r="C35" s="55" t="s">
        <v>506</v>
      </c>
      <c r="D35" s="55"/>
      <c r="E35" s="8" t="s">
        <v>62</v>
      </c>
      <c r="F35" s="8" t="s">
        <v>62</v>
      </c>
      <c r="G35" s="55"/>
    </row>
    <row r="36" spans="1:7" ht="52.5" thickBot="1">
      <c r="A36" s="63" t="s">
        <v>79</v>
      </c>
      <c r="B36" s="55" t="s">
        <v>507</v>
      </c>
      <c r="C36" s="55" t="s">
        <v>508</v>
      </c>
      <c r="D36" s="55"/>
      <c r="E36" s="8" t="s">
        <v>62</v>
      </c>
      <c r="F36" s="8" t="s">
        <v>62</v>
      </c>
      <c r="G36" s="55"/>
    </row>
    <row r="37" spans="1:7" s="24" customFormat="1" ht="52.5" thickBot="1">
      <c r="A37" s="63" t="s">
        <v>79</v>
      </c>
      <c r="B37" s="55" t="s">
        <v>509</v>
      </c>
      <c r="C37" s="55" t="s">
        <v>510</v>
      </c>
      <c r="D37" s="55"/>
      <c r="E37" s="8" t="s">
        <v>62</v>
      </c>
      <c r="F37" s="8" t="s">
        <v>62</v>
      </c>
      <c r="G37" s="55"/>
    </row>
    <row r="38" spans="1:7" s="24" customFormat="1" ht="39.5" thickBot="1">
      <c r="A38" s="64" t="s">
        <v>81</v>
      </c>
      <c r="B38" s="55" t="s">
        <v>511</v>
      </c>
      <c r="C38" s="55" t="s">
        <v>512</v>
      </c>
      <c r="D38" s="55"/>
      <c r="E38" s="8" t="s">
        <v>62</v>
      </c>
      <c r="F38" s="8" t="s">
        <v>62</v>
      </c>
      <c r="G38" s="55"/>
    </row>
    <row r="39" spans="1:7" s="24" customFormat="1" ht="16" thickBot="1">
      <c r="A39" s="64" t="s">
        <v>81</v>
      </c>
      <c r="B39" s="55" t="s">
        <v>513</v>
      </c>
      <c r="C39" s="55" t="s">
        <v>514</v>
      </c>
      <c r="D39" s="55"/>
      <c r="E39" s="8" t="s">
        <v>62</v>
      </c>
      <c r="F39" s="8" t="s">
        <v>62</v>
      </c>
      <c r="G39" s="55"/>
    </row>
    <row r="40" spans="1:7" s="24" customFormat="1" ht="26.5" thickBot="1">
      <c r="A40" s="66" t="s">
        <v>118</v>
      </c>
      <c r="B40" s="55" t="s">
        <v>515</v>
      </c>
      <c r="C40" s="55" t="s">
        <v>516</v>
      </c>
      <c r="D40" s="55"/>
      <c r="E40" s="8" t="s">
        <v>62</v>
      </c>
      <c r="F40" s="8" t="s">
        <v>62</v>
      </c>
      <c r="G40" s="55"/>
    </row>
    <row r="41" spans="1:7" s="24" customFormat="1" ht="16" thickBot="1">
      <c r="A41" s="66" t="s">
        <v>118</v>
      </c>
      <c r="B41" s="55" t="s">
        <v>517</v>
      </c>
      <c r="C41" s="55" t="s">
        <v>518</v>
      </c>
      <c r="D41" s="55"/>
      <c r="E41" s="8" t="s">
        <v>62</v>
      </c>
      <c r="F41" s="8" t="s">
        <v>62</v>
      </c>
      <c r="G41" s="55"/>
    </row>
    <row r="42" spans="1:7" s="24" customFormat="1" ht="26.5" thickBot="1">
      <c r="A42" s="67" t="s">
        <v>736</v>
      </c>
      <c r="B42" s="55" t="s">
        <v>519</v>
      </c>
      <c r="C42" s="55" t="s">
        <v>520</v>
      </c>
      <c r="D42" s="55"/>
      <c r="E42" s="8" t="s">
        <v>62</v>
      </c>
      <c r="F42" s="8" t="s">
        <v>62</v>
      </c>
      <c r="G42" s="55"/>
    </row>
    <row r="43" spans="1:7" ht="14" customHeight="1" thickBot="1">
      <c r="A43" s="226" t="s">
        <v>609</v>
      </c>
      <c r="B43" s="227"/>
      <c r="C43" s="8" t="s">
        <v>73</v>
      </c>
      <c r="D43" s="8" t="s">
        <v>744</v>
      </c>
      <c r="E43" s="8" t="s">
        <v>74</v>
      </c>
      <c r="F43" s="8" t="s">
        <v>75</v>
      </c>
      <c r="G43" s="8" t="s">
        <v>745</v>
      </c>
    </row>
    <row r="44" spans="1:7" ht="39.5" thickBot="1">
      <c r="A44" s="62" t="s">
        <v>76</v>
      </c>
      <c r="B44" s="55" t="s">
        <v>610</v>
      </c>
      <c r="C44" s="55" t="s">
        <v>611</v>
      </c>
      <c r="D44" s="55"/>
      <c r="E44" s="8" t="s">
        <v>62</v>
      </c>
      <c r="F44" s="8" t="s">
        <v>62</v>
      </c>
      <c r="G44" s="55"/>
    </row>
    <row r="45" spans="1:7" ht="26.5" thickBot="1">
      <c r="A45" s="63" t="s">
        <v>79</v>
      </c>
      <c r="B45" s="55" t="s">
        <v>612</v>
      </c>
      <c r="C45" s="55" t="s">
        <v>613</v>
      </c>
      <c r="D45" s="55"/>
      <c r="E45" s="8" t="s">
        <v>62</v>
      </c>
      <c r="F45" s="8" t="s">
        <v>62</v>
      </c>
      <c r="G45" s="55"/>
    </row>
    <row r="46" spans="1:7" ht="26.5" thickBot="1">
      <c r="A46" s="63" t="s">
        <v>79</v>
      </c>
      <c r="B46" s="55" t="s">
        <v>614</v>
      </c>
      <c r="C46" s="55" t="s">
        <v>615</v>
      </c>
      <c r="D46" s="55"/>
      <c r="E46" s="8" t="s">
        <v>62</v>
      </c>
      <c r="F46" s="8" t="s">
        <v>62</v>
      </c>
      <c r="G46" s="55"/>
    </row>
    <row r="47" spans="1:7" ht="39.5" thickBot="1">
      <c r="A47" s="65" t="s">
        <v>93</v>
      </c>
      <c r="B47" s="55" t="s">
        <v>616</v>
      </c>
      <c r="C47" s="55" t="s">
        <v>617</v>
      </c>
      <c r="D47" s="55"/>
      <c r="E47" s="8" t="s">
        <v>62</v>
      </c>
      <c r="F47" s="8" t="s">
        <v>62</v>
      </c>
      <c r="G47" s="55"/>
    </row>
    <row r="48" spans="1:7" ht="14" customHeight="1" thickBot="1">
      <c r="A48" s="64" t="s">
        <v>81</v>
      </c>
      <c r="B48" s="55" t="s">
        <v>618</v>
      </c>
      <c r="C48" s="55" t="s">
        <v>619</v>
      </c>
      <c r="D48" s="55"/>
      <c r="E48" s="8" t="s">
        <v>62</v>
      </c>
      <c r="F48" s="8" t="s">
        <v>62</v>
      </c>
      <c r="G48" s="55"/>
    </row>
    <row r="49" spans="1:7" ht="26.5" thickBot="1">
      <c r="A49" s="66" t="s">
        <v>118</v>
      </c>
      <c r="B49" s="55" t="s">
        <v>620</v>
      </c>
      <c r="C49" s="55" t="s">
        <v>621</v>
      </c>
      <c r="D49" s="55"/>
      <c r="E49" s="8" t="s">
        <v>62</v>
      </c>
      <c r="F49" s="8" t="s">
        <v>62</v>
      </c>
      <c r="G49" s="55"/>
    </row>
    <row r="50" spans="1:7" ht="16" thickBot="1">
      <c r="A50" s="66" t="s">
        <v>118</v>
      </c>
      <c r="B50" s="55" t="s">
        <v>622</v>
      </c>
      <c r="C50" s="55" t="s">
        <v>623</v>
      </c>
      <c r="D50" s="55"/>
      <c r="E50" s="8" t="s">
        <v>62</v>
      </c>
      <c r="F50" s="8" t="s">
        <v>62</v>
      </c>
      <c r="G50" s="55"/>
    </row>
    <row r="51" spans="1:7" ht="26.5" thickBot="1">
      <c r="A51" s="67" t="s">
        <v>736</v>
      </c>
      <c r="B51" s="55" t="s">
        <v>624</v>
      </c>
      <c r="C51" s="55" t="s">
        <v>625</v>
      </c>
      <c r="D51" s="55"/>
      <c r="E51" s="8" t="s">
        <v>62</v>
      </c>
      <c r="F51" s="8" t="s">
        <v>62</v>
      </c>
      <c r="G51" s="55"/>
    </row>
    <row r="52" spans="1:7" s="24" customFormat="1" ht="15.5"/>
  </sheetData>
  <mergeCells count="6">
    <mergeCell ref="C2:D9"/>
    <mergeCell ref="A43:B43"/>
    <mergeCell ref="A22:B22"/>
    <mergeCell ref="A32:B32"/>
    <mergeCell ref="A10:B10"/>
    <mergeCell ref="A8:B9"/>
  </mergeCells>
  <conditionalFormatting sqref="E11:F21 E23:F26 E28:F31 E33:F42 E44:F249">
    <cfRule type="beginsWith" dxfId="606" priority="135" stopIfTrue="1" operator="beginsWith" text="Not Applicable">
      <formula>LEFT(E11,LEN("Not Applicable"))="Not Applicable"</formula>
    </cfRule>
    <cfRule type="beginsWith" dxfId="605" priority="136" stopIfTrue="1" operator="beginsWith" text="Waived">
      <formula>LEFT(E11,LEN("Waived"))="Waived"</formula>
    </cfRule>
    <cfRule type="beginsWith" dxfId="604" priority="137" stopIfTrue="1" operator="beginsWith" text="Pre-Passed">
      <formula>LEFT(E11,LEN("Pre-Passed"))="Pre-Passed"</formula>
    </cfRule>
    <cfRule type="beginsWith" dxfId="603" priority="138" stopIfTrue="1" operator="beginsWith" text="Completed">
      <formula>LEFT(E11,LEN("Completed"))="Completed"</formula>
    </cfRule>
    <cfRule type="beginsWith" dxfId="602" priority="139" stopIfTrue="1" operator="beginsWith" text="Partial">
      <formula>LEFT(E11,LEN("Partial"))="Partial"</formula>
    </cfRule>
    <cfRule type="beginsWith" dxfId="601" priority="140" stopIfTrue="1" operator="beginsWith" text="Missing">
      <formula>LEFT(E11,LEN("Missing"))="Missing"</formula>
    </cfRule>
    <cfRule type="beginsWith" dxfId="600" priority="141" stopIfTrue="1" operator="beginsWith" text="Untested">
      <formula>LEFT(E11,LEN("Untested"))="Untested"</formula>
    </cfRule>
  </conditionalFormatting>
  <conditionalFormatting sqref="A10:A26 A28:A249">
    <cfRule type="beginsWith" dxfId="599" priority="142" stopIfTrue="1" operator="beginsWith" text="Exceptional">
      <formula>LEFT(A10,LEN("Exceptional"))="Exceptional"</formula>
    </cfRule>
    <cfRule type="beginsWith" dxfId="598" priority="143" stopIfTrue="1" operator="beginsWith" text="Professional">
      <formula>LEFT(A10,LEN("Professional"))="Professional"</formula>
    </cfRule>
    <cfRule type="beginsWith" dxfId="597" priority="144" stopIfTrue="1" operator="beginsWith" text="Advanced">
      <formula>LEFT(A10,LEN("Advanced"))="Advanced"</formula>
    </cfRule>
    <cfRule type="beginsWith" dxfId="596" priority="145" stopIfTrue="1" operator="beginsWith" text="Intermediate">
      <formula>LEFT(A10,LEN("Intermediate"))="Intermediate"</formula>
    </cfRule>
    <cfRule type="beginsWith" dxfId="595" priority="146" stopIfTrue="1" operator="beginsWith" text="Basic">
      <formula>LEFT(A10,LEN("Basic"))="Basic"</formula>
    </cfRule>
    <cfRule type="beginsWith" dxfId="594" priority="147" stopIfTrue="1" operator="beginsWith" text="Required">
      <formula>LEFT(A10,LEN("Required"))="Required"</formula>
    </cfRule>
    <cfRule type="notContainsBlanks" dxfId="593" priority="149" stopIfTrue="1">
      <formula>LEN(TRIM(A10))&gt;0</formula>
    </cfRule>
  </conditionalFormatting>
  <conditionalFormatting sqref="E32">
    <cfRule type="beginsWith" dxfId="592" priority="39" stopIfTrue="1" operator="beginsWith" text="Not Applicable">
      <formula>LEFT(E32,LEN("Not Applicable"))="Not Applicable"</formula>
    </cfRule>
    <cfRule type="beginsWith" dxfId="591" priority="40" stopIfTrue="1" operator="beginsWith" text="Waived">
      <formula>LEFT(E32,LEN("Waived"))="Waived"</formula>
    </cfRule>
    <cfRule type="beginsWith" dxfId="590" priority="41" stopIfTrue="1" operator="beginsWith" text="Pre-Passed">
      <formula>LEFT(E32,LEN("Pre-Passed"))="Pre-Passed"</formula>
    </cfRule>
    <cfRule type="beginsWith" dxfId="589" priority="42" stopIfTrue="1" operator="beginsWith" text="Completed">
      <formula>LEFT(E32,LEN("Completed"))="Completed"</formula>
    </cfRule>
    <cfRule type="beginsWith" dxfId="588" priority="43" stopIfTrue="1" operator="beginsWith" text="Partial">
      <formula>LEFT(E32,LEN("Partial"))="Partial"</formula>
    </cfRule>
    <cfRule type="beginsWith" dxfId="587" priority="44" stopIfTrue="1" operator="beginsWith" text="Missing">
      <formula>LEFT(E32,LEN("Missing"))="Missing"</formula>
    </cfRule>
    <cfRule type="beginsWith" dxfId="586" priority="45" stopIfTrue="1" operator="beginsWith" text="Untested">
      <formula>LEFT(E32,LEN("Untested"))="Untested"</formula>
    </cfRule>
    <cfRule type="notContainsBlanks" dxfId="585" priority="46" stopIfTrue="1">
      <formula>LEN(TRIM(E32))&gt;0</formula>
    </cfRule>
  </conditionalFormatting>
  <conditionalFormatting sqref="F22">
    <cfRule type="beginsWith" dxfId="584" priority="47" stopIfTrue="1" operator="beginsWith" text="Not Applicable">
      <formula>LEFT(F22,LEN("Not Applicable"))="Not Applicable"</formula>
    </cfRule>
    <cfRule type="beginsWith" dxfId="583" priority="48" stopIfTrue="1" operator="beginsWith" text="Waived">
      <formula>LEFT(F22,LEN("Waived"))="Waived"</formula>
    </cfRule>
    <cfRule type="beginsWith" dxfId="582" priority="49" stopIfTrue="1" operator="beginsWith" text="Pre-Passed">
      <formula>LEFT(F22,LEN("Pre-Passed"))="Pre-Passed"</formula>
    </cfRule>
    <cfRule type="beginsWith" dxfId="581" priority="50" stopIfTrue="1" operator="beginsWith" text="Completed">
      <formula>LEFT(F22,LEN("Completed"))="Completed"</formula>
    </cfRule>
    <cfRule type="beginsWith" dxfId="580" priority="51" stopIfTrue="1" operator="beginsWith" text="Partial">
      <formula>LEFT(F22,LEN("Partial"))="Partial"</formula>
    </cfRule>
    <cfRule type="beginsWith" dxfId="579" priority="52" stopIfTrue="1" operator="beginsWith" text="Missing">
      <formula>LEFT(F22,LEN("Missing"))="Missing"</formula>
    </cfRule>
    <cfRule type="beginsWith" dxfId="578" priority="53" stopIfTrue="1" operator="beginsWith" text="Untested">
      <formula>LEFT(F22,LEN("Untested"))="Untested"</formula>
    </cfRule>
    <cfRule type="notContainsBlanks" dxfId="577" priority="54" stopIfTrue="1">
      <formula>LEN(TRIM(F22))&gt;0</formula>
    </cfRule>
  </conditionalFormatting>
  <conditionalFormatting sqref="E22">
    <cfRule type="beginsWith" dxfId="576" priority="55" stopIfTrue="1" operator="beginsWith" text="Not Applicable">
      <formula>LEFT(E22,LEN("Not Applicable"))="Not Applicable"</formula>
    </cfRule>
    <cfRule type="beginsWith" dxfId="575" priority="56" stopIfTrue="1" operator="beginsWith" text="Waived">
      <formula>LEFT(E22,LEN("Waived"))="Waived"</formula>
    </cfRule>
    <cfRule type="beginsWith" dxfId="574" priority="57" stopIfTrue="1" operator="beginsWith" text="Pre-Passed">
      <formula>LEFT(E22,LEN("Pre-Passed"))="Pre-Passed"</formula>
    </cfRule>
    <cfRule type="beginsWith" dxfId="573" priority="58" stopIfTrue="1" operator="beginsWith" text="Completed">
      <formula>LEFT(E22,LEN("Completed"))="Completed"</formula>
    </cfRule>
    <cfRule type="beginsWith" dxfId="572" priority="59" stopIfTrue="1" operator="beginsWith" text="Partial">
      <formula>LEFT(E22,LEN("Partial"))="Partial"</formula>
    </cfRule>
    <cfRule type="beginsWith" dxfId="571" priority="60" stopIfTrue="1" operator="beginsWith" text="Missing">
      <formula>LEFT(E22,LEN("Missing"))="Missing"</formula>
    </cfRule>
    <cfRule type="beginsWith" dxfId="570" priority="61" stopIfTrue="1" operator="beginsWith" text="Untested">
      <formula>LEFT(E22,LEN("Untested"))="Untested"</formula>
    </cfRule>
    <cfRule type="notContainsBlanks" dxfId="569" priority="62" stopIfTrue="1">
      <formula>LEN(TRIM(E22))&gt;0</formula>
    </cfRule>
  </conditionalFormatting>
  <conditionalFormatting sqref="F10">
    <cfRule type="beginsWith" dxfId="568" priority="63" stopIfTrue="1" operator="beginsWith" text="Not Applicable">
      <formula>LEFT(F10,LEN("Not Applicable"))="Not Applicable"</formula>
    </cfRule>
    <cfRule type="beginsWith" dxfId="567" priority="64" stopIfTrue="1" operator="beginsWith" text="Waived">
      <formula>LEFT(F10,LEN("Waived"))="Waived"</formula>
    </cfRule>
    <cfRule type="beginsWith" dxfId="566" priority="65" stopIfTrue="1" operator="beginsWith" text="Pre-Passed">
      <formula>LEFT(F10,LEN("Pre-Passed"))="Pre-Passed"</formula>
    </cfRule>
    <cfRule type="beginsWith" dxfId="565" priority="66" stopIfTrue="1" operator="beginsWith" text="Completed">
      <formula>LEFT(F10,LEN("Completed"))="Completed"</formula>
    </cfRule>
    <cfRule type="beginsWith" dxfId="564" priority="67" stopIfTrue="1" operator="beginsWith" text="Partial">
      <formula>LEFT(F10,LEN("Partial"))="Partial"</formula>
    </cfRule>
    <cfRule type="beginsWith" dxfId="563" priority="68" stopIfTrue="1" operator="beginsWith" text="Missing">
      <formula>LEFT(F10,LEN("Missing"))="Missing"</formula>
    </cfRule>
    <cfRule type="beginsWith" dxfId="562" priority="69" stopIfTrue="1" operator="beginsWith" text="Untested">
      <formula>LEFT(F10,LEN("Untested"))="Untested"</formula>
    </cfRule>
    <cfRule type="notContainsBlanks" dxfId="561" priority="70" stopIfTrue="1">
      <formula>LEN(TRIM(F10))&gt;0</formula>
    </cfRule>
  </conditionalFormatting>
  <conditionalFormatting sqref="E10">
    <cfRule type="beginsWith" dxfId="560" priority="71" stopIfTrue="1" operator="beginsWith" text="Not Applicable">
      <formula>LEFT(E10,LEN("Not Applicable"))="Not Applicable"</formula>
    </cfRule>
    <cfRule type="beginsWith" dxfId="559" priority="72" stopIfTrue="1" operator="beginsWith" text="Waived">
      <formula>LEFT(E10,LEN("Waived"))="Waived"</formula>
    </cfRule>
    <cfRule type="beginsWith" dxfId="558" priority="73" stopIfTrue="1" operator="beginsWith" text="Pre-Passed">
      <formula>LEFT(E10,LEN("Pre-Passed"))="Pre-Passed"</formula>
    </cfRule>
    <cfRule type="beginsWith" dxfId="557" priority="74" stopIfTrue="1" operator="beginsWith" text="Completed">
      <formula>LEFT(E10,LEN("Completed"))="Completed"</formula>
    </cfRule>
    <cfRule type="beginsWith" dxfId="556" priority="75" stopIfTrue="1" operator="beginsWith" text="Partial">
      <formula>LEFT(E10,LEN("Partial"))="Partial"</formula>
    </cfRule>
    <cfRule type="beginsWith" dxfId="555" priority="76" stopIfTrue="1" operator="beginsWith" text="Missing">
      <formula>LEFT(E10,LEN("Missing"))="Missing"</formula>
    </cfRule>
    <cfRule type="beginsWith" dxfId="554" priority="77" stopIfTrue="1" operator="beginsWith" text="Untested">
      <formula>LEFT(E10,LEN("Untested"))="Untested"</formula>
    </cfRule>
    <cfRule type="notContainsBlanks" dxfId="553" priority="78" stopIfTrue="1">
      <formula>LEN(TRIM(E10))&gt;0</formula>
    </cfRule>
  </conditionalFormatting>
  <conditionalFormatting sqref="F32">
    <cfRule type="beginsWith" dxfId="552" priority="31" stopIfTrue="1" operator="beginsWith" text="Not Applicable">
      <formula>LEFT(F32,LEN("Not Applicable"))="Not Applicable"</formula>
    </cfRule>
    <cfRule type="beginsWith" dxfId="551" priority="32" stopIfTrue="1" operator="beginsWith" text="Waived">
      <formula>LEFT(F32,LEN("Waived"))="Waived"</formula>
    </cfRule>
    <cfRule type="beginsWith" dxfId="550" priority="33" stopIfTrue="1" operator="beginsWith" text="Pre-Passed">
      <formula>LEFT(F32,LEN("Pre-Passed"))="Pre-Passed"</formula>
    </cfRule>
    <cfRule type="beginsWith" dxfId="549" priority="34" stopIfTrue="1" operator="beginsWith" text="Completed">
      <formula>LEFT(F32,LEN("Completed"))="Completed"</formula>
    </cfRule>
    <cfRule type="beginsWith" dxfId="548" priority="35" stopIfTrue="1" operator="beginsWith" text="Partial">
      <formula>LEFT(F32,LEN("Partial"))="Partial"</formula>
    </cfRule>
    <cfRule type="beginsWith" dxfId="547" priority="36" stopIfTrue="1" operator="beginsWith" text="Missing">
      <formula>LEFT(F32,LEN("Missing"))="Missing"</formula>
    </cfRule>
    <cfRule type="beginsWith" dxfId="546" priority="37" stopIfTrue="1" operator="beginsWith" text="Untested">
      <formula>LEFT(F32,LEN("Untested"))="Untested"</formula>
    </cfRule>
    <cfRule type="notContainsBlanks" dxfId="545" priority="38" stopIfTrue="1">
      <formula>LEN(TRIM(F32))&gt;0</formula>
    </cfRule>
  </conditionalFormatting>
  <conditionalFormatting sqref="F43">
    <cfRule type="beginsWith" dxfId="544" priority="15" stopIfTrue="1" operator="beginsWith" text="Not Applicable">
      <formula>LEFT(F43,LEN("Not Applicable"))="Not Applicable"</formula>
    </cfRule>
    <cfRule type="beginsWith" dxfId="543" priority="16" stopIfTrue="1" operator="beginsWith" text="Waived">
      <formula>LEFT(F43,LEN("Waived"))="Waived"</formula>
    </cfRule>
    <cfRule type="beginsWith" dxfId="542" priority="17" stopIfTrue="1" operator="beginsWith" text="Pre-Passed">
      <formula>LEFT(F43,LEN("Pre-Passed"))="Pre-Passed"</formula>
    </cfRule>
    <cfRule type="beginsWith" dxfId="541" priority="18" stopIfTrue="1" operator="beginsWith" text="Completed">
      <formula>LEFT(F43,LEN("Completed"))="Completed"</formula>
    </cfRule>
    <cfRule type="beginsWith" dxfId="540" priority="19" stopIfTrue="1" operator="beginsWith" text="Partial">
      <formula>LEFT(F43,LEN("Partial"))="Partial"</formula>
    </cfRule>
    <cfRule type="beginsWith" dxfId="539" priority="20" stopIfTrue="1" operator="beginsWith" text="Missing">
      <formula>LEFT(F43,LEN("Missing"))="Missing"</formula>
    </cfRule>
    <cfRule type="beginsWith" dxfId="538" priority="21" stopIfTrue="1" operator="beginsWith" text="Untested">
      <formula>LEFT(F43,LEN("Untested"))="Untested"</formula>
    </cfRule>
    <cfRule type="notContainsBlanks" dxfId="537" priority="22" stopIfTrue="1">
      <formula>LEN(TRIM(F43))&gt;0</formula>
    </cfRule>
  </conditionalFormatting>
  <conditionalFormatting sqref="E43">
    <cfRule type="beginsWith" dxfId="536" priority="23" stopIfTrue="1" operator="beginsWith" text="Not Applicable">
      <formula>LEFT(E43,LEN("Not Applicable"))="Not Applicable"</formula>
    </cfRule>
    <cfRule type="beginsWith" dxfId="535" priority="24" stopIfTrue="1" operator="beginsWith" text="Waived">
      <formula>LEFT(E43,LEN("Waived"))="Waived"</formula>
    </cfRule>
    <cfRule type="beginsWith" dxfId="534" priority="25" stopIfTrue="1" operator="beginsWith" text="Pre-Passed">
      <formula>LEFT(E43,LEN("Pre-Passed"))="Pre-Passed"</formula>
    </cfRule>
    <cfRule type="beginsWith" dxfId="533" priority="26" stopIfTrue="1" operator="beginsWith" text="Completed">
      <formula>LEFT(E43,LEN("Completed"))="Completed"</formula>
    </cfRule>
    <cfRule type="beginsWith" dxfId="532" priority="27" stopIfTrue="1" operator="beginsWith" text="Partial">
      <formula>LEFT(E43,LEN("Partial"))="Partial"</formula>
    </cfRule>
    <cfRule type="beginsWith" dxfId="531" priority="28" stopIfTrue="1" operator="beginsWith" text="Missing">
      <formula>LEFT(E43,LEN("Missing"))="Missing"</formula>
    </cfRule>
    <cfRule type="beginsWith" dxfId="530" priority="29" stopIfTrue="1" operator="beginsWith" text="Untested">
      <formula>LEFT(E43,LEN("Untested"))="Untested"</formula>
    </cfRule>
    <cfRule type="notContainsBlanks" dxfId="529" priority="30" stopIfTrue="1">
      <formula>LEN(TRIM(E43))&gt;0</formula>
    </cfRule>
  </conditionalFormatting>
  <conditionalFormatting sqref="E27:F27">
    <cfRule type="beginsWith" dxfId="528" priority="1" stopIfTrue="1" operator="beginsWith" text="Not Applicable">
      <formula>LEFT(E27,LEN("Not Applicable"))="Not Applicable"</formula>
    </cfRule>
    <cfRule type="beginsWith" dxfId="527" priority="2" stopIfTrue="1" operator="beginsWith" text="Waived">
      <formula>LEFT(E27,LEN("Waived"))="Waived"</formula>
    </cfRule>
    <cfRule type="beginsWith" dxfId="526" priority="3" stopIfTrue="1" operator="beginsWith" text="Pre-Passed">
      <formula>LEFT(E27,LEN("Pre-Passed"))="Pre-Passed"</formula>
    </cfRule>
    <cfRule type="beginsWith" dxfId="525" priority="4" stopIfTrue="1" operator="beginsWith" text="Completed">
      <formula>LEFT(E27,LEN("Completed"))="Completed"</formula>
    </cfRule>
    <cfRule type="beginsWith" dxfId="524" priority="5" stopIfTrue="1" operator="beginsWith" text="Partial">
      <formula>LEFT(E27,LEN("Partial"))="Partial"</formula>
    </cfRule>
    <cfRule type="beginsWith" dxfId="523" priority="6" stopIfTrue="1" operator="beginsWith" text="Missing">
      <formula>LEFT(E27,LEN("Missing"))="Missing"</formula>
    </cfRule>
    <cfRule type="beginsWith" dxfId="522" priority="7" stopIfTrue="1" operator="beginsWith" text="Untested">
      <formula>LEFT(E27,LEN("Untested"))="Untested"</formula>
    </cfRule>
  </conditionalFormatting>
  <conditionalFormatting sqref="A27">
    <cfRule type="beginsWith" dxfId="521" priority="8" stopIfTrue="1" operator="beginsWith" text="Exceptional">
      <formula>LEFT(A27,LEN("Exceptional"))="Exceptional"</formula>
    </cfRule>
    <cfRule type="beginsWith" dxfId="520" priority="9" stopIfTrue="1" operator="beginsWith" text="Professional">
      <formula>LEFT(A27,LEN("Professional"))="Professional"</formula>
    </cfRule>
    <cfRule type="beginsWith" dxfId="519" priority="10" stopIfTrue="1" operator="beginsWith" text="Advanced">
      <formula>LEFT(A27,LEN("Advanced"))="Advanced"</formula>
    </cfRule>
    <cfRule type="beginsWith" dxfId="518" priority="11" stopIfTrue="1" operator="beginsWith" text="Intermediate">
      <formula>LEFT(A27,LEN("Intermediate"))="Intermediate"</formula>
    </cfRule>
    <cfRule type="beginsWith" dxfId="517" priority="12" stopIfTrue="1" operator="beginsWith" text="Basic">
      <formula>LEFT(A27,LEN("Basic"))="Basic"</formula>
    </cfRule>
    <cfRule type="beginsWith" dxfId="516" priority="13" stopIfTrue="1" operator="beginsWith" text="Required">
      <formula>LEFT(A27,LEN("Required"))="Required"</formula>
    </cfRule>
    <cfRule type="notContainsBlanks" dxfId="515" priority="14" stopIfTrue="1">
      <formula>LEN(TRIM(A27))&gt;0</formula>
    </cfRule>
  </conditionalFormatting>
  <dataValidations disablePrompts="1" count="2">
    <dataValidation type="list" showInputMessage="1" showErrorMessage="1" sqref="E11:F21 E23:F31 E33:F42 E44:F52">
      <formula1>"Untested, Missing, Partial, Completed, Waived, Not Applicable"</formula1>
    </dataValidation>
    <dataValidation type="list" allowBlank="1" showInputMessage="1" showErrorMessage="1" sqref="F32 F10 F22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workbookViewId="0">
      <selection activeCell="B11" sqref="B11"/>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355</v>
      </c>
      <c r="D1" s="8"/>
      <c r="E1" s="7" t="str">
        <f>""&amp;COUNTIF(E$10:E$249,$A$2)&amp;" "&amp;$A$2</f>
        <v>41 Untested</v>
      </c>
      <c r="F1" s="7" t="str">
        <f>""&amp;COUNTIF(F$10:F$249,$A$2)&amp;" "&amp;$A$2</f>
        <v>41 Untested</v>
      </c>
      <c r="G1" s="8" t="s">
        <v>353</v>
      </c>
    </row>
    <row r="2" spans="1:7" ht="14" customHeight="1" thickBot="1">
      <c r="A2" s="59" t="s">
        <v>62</v>
      </c>
      <c r="B2" s="55" t="s">
        <v>63</v>
      </c>
      <c r="C2" s="232" t="s">
        <v>356</v>
      </c>
      <c r="D2" s="233"/>
      <c r="E2" s="61">
        <f>SUMPRODUCT(($A$10:$A$249="Required")*(E$10:E$249="Missing"))+0.5*SUMPRODUCT(($A$10:$A$249="Required")*(E$10:E$249="Partial"))</f>
        <v>0</v>
      </c>
      <c r="F2" s="61">
        <f>SUMPRODUCT(($A$10:$A$249="Required")*(F$10:F$249="Missing"))+0.5*SUMPRODUCT(($A$10:$A$249="Required")*(F$10:F$249="Partial"))</f>
        <v>0</v>
      </c>
      <c r="G2" s="55" t="str">
        <f>"Required "&amp;$G$1&amp;"s "&amp;A3</f>
        <v>Required NCRs Missing</v>
      </c>
    </row>
    <row r="3" spans="1:7" ht="14" customHeight="1" thickBot="1">
      <c r="A3" s="59" t="s">
        <v>64</v>
      </c>
      <c r="B3" s="55" t="s">
        <v>65</v>
      </c>
      <c r="C3" s="234"/>
      <c r="D3" s="235"/>
      <c r="E3" s="61">
        <f>SUMPRODUCT(($A$10:$A$249="Basic")*(E$10:E$249="Missing"))+0.5*SUMPRODUCT(($A$10:$A$249="Basic")*(E$10:E$249="Partial"))</f>
        <v>0</v>
      </c>
      <c r="F3" s="61">
        <f>SUMPRODUCT(($A$10:$A$249="Basic")*(F$10:F$249="Missing"))+0.5*SUMPRODUCT(($A$10:$A$249="Basic")*(F$10:F$249="Partial"))</f>
        <v>0</v>
      </c>
      <c r="G3" s="55" t="str">
        <f>"Basic "&amp;$G$1&amp;"s "&amp;A3</f>
        <v>Basic NCRs Missing</v>
      </c>
    </row>
    <row r="4" spans="1:7" ht="14" customHeight="1" thickBot="1">
      <c r="A4" s="59" t="s">
        <v>66</v>
      </c>
      <c r="B4" s="55" t="s">
        <v>67</v>
      </c>
      <c r="C4" s="234"/>
      <c r="D4" s="235"/>
      <c r="E4" s="61">
        <f>SUMPRODUCT(($A$10:$A$249="Intermediate")*(E$10:E$249="Missing"))+0.5*SUMPRODUCT(($A$10:$A$249="Intermediate")*(E$10:E$249="Partial"))</f>
        <v>0</v>
      </c>
      <c r="F4" s="61">
        <f>SUMPRODUCT(($A$10:$A$249="Intermediate")*(F$10:F$249="Missing"))+0.5*SUMPRODUCT(($A$10:$A$249="Intermediate")*(F$10:F$249="Partial"))</f>
        <v>0</v>
      </c>
      <c r="G4" s="55" t="str">
        <f>"Intermediate "&amp;$G$1&amp;"s "&amp;A3</f>
        <v>Intermediate NCRs Missing</v>
      </c>
    </row>
    <row r="5" spans="1:7" ht="14" customHeight="1" thickBot="1">
      <c r="A5" s="59" t="s">
        <v>68</v>
      </c>
      <c r="B5" s="55" t="s">
        <v>69</v>
      </c>
      <c r="C5" s="234"/>
      <c r="D5" s="235"/>
      <c r="E5" s="61">
        <f>SUMPRODUCT(($A$10:$A$249="Intermediate")*(E$10:E$249="Completed"))+SUMPRODUCT(($A$10:$A$249="Intermediate")*(E$10:E$249="Pre-Passed"))+0.5*SUMPRODUCT(($A$10:$A$249="Intermediate")*(E$10:E$249="Partial"))</f>
        <v>0</v>
      </c>
      <c r="F5" s="61">
        <f>SUMPRODUCT(($A$10:$A$249="Intermediate")*(F$10:F$249="Completed"))+SUMPRODUCT(($A$10:$A$249="Intermediate")*(F$10:F$249="Pre-Passed"))+0.5*SUMPRODUCT(($A$10:$A$249="Intermediate")*(F$10:F$249="Partial"))</f>
        <v>0</v>
      </c>
      <c r="G5" s="55" t="str">
        <f>"Intermediate "&amp;$G$1&amp;"s "&amp;A5</f>
        <v>Intermediate NCRs Completed</v>
      </c>
    </row>
    <row r="6" spans="1:7" ht="14" customHeight="1" thickBot="1">
      <c r="A6" s="59" t="s">
        <v>70</v>
      </c>
      <c r="B6" s="55" t="s">
        <v>733</v>
      </c>
      <c r="C6" s="234"/>
      <c r="D6" s="235"/>
      <c r="E6" s="61">
        <f>SUMPRODUCT(($A$10:$A$249="Advanced")*(E$10:E$249="Missing"))+0.5*SUMPRODUCT(($A$10:$A$249="Advanced")*(E$10:E$249="Partial"))</f>
        <v>0</v>
      </c>
      <c r="F6" s="61">
        <f>SUMPRODUCT(($A$10:$A$249="Advanced")*(F$10:F$249="Missing"))+0.5*SUMPRODUCT(($A$10:$A$249="Advanced")*(F$10:F$249="Partial"))</f>
        <v>0</v>
      </c>
      <c r="G6" s="55" t="str">
        <f>"Advanced "&amp;$G$1&amp;"s "&amp;A3</f>
        <v>Advanced NCRs Missing</v>
      </c>
    </row>
    <row r="7" spans="1:7" ht="14" customHeight="1" thickBot="1">
      <c r="A7" s="54" t="s">
        <v>71</v>
      </c>
      <c r="B7" s="55" t="s">
        <v>72</v>
      </c>
      <c r="C7" s="234"/>
      <c r="D7" s="235"/>
      <c r="E7" s="61">
        <f>SUMPRODUCT(($A$10:$A$249="Advanced")*(E$10:E$249="Completed"))+SUMPRODUCT(($A$10:$A$249="Advanced")*(E$10:E$249="Pre-Passed"))+0.5*SUMPRODUCT(($A$10:$A$249="Advanced")*(E$10:E$249="Partial"))</f>
        <v>0</v>
      </c>
      <c r="F7" s="61">
        <f>SUMPRODUCT(($A$10:$A$249="Advanced")*(F$10:F$249="Completed"))+SUMPRODUCT(($A$10:$A$249="Advanced")*(F$10:F$249="Pre-Passed"))+0.5*SUMPRODUCT(($A$10:$A$249="Advanced")*(F$10:F$249="Partial"))</f>
        <v>0</v>
      </c>
      <c r="G7" s="55" t="str">
        <f>"Advanced "&amp;$G$1&amp;"s "&amp;A5</f>
        <v>Advanced NCRs Completed</v>
      </c>
    </row>
    <row r="8" spans="1:7" ht="14" customHeight="1" thickBot="1">
      <c r="A8" s="228" t="s">
        <v>734</v>
      </c>
      <c r="B8" s="229"/>
      <c r="C8" s="234"/>
      <c r="D8" s="235"/>
      <c r="E8" s="61">
        <f>SUMPRODUCT(($A$10:$A$249="Professional")*(E$10:E$249="Completed"))+SUMPRODUCT(($A$10:$A$249="Professional")*(E$10:E$249="Pre-Passed"))+0.5*SUMPRODUCT(($A$10:$A$249="Professional")*(E$10:E$249="Partial"))</f>
        <v>0</v>
      </c>
      <c r="F8" s="61">
        <f>SUMPRODUCT(($A$10:$A$249="Professional")*(F$10:F$249="Completed"))+SUMPRODUCT(($A$10:$A$249="Professional")*(F$10:F$249="Pre-Passed"))+0.5*SUMPRODUCT(($A$10:$A$249="Professional")*(F$10:F$249="Partial"))</f>
        <v>0</v>
      </c>
      <c r="G8" s="55" t="str">
        <f>"Professional "&amp;$G$1&amp;"s "&amp;A5</f>
        <v>Professional NCRs Completed</v>
      </c>
    </row>
    <row r="9" spans="1:7" ht="14" customHeight="1" thickBot="1">
      <c r="A9" s="230"/>
      <c r="B9" s="231"/>
      <c r="C9" s="236"/>
      <c r="D9" s="237"/>
      <c r="E9" s="61">
        <f>SUMPRODUCT(($A$10:$A$241="Exceptional")*(E$10:E$241="Completed"))+SUMPRODUCT(($A$10:$A$241="Exceptional")*(E$10:E$241="Pre-Passed"))+0.5*SUMPRODUCT(($A$10:$A$241="Exceptional")*(E$10:E$241="Partial"))</f>
        <v>0</v>
      </c>
      <c r="F9" s="61">
        <f>SUMPRODUCT(($A$10:$A$241="Exceptional")*(F$10:F$241="Completed"))+SUMPRODUCT(($A$10:$A$241="Exceptional")*(F$10:F$241="Pre-Passed"))+0.5*SUMPRODUCT(($A$10:$A$241="Exceptional")*(F$10:F$241="Partial"))</f>
        <v>0</v>
      </c>
      <c r="G9" s="55" t="str">
        <f>"Exceptional "&amp;$G$1&amp;"s "&amp;A5</f>
        <v>Exceptional NCRs Completed</v>
      </c>
    </row>
    <row r="10" spans="1:7" ht="14" customHeight="1" thickBot="1">
      <c r="A10" s="226" t="s">
        <v>357</v>
      </c>
      <c r="B10" s="227"/>
      <c r="C10" s="8" t="s">
        <v>73</v>
      </c>
      <c r="D10" s="8" t="s">
        <v>744</v>
      </c>
      <c r="E10" s="8" t="s">
        <v>74</v>
      </c>
      <c r="F10" s="8" t="s">
        <v>75</v>
      </c>
      <c r="G10" s="8" t="s">
        <v>745</v>
      </c>
    </row>
    <row r="11" spans="1:7" ht="16" thickBot="1">
      <c r="A11" s="86" t="s">
        <v>76</v>
      </c>
      <c r="B11" s="55" t="s">
        <v>358</v>
      </c>
      <c r="C11" s="55" t="s">
        <v>359</v>
      </c>
      <c r="D11" s="55"/>
      <c r="E11" s="8" t="s">
        <v>62</v>
      </c>
      <c r="F11" s="8" t="s">
        <v>62</v>
      </c>
      <c r="G11" s="55"/>
    </row>
    <row r="12" spans="1:7" ht="16" thickBot="1">
      <c r="A12" s="87" t="s">
        <v>79</v>
      </c>
      <c r="B12" s="55" t="s">
        <v>360</v>
      </c>
      <c r="C12" s="55" t="s">
        <v>361</v>
      </c>
      <c r="D12" s="55"/>
      <c r="E12" s="8" t="s">
        <v>62</v>
      </c>
      <c r="F12" s="8" t="s">
        <v>62</v>
      </c>
      <c r="G12" s="55"/>
    </row>
    <row r="13" spans="1:7" ht="16" thickBot="1">
      <c r="A13" s="88" t="s">
        <v>93</v>
      </c>
      <c r="B13" s="55" t="s">
        <v>837</v>
      </c>
      <c r="C13" s="55" t="s">
        <v>838</v>
      </c>
      <c r="D13" s="55"/>
      <c r="E13" s="8" t="s">
        <v>62</v>
      </c>
      <c r="F13" s="8" t="s">
        <v>62</v>
      </c>
      <c r="G13" s="55"/>
    </row>
    <row r="14" spans="1:7" ht="26.5" thickBot="1">
      <c r="A14" s="89" t="s">
        <v>81</v>
      </c>
      <c r="B14" s="55" t="s">
        <v>362</v>
      </c>
      <c r="C14" s="55" t="s">
        <v>363</v>
      </c>
      <c r="D14" s="55"/>
      <c r="E14" s="8" t="s">
        <v>62</v>
      </c>
      <c r="F14" s="8" t="s">
        <v>62</v>
      </c>
      <c r="G14" s="55"/>
    </row>
    <row r="15" spans="1:7" ht="26.5" thickBot="1">
      <c r="A15" s="90" t="s">
        <v>118</v>
      </c>
      <c r="B15" s="55" t="s">
        <v>364</v>
      </c>
      <c r="C15" s="55" t="s">
        <v>365</v>
      </c>
      <c r="D15" s="55"/>
      <c r="E15" s="8" t="s">
        <v>62</v>
      </c>
      <c r="F15" s="8" t="s">
        <v>62</v>
      </c>
      <c r="G15" s="55"/>
    </row>
    <row r="16" spans="1:7" ht="16" thickBot="1">
      <c r="A16" s="91" t="s">
        <v>736</v>
      </c>
      <c r="B16" s="55" t="s">
        <v>366</v>
      </c>
      <c r="C16" s="55" t="s">
        <v>367</v>
      </c>
      <c r="D16" s="55"/>
      <c r="E16" s="8" t="s">
        <v>62</v>
      </c>
      <c r="F16" s="8" t="s">
        <v>62</v>
      </c>
      <c r="G16" s="55"/>
    </row>
    <row r="17" spans="1:7" ht="14" customHeight="1" thickBot="1">
      <c r="A17" s="226" t="s">
        <v>368</v>
      </c>
      <c r="B17" s="227"/>
      <c r="C17" s="8" t="s">
        <v>73</v>
      </c>
      <c r="D17" s="8" t="s">
        <v>744</v>
      </c>
      <c r="E17" s="8" t="s">
        <v>74</v>
      </c>
      <c r="F17" s="8" t="s">
        <v>75</v>
      </c>
      <c r="G17" s="8" t="s">
        <v>745</v>
      </c>
    </row>
    <row r="18" spans="1:7" ht="16" thickBot="1">
      <c r="A18" s="86" t="s">
        <v>76</v>
      </c>
      <c r="B18" s="55" t="s">
        <v>369</v>
      </c>
      <c r="C18" s="60" t="s">
        <v>370</v>
      </c>
      <c r="D18" s="60"/>
      <c r="E18" s="8" t="s">
        <v>62</v>
      </c>
      <c r="F18" s="8" t="s">
        <v>62</v>
      </c>
      <c r="G18" s="55"/>
    </row>
    <row r="19" spans="1:7" ht="16" thickBot="1">
      <c r="A19" s="87" t="s">
        <v>79</v>
      </c>
      <c r="B19" s="55" t="s">
        <v>371</v>
      </c>
      <c r="C19" s="60" t="s">
        <v>372</v>
      </c>
      <c r="D19" s="60"/>
      <c r="E19" s="8" t="s">
        <v>62</v>
      </c>
      <c r="F19" s="8" t="s">
        <v>62</v>
      </c>
      <c r="G19" s="55"/>
    </row>
    <row r="20" spans="1:7" ht="16" thickBot="1">
      <c r="A20" s="89" t="s">
        <v>81</v>
      </c>
      <c r="B20" s="55" t="s">
        <v>373</v>
      </c>
      <c r="C20" s="60" t="s">
        <v>374</v>
      </c>
      <c r="D20" s="60"/>
      <c r="E20" s="8" t="s">
        <v>62</v>
      </c>
      <c r="F20" s="8" t="s">
        <v>62</v>
      </c>
      <c r="G20" s="55"/>
    </row>
    <row r="21" spans="1:7" ht="16" thickBot="1">
      <c r="A21" s="90" t="s">
        <v>118</v>
      </c>
      <c r="B21" s="55" t="s">
        <v>375</v>
      </c>
      <c r="C21" s="60" t="s">
        <v>376</v>
      </c>
      <c r="D21" s="60"/>
      <c r="E21" s="8" t="s">
        <v>62</v>
      </c>
      <c r="F21" s="8" t="s">
        <v>62</v>
      </c>
      <c r="G21" s="55"/>
    </row>
    <row r="22" spans="1:7" ht="16" thickBot="1">
      <c r="A22" s="91" t="s">
        <v>736</v>
      </c>
      <c r="B22" s="55" t="s">
        <v>377</v>
      </c>
      <c r="C22" s="60" t="s">
        <v>378</v>
      </c>
      <c r="D22" s="60"/>
      <c r="E22" s="8" t="s">
        <v>62</v>
      </c>
      <c r="F22" s="8" t="s">
        <v>62</v>
      </c>
      <c r="G22" s="55"/>
    </row>
    <row r="23" spans="1:7" ht="14" customHeight="1" thickBot="1">
      <c r="A23" s="226" t="s">
        <v>379</v>
      </c>
      <c r="B23" s="227"/>
      <c r="C23" s="8" t="s">
        <v>685</v>
      </c>
      <c r="D23" s="8" t="s">
        <v>744</v>
      </c>
      <c r="E23" s="8" t="s">
        <v>74</v>
      </c>
      <c r="F23" s="8" t="s">
        <v>75</v>
      </c>
      <c r="G23" s="8" t="s">
        <v>745</v>
      </c>
    </row>
    <row r="24" spans="1:7" ht="16" thickBot="1">
      <c r="A24" s="86" t="s">
        <v>76</v>
      </c>
      <c r="B24" s="55" t="s">
        <v>380</v>
      </c>
      <c r="C24" s="60" t="s">
        <v>381</v>
      </c>
      <c r="D24" s="60"/>
      <c r="E24" s="8" t="s">
        <v>62</v>
      </c>
      <c r="F24" s="8" t="s">
        <v>62</v>
      </c>
      <c r="G24" s="55"/>
    </row>
    <row r="25" spans="1:7" ht="16" thickBot="1">
      <c r="A25" s="87" t="s">
        <v>79</v>
      </c>
      <c r="B25" s="55" t="s">
        <v>382</v>
      </c>
      <c r="C25" s="60" t="s">
        <v>383</v>
      </c>
      <c r="D25" s="60"/>
      <c r="E25" s="8" t="s">
        <v>62</v>
      </c>
      <c r="F25" s="8" t="s">
        <v>62</v>
      </c>
      <c r="G25" s="55"/>
    </row>
    <row r="26" spans="1:7" ht="16" thickBot="1">
      <c r="A26" s="89" t="s">
        <v>81</v>
      </c>
      <c r="B26" s="55" t="s">
        <v>384</v>
      </c>
      <c r="C26" s="60" t="s">
        <v>385</v>
      </c>
      <c r="D26" s="60"/>
      <c r="E26" s="8" t="s">
        <v>62</v>
      </c>
      <c r="F26" s="8" t="s">
        <v>62</v>
      </c>
      <c r="G26" s="55"/>
    </row>
    <row r="27" spans="1:7" ht="16" thickBot="1">
      <c r="A27" s="90" t="s">
        <v>118</v>
      </c>
      <c r="B27" s="55" t="s">
        <v>386</v>
      </c>
      <c r="C27" s="60" t="s">
        <v>387</v>
      </c>
      <c r="D27" s="60"/>
      <c r="E27" s="8" t="s">
        <v>62</v>
      </c>
      <c r="F27" s="8" t="s">
        <v>62</v>
      </c>
      <c r="G27" s="55"/>
    </row>
    <row r="28" spans="1:7" ht="16" thickBot="1">
      <c r="A28" s="91" t="s">
        <v>736</v>
      </c>
      <c r="B28" s="55" t="s">
        <v>388</v>
      </c>
      <c r="C28" s="55" t="s">
        <v>389</v>
      </c>
      <c r="D28" s="55"/>
      <c r="E28" s="8" t="s">
        <v>62</v>
      </c>
      <c r="F28" s="8" t="s">
        <v>62</v>
      </c>
      <c r="G28" s="55"/>
    </row>
    <row r="29" spans="1:7" ht="16" thickBot="1">
      <c r="A29" s="91" t="s">
        <v>736</v>
      </c>
      <c r="B29" s="55" t="s">
        <v>390</v>
      </c>
      <c r="C29" s="60" t="s">
        <v>391</v>
      </c>
      <c r="D29" s="60"/>
      <c r="E29" s="8" t="s">
        <v>62</v>
      </c>
      <c r="F29" s="8" t="s">
        <v>62</v>
      </c>
      <c r="G29" s="55"/>
    </row>
    <row r="30" spans="1:7" ht="14" customHeight="1" thickBot="1">
      <c r="A30" s="226" t="s">
        <v>392</v>
      </c>
      <c r="B30" s="227"/>
      <c r="C30" s="8" t="s">
        <v>683</v>
      </c>
      <c r="D30" s="8" t="s">
        <v>744</v>
      </c>
      <c r="E30" s="8" t="s">
        <v>74</v>
      </c>
      <c r="F30" s="8" t="s">
        <v>75</v>
      </c>
      <c r="G30" s="8" t="s">
        <v>745</v>
      </c>
    </row>
    <row r="31" spans="1:7" ht="16" thickBot="1">
      <c r="A31" s="86" t="s">
        <v>76</v>
      </c>
      <c r="B31" s="55" t="s">
        <v>393</v>
      </c>
      <c r="C31" s="60" t="s">
        <v>394</v>
      </c>
      <c r="D31" s="60"/>
      <c r="E31" s="8" t="s">
        <v>62</v>
      </c>
      <c r="F31" s="8" t="s">
        <v>62</v>
      </c>
      <c r="G31" s="55"/>
    </row>
    <row r="32" spans="1:7" ht="26.5" thickBot="1">
      <c r="A32" s="87" t="s">
        <v>79</v>
      </c>
      <c r="B32" s="55" t="s">
        <v>395</v>
      </c>
      <c r="C32" s="55" t="s">
        <v>396</v>
      </c>
      <c r="D32" s="55"/>
      <c r="E32" s="8" t="s">
        <v>62</v>
      </c>
      <c r="F32" s="8" t="s">
        <v>62</v>
      </c>
      <c r="G32" s="55"/>
    </row>
    <row r="33" spans="1:7" ht="16" thickBot="1">
      <c r="A33" s="89" t="s">
        <v>81</v>
      </c>
      <c r="B33" s="55" t="s">
        <v>397</v>
      </c>
      <c r="C33" s="60" t="s">
        <v>398</v>
      </c>
      <c r="D33" s="60"/>
      <c r="E33" s="8" t="s">
        <v>62</v>
      </c>
      <c r="F33" s="8" t="s">
        <v>62</v>
      </c>
      <c r="G33" s="55"/>
    </row>
    <row r="34" spans="1:7" ht="16" thickBot="1">
      <c r="A34" s="90" t="s">
        <v>118</v>
      </c>
      <c r="B34" s="55" t="s">
        <v>399</v>
      </c>
      <c r="C34" s="60" t="s">
        <v>400</v>
      </c>
      <c r="D34" s="60"/>
      <c r="E34" s="8" t="s">
        <v>62</v>
      </c>
      <c r="F34" s="8" t="s">
        <v>62</v>
      </c>
      <c r="G34" s="55"/>
    </row>
    <row r="35" spans="1:7" ht="16" thickBot="1">
      <c r="A35" s="91" t="s">
        <v>736</v>
      </c>
      <c r="B35" s="55" t="s">
        <v>401</v>
      </c>
      <c r="C35" s="55" t="s">
        <v>402</v>
      </c>
      <c r="D35" s="55"/>
      <c r="E35" s="8" t="s">
        <v>62</v>
      </c>
      <c r="F35" s="8" t="s">
        <v>62</v>
      </c>
      <c r="G35" s="55"/>
    </row>
    <row r="36" spans="1:7" ht="16" thickBot="1">
      <c r="A36" s="91" t="s">
        <v>736</v>
      </c>
      <c r="B36" s="55" t="s">
        <v>403</v>
      </c>
      <c r="C36" s="55" t="s">
        <v>404</v>
      </c>
      <c r="D36" s="55"/>
      <c r="E36" s="8" t="s">
        <v>62</v>
      </c>
      <c r="F36" s="8" t="s">
        <v>62</v>
      </c>
      <c r="G36" s="55"/>
    </row>
    <row r="37" spans="1:7" ht="16" thickBot="1">
      <c r="A37" s="91" t="s">
        <v>736</v>
      </c>
      <c r="B37" s="55" t="s">
        <v>405</v>
      </c>
      <c r="C37" s="55" t="s">
        <v>406</v>
      </c>
      <c r="D37" s="55"/>
      <c r="E37" s="8" t="s">
        <v>62</v>
      </c>
      <c r="F37" s="8" t="s">
        <v>62</v>
      </c>
      <c r="G37" s="55"/>
    </row>
    <row r="38" spans="1:7" ht="14" customHeight="1" thickBot="1">
      <c r="A38" s="226" t="s">
        <v>407</v>
      </c>
      <c r="B38" s="227"/>
      <c r="C38" s="8" t="s">
        <v>684</v>
      </c>
      <c r="D38" s="8" t="s">
        <v>744</v>
      </c>
      <c r="E38" s="8" t="s">
        <v>74</v>
      </c>
      <c r="F38" s="8" t="s">
        <v>75</v>
      </c>
      <c r="G38" s="8" t="s">
        <v>745</v>
      </c>
    </row>
    <row r="39" spans="1:7" ht="16" customHeight="1" thickBot="1">
      <c r="A39" s="86" t="s">
        <v>76</v>
      </c>
      <c r="B39" s="55" t="s">
        <v>408</v>
      </c>
      <c r="C39" s="60" t="s">
        <v>409</v>
      </c>
      <c r="D39" s="60"/>
      <c r="E39" s="8" t="s">
        <v>62</v>
      </c>
      <c r="F39" s="8" t="s">
        <v>62</v>
      </c>
      <c r="G39" s="55"/>
    </row>
    <row r="40" spans="1:7" ht="16" thickBot="1">
      <c r="A40" s="87" t="s">
        <v>79</v>
      </c>
      <c r="B40" s="55" t="s">
        <v>410</v>
      </c>
      <c r="C40" s="60" t="s">
        <v>411</v>
      </c>
      <c r="D40" s="60"/>
      <c r="E40" s="8" t="s">
        <v>62</v>
      </c>
      <c r="F40" s="8" t="s">
        <v>62</v>
      </c>
      <c r="G40" s="55"/>
    </row>
    <row r="41" spans="1:7" ht="16" thickBot="1">
      <c r="A41" s="89" t="s">
        <v>81</v>
      </c>
      <c r="B41" s="55" t="s">
        <v>412</v>
      </c>
      <c r="C41" s="60" t="s">
        <v>413</v>
      </c>
      <c r="D41" s="60"/>
      <c r="E41" s="8" t="s">
        <v>62</v>
      </c>
      <c r="F41" s="8" t="s">
        <v>62</v>
      </c>
      <c r="G41" s="55"/>
    </row>
    <row r="42" spans="1:7" ht="16" thickBot="1">
      <c r="A42" s="90" t="s">
        <v>118</v>
      </c>
      <c r="B42" s="55" t="s">
        <v>414</v>
      </c>
      <c r="C42" s="60" t="s">
        <v>415</v>
      </c>
      <c r="D42" s="60"/>
      <c r="E42" s="8" t="s">
        <v>62</v>
      </c>
      <c r="F42" s="8" t="s">
        <v>62</v>
      </c>
      <c r="G42" s="55"/>
    </row>
    <row r="43" spans="1:7" ht="16" thickBot="1">
      <c r="A43" s="90" t="s">
        <v>118</v>
      </c>
      <c r="B43" s="55" t="s">
        <v>416</v>
      </c>
      <c r="C43" s="55" t="s">
        <v>417</v>
      </c>
      <c r="D43" s="55"/>
      <c r="E43" s="8" t="s">
        <v>62</v>
      </c>
      <c r="F43" s="8" t="s">
        <v>62</v>
      </c>
      <c r="G43" s="55"/>
    </row>
    <row r="44" spans="1:7" ht="16" thickBot="1">
      <c r="A44" s="91" t="s">
        <v>736</v>
      </c>
      <c r="B44" s="55" t="s">
        <v>418</v>
      </c>
      <c r="C44" s="60" t="s">
        <v>419</v>
      </c>
      <c r="D44" s="60"/>
      <c r="E44" s="8" t="s">
        <v>62</v>
      </c>
      <c r="F44" s="8" t="s">
        <v>62</v>
      </c>
      <c r="G44" s="55"/>
    </row>
    <row r="45" spans="1:7" ht="14" customHeight="1" thickBot="1">
      <c r="A45" s="226" t="s">
        <v>420</v>
      </c>
      <c r="B45" s="227"/>
      <c r="C45" s="8" t="s">
        <v>73</v>
      </c>
      <c r="D45" s="8" t="s">
        <v>744</v>
      </c>
      <c r="E45" s="8" t="s">
        <v>74</v>
      </c>
      <c r="F45" s="8" t="s">
        <v>75</v>
      </c>
      <c r="G45" s="8" t="s">
        <v>745</v>
      </c>
    </row>
    <row r="46" spans="1:7" ht="14" customHeight="1" thickBot="1">
      <c r="A46" s="86" t="s">
        <v>76</v>
      </c>
      <c r="B46" s="55" t="s">
        <v>421</v>
      </c>
      <c r="C46" s="60" t="s">
        <v>422</v>
      </c>
      <c r="D46" s="60"/>
      <c r="E46" s="8" t="s">
        <v>62</v>
      </c>
      <c r="F46" s="8" t="s">
        <v>62</v>
      </c>
      <c r="G46" s="55"/>
    </row>
    <row r="47" spans="1:7" ht="16" thickBot="1">
      <c r="A47" s="87" t="s">
        <v>79</v>
      </c>
      <c r="B47" s="55" t="s">
        <v>423</v>
      </c>
      <c r="C47" s="60" t="s">
        <v>424</v>
      </c>
      <c r="D47" s="60"/>
      <c r="E47" s="8" t="s">
        <v>62</v>
      </c>
      <c r="F47" s="8" t="s">
        <v>62</v>
      </c>
      <c r="G47" s="55"/>
    </row>
    <row r="48" spans="1:7" ht="16" thickBot="1">
      <c r="A48" s="89" t="s">
        <v>81</v>
      </c>
      <c r="B48" s="55" t="s">
        <v>425</v>
      </c>
      <c r="C48" s="60" t="s">
        <v>426</v>
      </c>
      <c r="D48" s="60"/>
      <c r="E48" s="8" t="s">
        <v>62</v>
      </c>
      <c r="F48" s="8" t="s">
        <v>62</v>
      </c>
      <c r="G48" s="55"/>
    </row>
    <row r="49" spans="1:7" ht="16" thickBot="1">
      <c r="A49" s="89" t="s">
        <v>81</v>
      </c>
      <c r="B49" s="55" t="s">
        <v>427</v>
      </c>
      <c r="C49" s="60" t="s">
        <v>428</v>
      </c>
      <c r="D49" s="60"/>
      <c r="E49" s="8" t="s">
        <v>62</v>
      </c>
      <c r="F49" s="8" t="s">
        <v>62</v>
      </c>
      <c r="G49" s="55"/>
    </row>
    <row r="50" spans="1:7" ht="16" thickBot="1">
      <c r="A50" s="89" t="s">
        <v>81</v>
      </c>
      <c r="B50" s="55" t="s">
        <v>429</v>
      </c>
      <c r="C50" s="60" t="s">
        <v>430</v>
      </c>
      <c r="D50" s="60"/>
      <c r="E50" s="8" t="s">
        <v>62</v>
      </c>
      <c r="F50" s="8" t="s">
        <v>62</v>
      </c>
      <c r="G50" s="55"/>
    </row>
    <row r="51" spans="1:7" ht="14" customHeight="1" thickBot="1">
      <c r="A51" s="90" t="s">
        <v>118</v>
      </c>
      <c r="B51" s="55" t="s">
        <v>431</v>
      </c>
      <c r="C51" s="60" t="s">
        <v>432</v>
      </c>
      <c r="D51" s="60"/>
      <c r="E51" s="8" t="s">
        <v>62</v>
      </c>
      <c r="F51" s="8" t="s">
        <v>62</v>
      </c>
      <c r="G51" s="55"/>
    </row>
    <row r="52" spans="1:7" ht="16" thickBot="1">
      <c r="A52" s="90" t="s">
        <v>118</v>
      </c>
      <c r="B52" s="55" t="s">
        <v>433</v>
      </c>
      <c r="C52" s="60" t="s">
        <v>434</v>
      </c>
      <c r="D52" s="60"/>
      <c r="E52" s="8" t="s">
        <v>62</v>
      </c>
      <c r="F52" s="8" t="s">
        <v>62</v>
      </c>
      <c r="G52" s="55"/>
    </row>
    <row r="53" spans="1:7" ht="16" thickBot="1">
      <c r="A53" s="90" t="s">
        <v>118</v>
      </c>
      <c r="B53" s="55" t="s">
        <v>435</v>
      </c>
      <c r="C53" s="60" t="s">
        <v>436</v>
      </c>
      <c r="D53" s="60"/>
      <c r="E53" s="8" t="s">
        <v>62</v>
      </c>
      <c r="F53" s="8" t="s">
        <v>62</v>
      </c>
      <c r="G53" s="55"/>
    </row>
    <row r="54" spans="1:7" ht="16" thickBot="1">
      <c r="A54" s="91" t="s">
        <v>736</v>
      </c>
      <c r="B54" s="55" t="s">
        <v>437</v>
      </c>
      <c r="C54" s="55" t="s">
        <v>438</v>
      </c>
      <c r="D54" s="55"/>
      <c r="E54" s="8" t="s">
        <v>62</v>
      </c>
      <c r="F54" s="8" t="s">
        <v>62</v>
      </c>
      <c r="G54" s="55"/>
    </row>
    <row r="55" spans="1:7" ht="16" thickBot="1">
      <c r="A55" s="91" t="s">
        <v>736</v>
      </c>
      <c r="B55" s="55" t="s">
        <v>439</v>
      </c>
      <c r="C55" s="55" t="s">
        <v>440</v>
      </c>
      <c r="D55" s="55"/>
      <c r="E55" s="8" t="s">
        <v>62</v>
      </c>
      <c r="F55" s="8" t="s">
        <v>62</v>
      </c>
      <c r="G55" s="55"/>
    </row>
    <row r="56" spans="1:7" ht="16" thickBot="1">
      <c r="A56" s="91" t="s">
        <v>736</v>
      </c>
      <c r="B56" s="55" t="s">
        <v>441</v>
      </c>
      <c r="C56" s="55" t="s">
        <v>442</v>
      </c>
      <c r="D56" s="55"/>
      <c r="E56" s="8" t="s">
        <v>62</v>
      </c>
      <c r="F56" s="8" t="s">
        <v>62</v>
      </c>
      <c r="G56" s="55"/>
    </row>
    <row r="57" spans="1:7" s="24" customFormat="1" ht="14" customHeight="1"/>
    <row r="58" spans="1:7" s="24" customFormat="1" ht="15.5"/>
    <row r="59" spans="1:7" s="24" customFormat="1" ht="15.5"/>
    <row r="60" spans="1:7" s="24" customFormat="1" ht="15.5"/>
    <row r="61" spans="1:7" s="24" customFormat="1" ht="15.5"/>
    <row r="62" spans="1:7" s="24" customFormat="1" ht="15.5"/>
    <row r="63" spans="1:7" s="24" customFormat="1" ht="15.5"/>
    <row r="64" spans="1:7" s="24" customFormat="1" ht="15.5"/>
    <row r="65" s="24" customFormat="1" ht="15.5"/>
    <row r="66" s="24" customFormat="1" ht="14" customHeight="1"/>
    <row r="67" s="24" customFormat="1" ht="15.5"/>
    <row r="68" s="24" customFormat="1" ht="15.5"/>
    <row r="69" s="24" customFormat="1" ht="15.5"/>
    <row r="70" s="24" customFormat="1" ht="15.5"/>
    <row r="71" s="24" customFormat="1" ht="15.5"/>
    <row r="72" s="24" customFormat="1" ht="14" customHeight="1"/>
    <row r="73" s="24" customFormat="1" ht="15.5"/>
    <row r="74" s="24" customFormat="1" ht="15.5"/>
    <row r="75" s="24" customFormat="1" ht="15.5"/>
    <row r="76" s="24" customFormat="1" ht="15.5"/>
    <row r="77" s="24" customFormat="1" ht="15.5"/>
    <row r="78" s="24" customFormat="1" ht="15.5"/>
    <row r="79" s="24" customFormat="1" ht="15.5"/>
    <row r="80" s="24" customFormat="1" ht="15.5"/>
    <row r="81" s="24" customFormat="1" ht="15.5"/>
    <row r="82" s="24" customFormat="1" ht="15.5"/>
    <row r="83" s="24" customFormat="1" ht="15.5"/>
    <row r="84" s="24" customFormat="1" ht="15.5"/>
    <row r="85" s="24" customFormat="1" ht="15.5"/>
    <row r="86" s="24" customFormat="1" ht="15.5"/>
    <row r="87" s="24" customFormat="1" ht="15.5"/>
    <row r="88" s="24" customFormat="1" ht="15.5"/>
    <row r="89" s="24" customFormat="1" ht="14" customHeight="1"/>
    <row r="90" s="24" customFormat="1" ht="15.5"/>
    <row r="91" s="24" customFormat="1" ht="15.5"/>
    <row r="92" s="24" customFormat="1" ht="15.5"/>
    <row r="93" s="24" customFormat="1" ht="15.5"/>
    <row r="94" s="24" customFormat="1" ht="15.5"/>
    <row r="95" s="24" customFormat="1" ht="15.5"/>
    <row r="96" s="24" customFormat="1" ht="14" customHeight="1"/>
    <row r="97" s="24" customFormat="1" ht="15.5"/>
    <row r="98" s="24" customFormat="1" ht="15.5"/>
    <row r="99" s="24" customFormat="1" ht="15.5"/>
    <row r="100" s="24" customFormat="1" ht="15.5"/>
    <row r="101" s="24" customFormat="1" ht="15.5"/>
    <row r="102" s="24" customFormat="1" ht="15.5"/>
    <row r="103" s="24" customFormat="1" ht="14" customHeight="1"/>
    <row r="104" s="24" customFormat="1" ht="15.5"/>
    <row r="105" s="24" customFormat="1" ht="15.5"/>
    <row r="106" s="24" customFormat="1" ht="15.5"/>
    <row r="107" s="24" customFormat="1" ht="15.5"/>
    <row r="108" s="24" customFormat="1" ht="14" customHeight="1"/>
    <row r="109" s="24" customFormat="1" ht="15.5"/>
    <row r="110" s="24" customFormat="1" ht="15.5"/>
    <row r="111" s="24" customFormat="1" ht="15.5"/>
    <row r="112" s="24" customFormat="1" ht="14" customHeight="1"/>
    <row r="113" s="24" customFormat="1" ht="15.5"/>
    <row r="114" s="24" customFormat="1" ht="15.5"/>
    <row r="115" s="24" customFormat="1" ht="15.5"/>
    <row r="116" s="24" customFormat="1" ht="15.5"/>
    <row r="117" s="24" customFormat="1" ht="14" customHeight="1"/>
    <row r="118" s="24" customFormat="1" ht="15.5"/>
    <row r="119" s="24" customFormat="1" ht="15.5"/>
    <row r="120" s="24" customFormat="1" ht="15.5"/>
    <row r="121" s="24" customFormat="1" ht="15.5"/>
    <row r="122" s="24" customFormat="1" ht="15.5"/>
    <row r="123" s="24" customFormat="1" ht="15.5"/>
    <row r="124" s="24" customFormat="1" ht="15.5"/>
    <row r="125" s="24" customFormat="1" ht="15.5"/>
  </sheetData>
  <mergeCells count="8">
    <mergeCell ref="A8:B9"/>
    <mergeCell ref="C2:D9"/>
    <mergeCell ref="A30:B30"/>
    <mergeCell ref="A38:B38"/>
    <mergeCell ref="A45:B45"/>
    <mergeCell ref="A10:B10"/>
    <mergeCell ref="A17:B17"/>
    <mergeCell ref="A23:B23"/>
  </mergeCells>
  <conditionalFormatting sqref="A126:A250">
    <cfRule type="beginsWith" dxfId="514" priority="432" stopIfTrue="1" operator="beginsWith" text="Exceptional">
      <formula>LEFT(A126,LEN("Exceptional"))="Exceptional"</formula>
    </cfRule>
    <cfRule type="beginsWith" dxfId="513" priority="433" stopIfTrue="1" operator="beginsWith" text="Professional">
      <formula>LEFT(A126,LEN("Professional"))="Professional"</formula>
    </cfRule>
    <cfRule type="beginsWith" dxfId="512" priority="434" stopIfTrue="1" operator="beginsWith" text="Advanced">
      <formula>LEFT(A126,LEN("Advanced"))="Advanced"</formula>
    </cfRule>
    <cfRule type="beginsWith" dxfId="511" priority="435" stopIfTrue="1" operator="beginsWith" text="Intermediate">
      <formula>LEFT(A126,LEN("Intermediate"))="Intermediate"</formula>
    </cfRule>
    <cfRule type="beginsWith" dxfId="510" priority="436" stopIfTrue="1" operator="beginsWith" text="Basic">
      <formula>LEFT(A126,LEN("Basic"))="Basic"</formula>
    </cfRule>
    <cfRule type="beginsWith" dxfId="509" priority="437" stopIfTrue="1" operator="beginsWith" text="Required">
      <formula>LEFT(A126,LEN("Required"))="Required"</formula>
    </cfRule>
    <cfRule type="notContainsBlanks" dxfId="508" priority="438" stopIfTrue="1">
      <formula>LEN(TRIM(A126))&gt;0</formula>
    </cfRule>
  </conditionalFormatting>
  <conditionalFormatting sqref="E126:F250 E11:F12 E14:F16">
    <cfRule type="beginsWith" dxfId="507" priority="425" stopIfTrue="1" operator="beginsWith" text="Not Applicable">
      <formula>LEFT(E11,LEN("Not Applicable"))="Not Applicable"</formula>
    </cfRule>
    <cfRule type="beginsWith" dxfId="506" priority="426" stopIfTrue="1" operator="beginsWith" text="Waived">
      <formula>LEFT(E11,LEN("Waived"))="Waived"</formula>
    </cfRule>
    <cfRule type="beginsWith" dxfId="505" priority="427" stopIfTrue="1" operator="beginsWith" text="Pre-Passed">
      <formula>LEFT(E11,LEN("Pre-Passed"))="Pre-Passed"</formula>
    </cfRule>
    <cfRule type="beginsWith" dxfId="504" priority="428" stopIfTrue="1" operator="beginsWith" text="Completed">
      <formula>LEFT(E11,LEN("Completed"))="Completed"</formula>
    </cfRule>
    <cfRule type="beginsWith" dxfId="503" priority="429" stopIfTrue="1" operator="beginsWith" text="Partial">
      <formula>LEFT(E11,LEN("Partial"))="Partial"</formula>
    </cfRule>
    <cfRule type="beginsWith" dxfId="502" priority="430" stopIfTrue="1" operator="beginsWith" text="Missing">
      <formula>LEFT(E11,LEN("Missing"))="Missing"</formula>
    </cfRule>
    <cfRule type="beginsWith" dxfId="501" priority="431" stopIfTrue="1" operator="beginsWith" text="Untested">
      <formula>LEFT(E11,LEN("Untested"))="Untested"</formula>
    </cfRule>
    <cfRule type="notContainsBlanks" dxfId="500" priority="439" stopIfTrue="1">
      <formula>LEN(TRIM(E11))&gt;0</formula>
    </cfRule>
  </conditionalFormatting>
  <conditionalFormatting sqref="E18:F18">
    <cfRule type="beginsWith" dxfId="499" priority="233" stopIfTrue="1" operator="beginsWith" text="Not Applicable">
      <formula>LEFT(E18,LEN("Not Applicable"))="Not Applicable"</formula>
    </cfRule>
    <cfRule type="beginsWith" dxfId="498" priority="234" stopIfTrue="1" operator="beginsWith" text="Waived">
      <formula>LEFT(E18,LEN("Waived"))="Waived"</formula>
    </cfRule>
    <cfRule type="beginsWith" dxfId="497" priority="235" stopIfTrue="1" operator="beginsWith" text="Pre-Passed">
      <formula>LEFT(E18,LEN("Pre-Passed"))="Pre-Passed"</formula>
    </cfRule>
    <cfRule type="beginsWith" dxfId="496" priority="236" stopIfTrue="1" operator="beginsWith" text="Completed">
      <formula>LEFT(E18,LEN("Completed"))="Completed"</formula>
    </cfRule>
    <cfRule type="beginsWith" dxfId="495" priority="237" stopIfTrue="1" operator="beginsWith" text="Partial">
      <formula>LEFT(E18,LEN("Partial"))="Partial"</formula>
    </cfRule>
    <cfRule type="beginsWith" dxfId="494" priority="238" stopIfTrue="1" operator="beginsWith" text="Missing">
      <formula>LEFT(E18,LEN("Missing"))="Missing"</formula>
    </cfRule>
    <cfRule type="beginsWith" dxfId="493" priority="239" stopIfTrue="1" operator="beginsWith" text="Untested">
      <formula>LEFT(E18,LEN("Untested"))="Untested"</formula>
    </cfRule>
    <cfRule type="notContainsBlanks" dxfId="492" priority="240" stopIfTrue="1">
      <formula>LEN(TRIM(E18))&gt;0</formula>
    </cfRule>
  </conditionalFormatting>
  <conditionalFormatting sqref="E19:F22">
    <cfRule type="beginsWith" dxfId="491" priority="225" stopIfTrue="1" operator="beginsWith" text="Not Applicable">
      <formula>LEFT(E19,LEN("Not Applicable"))="Not Applicable"</formula>
    </cfRule>
    <cfRule type="beginsWith" dxfId="490" priority="226" stopIfTrue="1" operator="beginsWith" text="Waived">
      <formula>LEFT(E19,LEN("Waived"))="Waived"</formula>
    </cfRule>
    <cfRule type="beginsWith" dxfId="489" priority="227" stopIfTrue="1" operator="beginsWith" text="Pre-Passed">
      <formula>LEFT(E19,LEN("Pre-Passed"))="Pre-Passed"</formula>
    </cfRule>
    <cfRule type="beginsWith" dxfId="488" priority="228" stopIfTrue="1" operator="beginsWith" text="Completed">
      <formula>LEFT(E19,LEN("Completed"))="Completed"</formula>
    </cfRule>
    <cfRule type="beginsWith" dxfId="487" priority="229" stopIfTrue="1" operator="beginsWith" text="Partial">
      <formula>LEFT(E19,LEN("Partial"))="Partial"</formula>
    </cfRule>
    <cfRule type="beginsWith" dxfId="486" priority="230" stopIfTrue="1" operator="beginsWith" text="Missing">
      <formula>LEFT(E19,LEN("Missing"))="Missing"</formula>
    </cfRule>
    <cfRule type="beginsWith" dxfId="485" priority="231" stopIfTrue="1" operator="beginsWith" text="Untested">
      <formula>LEFT(E19,LEN("Untested"))="Untested"</formula>
    </cfRule>
    <cfRule type="notContainsBlanks" dxfId="484" priority="232" stopIfTrue="1">
      <formula>LEN(TRIM(E19))&gt;0</formula>
    </cfRule>
  </conditionalFormatting>
  <conditionalFormatting sqref="E24:F25">
    <cfRule type="beginsWith" dxfId="483" priority="217" stopIfTrue="1" operator="beginsWith" text="Not Applicable">
      <formula>LEFT(E24,LEN("Not Applicable"))="Not Applicable"</formula>
    </cfRule>
    <cfRule type="beginsWith" dxfId="482" priority="218" stopIfTrue="1" operator="beginsWith" text="Waived">
      <formula>LEFT(E24,LEN("Waived"))="Waived"</formula>
    </cfRule>
    <cfRule type="beginsWith" dxfId="481" priority="219" stopIfTrue="1" operator="beginsWith" text="Pre-Passed">
      <formula>LEFT(E24,LEN("Pre-Passed"))="Pre-Passed"</formula>
    </cfRule>
    <cfRule type="beginsWith" dxfId="480" priority="220" stopIfTrue="1" operator="beginsWith" text="Completed">
      <formula>LEFT(E24,LEN("Completed"))="Completed"</formula>
    </cfRule>
    <cfRule type="beginsWith" dxfId="479" priority="221" stopIfTrue="1" operator="beginsWith" text="Partial">
      <formula>LEFT(E24,LEN("Partial"))="Partial"</formula>
    </cfRule>
    <cfRule type="beginsWith" dxfId="478" priority="222" stopIfTrue="1" operator="beginsWith" text="Missing">
      <formula>LEFT(E24,LEN("Missing"))="Missing"</formula>
    </cfRule>
    <cfRule type="beginsWith" dxfId="477" priority="223" stopIfTrue="1" operator="beginsWith" text="Untested">
      <formula>LEFT(E24,LEN("Untested"))="Untested"</formula>
    </cfRule>
    <cfRule type="notContainsBlanks" dxfId="476" priority="224" stopIfTrue="1">
      <formula>LEN(TRIM(E24))&gt;0</formula>
    </cfRule>
  </conditionalFormatting>
  <conditionalFormatting sqref="E26:F29">
    <cfRule type="beginsWith" dxfId="475" priority="209" stopIfTrue="1" operator="beginsWith" text="Not Applicable">
      <formula>LEFT(E26,LEN("Not Applicable"))="Not Applicable"</formula>
    </cfRule>
    <cfRule type="beginsWith" dxfId="474" priority="210" stopIfTrue="1" operator="beginsWith" text="Waived">
      <formula>LEFT(E26,LEN("Waived"))="Waived"</formula>
    </cfRule>
    <cfRule type="beginsWith" dxfId="473" priority="211" stopIfTrue="1" operator="beginsWith" text="Pre-Passed">
      <formula>LEFT(E26,LEN("Pre-Passed"))="Pre-Passed"</formula>
    </cfRule>
    <cfRule type="beginsWith" dxfId="472" priority="212" stopIfTrue="1" operator="beginsWith" text="Completed">
      <formula>LEFT(E26,LEN("Completed"))="Completed"</formula>
    </cfRule>
    <cfRule type="beginsWith" dxfId="471" priority="213" stopIfTrue="1" operator="beginsWith" text="Partial">
      <formula>LEFT(E26,LEN("Partial"))="Partial"</formula>
    </cfRule>
    <cfRule type="beginsWith" dxfId="470" priority="214" stopIfTrue="1" operator="beginsWith" text="Missing">
      <formula>LEFT(E26,LEN("Missing"))="Missing"</formula>
    </cfRule>
    <cfRule type="beginsWith" dxfId="469" priority="215" stopIfTrue="1" operator="beginsWith" text="Untested">
      <formula>LEFT(E26,LEN("Untested"))="Untested"</formula>
    </cfRule>
    <cfRule type="notContainsBlanks" dxfId="468" priority="216" stopIfTrue="1">
      <formula>LEN(TRIM(E26))&gt;0</formula>
    </cfRule>
  </conditionalFormatting>
  <conditionalFormatting sqref="E31:F33">
    <cfRule type="beginsWith" dxfId="467" priority="201" stopIfTrue="1" operator="beginsWith" text="Not Applicable">
      <formula>LEFT(E31,LEN("Not Applicable"))="Not Applicable"</formula>
    </cfRule>
    <cfRule type="beginsWith" dxfId="466" priority="202" stopIfTrue="1" operator="beginsWith" text="Waived">
      <formula>LEFT(E31,LEN("Waived"))="Waived"</formula>
    </cfRule>
    <cfRule type="beginsWith" dxfId="465" priority="203" stopIfTrue="1" operator="beginsWith" text="Pre-Passed">
      <formula>LEFT(E31,LEN("Pre-Passed"))="Pre-Passed"</formula>
    </cfRule>
    <cfRule type="beginsWith" dxfId="464" priority="204" stopIfTrue="1" operator="beginsWith" text="Completed">
      <formula>LEFT(E31,LEN("Completed"))="Completed"</formula>
    </cfRule>
    <cfRule type="beginsWith" dxfId="463" priority="205" stopIfTrue="1" operator="beginsWith" text="Partial">
      <formula>LEFT(E31,LEN("Partial"))="Partial"</formula>
    </cfRule>
    <cfRule type="beginsWith" dxfId="462" priority="206" stopIfTrue="1" operator="beginsWith" text="Missing">
      <formula>LEFT(E31,LEN("Missing"))="Missing"</formula>
    </cfRule>
    <cfRule type="beginsWith" dxfId="461" priority="207" stopIfTrue="1" operator="beginsWith" text="Untested">
      <formula>LEFT(E31,LEN("Untested"))="Untested"</formula>
    </cfRule>
    <cfRule type="notContainsBlanks" dxfId="460" priority="208" stopIfTrue="1">
      <formula>LEN(TRIM(E31))&gt;0</formula>
    </cfRule>
  </conditionalFormatting>
  <conditionalFormatting sqref="E34:F37">
    <cfRule type="beginsWith" dxfId="459" priority="193" stopIfTrue="1" operator="beginsWith" text="Not Applicable">
      <formula>LEFT(E34,LEN("Not Applicable"))="Not Applicable"</formula>
    </cfRule>
    <cfRule type="beginsWith" dxfId="458" priority="194" stopIfTrue="1" operator="beginsWith" text="Waived">
      <formula>LEFT(E34,LEN("Waived"))="Waived"</formula>
    </cfRule>
    <cfRule type="beginsWith" dxfId="457" priority="195" stopIfTrue="1" operator="beginsWith" text="Pre-Passed">
      <formula>LEFT(E34,LEN("Pre-Passed"))="Pre-Passed"</formula>
    </cfRule>
    <cfRule type="beginsWith" dxfId="456" priority="196" stopIfTrue="1" operator="beginsWith" text="Completed">
      <formula>LEFT(E34,LEN("Completed"))="Completed"</formula>
    </cfRule>
    <cfRule type="beginsWith" dxfId="455" priority="197" stopIfTrue="1" operator="beginsWith" text="Partial">
      <formula>LEFT(E34,LEN("Partial"))="Partial"</formula>
    </cfRule>
    <cfRule type="beginsWith" dxfId="454" priority="198" stopIfTrue="1" operator="beginsWith" text="Missing">
      <formula>LEFT(E34,LEN("Missing"))="Missing"</formula>
    </cfRule>
    <cfRule type="beginsWith" dxfId="453" priority="199" stopIfTrue="1" operator="beginsWith" text="Untested">
      <formula>LEFT(E34,LEN("Untested"))="Untested"</formula>
    </cfRule>
    <cfRule type="notContainsBlanks" dxfId="452" priority="200" stopIfTrue="1">
      <formula>LEN(TRIM(E34))&gt;0</formula>
    </cfRule>
  </conditionalFormatting>
  <conditionalFormatting sqref="E39:F40">
    <cfRule type="beginsWith" dxfId="451" priority="185" stopIfTrue="1" operator="beginsWith" text="Not Applicable">
      <formula>LEFT(E39,LEN("Not Applicable"))="Not Applicable"</formula>
    </cfRule>
    <cfRule type="beginsWith" dxfId="450" priority="186" stopIfTrue="1" operator="beginsWith" text="Waived">
      <formula>LEFT(E39,LEN("Waived"))="Waived"</formula>
    </cfRule>
    <cfRule type="beginsWith" dxfId="449" priority="187" stopIfTrue="1" operator="beginsWith" text="Pre-Passed">
      <formula>LEFT(E39,LEN("Pre-Passed"))="Pre-Passed"</formula>
    </cfRule>
    <cfRule type="beginsWith" dxfId="448" priority="188" stopIfTrue="1" operator="beginsWith" text="Completed">
      <formula>LEFT(E39,LEN("Completed"))="Completed"</formula>
    </cfRule>
    <cfRule type="beginsWith" dxfId="447" priority="189" stopIfTrue="1" operator="beginsWith" text="Partial">
      <formula>LEFT(E39,LEN("Partial"))="Partial"</formula>
    </cfRule>
    <cfRule type="beginsWith" dxfId="446" priority="190" stopIfTrue="1" operator="beginsWith" text="Missing">
      <formula>LEFT(E39,LEN("Missing"))="Missing"</formula>
    </cfRule>
    <cfRule type="beginsWith" dxfId="445" priority="191" stopIfTrue="1" operator="beginsWith" text="Untested">
      <formula>LEFT(E39,LEN("Untested"))="Untested"</formula>
    </cfRule>
    <cfRule type="notContainsBlanks" dxfId="444" priority="192" stopIfTrue="1">
      <formula>LEN(TRIM(E39))&gt;0</formula>
    </cfRule>
  </conditionalFormatting>
  <conditionalFormatting sqref="E41:F44">
    <cfRule type="beginsWith" dxfId="443" priority="177" stopIfTrue="1" operator="beginsWith" text="Not Applicable">
      <formula>LEFT(E41,LEN("Not Applicable"))="Not Applicable"</formula>
    </cfRule>
    <cfRule type="beginsWith" dxfId="442" priority="178" stopIfTrue="1" operator="beginsWith" text="Waived">
      <formula>LEFT(E41,LEN("Waived"))="Waived"</formula>
    </cfRule>
    <cfRule type="beginsWith" dxfId="441" priority="179" stopIfTrue="1" operator="beginsWith" text="Pre-Passed">
      <formula>LEFT(E41,LEN("Pre-Passed"))="Pre-Passed"</formula>
    </cfRule>
    <cfRule type="beginsWith" dxfId="440" priority="180" stopIfTrue="1" operator="beginsWith" text="Completed">
      <formula>LEFT(E41,LEN("Completed"))="Completed"</formula>
    </cfRule>
    <cfRule type="beginsWith" dxfId="439" priority="181" stopIfTrue="1" operator="beginsWith" text="Partial">
      <formula>LEFT(E41,LEN("Partial"))="Partial"</formula>
    </cfRule>
    <cfRule type="beginsWith" dxfId="438" priority="182" stopIfTrue="1" operator="beginsWith" text="Missing">
      <formula>LEFT(E41,LEN("Missing"))="Missing"</formula>
    </cfRule>
    <cfRule type="beginsWith" dxfId="437" priority="183" stopIfTrue="1" operator="beginsWith" text="Untested">
      <formula>LEFT(E41,LEN("Untested"))="Untested"</formula>
    </cfRule>
    <cfRule type="notContainsBlanks" dxfId="436" priority="184" stopIfTrue="1">
      <formula>LEN(TRIM(E41))&gt;0</formula>
    </cfRule>
  </conditionalFormatting>
  <conditionalFormatting sqref="E46:F49">
    <cfRule type="beginsWith" dxfId="435" priority="169" stopIfTrue="1" operator="beginsWith" text="Not Applicable">
      <formula>LEFT(E46,LEN("Not Applicable"))="Not Applicable"</formula>
    </cfRule>
    <cfRule type="beginsWith" dxfId="434" priority="170" stopIfTrue="1" operator="beginsWith" text="Waived">
      <formula>LEFT(E46,LEN("Waived"))="Waived"</formula>
    </cfRule>
    <cfRule type="beginsWith" dxfId="433" priority="171" stopIfTrue="1" operator="beginsWith" text="Pre-Passed">
      <formula>LEFT(E46,LEN("Pre-Passed"))="Pre-Passed"</formula>
    </cfRule>
    <cfRule type="beginsWith" dxfId="432" priority="172" stopIfTrue="1" operator="beginsWith" text="Completed">
      <formula>LEFT(E46,LEN("Completed"))="Completed"</formula>
    </cfRule>
    <cfRule type="beginsWith" dxfId="431" priority="173" stopIfTrue="1" operator="beginsWith" text="Partial">
      <formula>LEFT(E46,LEN("Partial"))="Partial"</formula>
    </cfRule>
    <cfRule type="beginsWith" dxfId="430" priority="174" stopIfTrue="1" operator="beginsWith" text="Missing">
      <formula>LEFT(E46,LEN("Missing"))="Missing"</formula>
    </cfRule>
    <cfRule type="beginsWith" dxfId="429" priority="175" stopIfTrue="1" operator="beginsWith" text="Untested">
      <formula>LEFT(E46,LEN("Untested"))="Untested"</formula>
    </cfRule>
    <cfRule type="notContainsBlanks" dxfId="428" priority="176" stopIfTrue="1">
      <formula>LEN(TRIM(E46))&gt;0</formula>
    </cfRule>
  </conditionalFormatting>
  <conditionalFormatting sqref="E50:F52">
    <cfRule type="beginsWith" dxfId="427" priority="161" stopIfTrue="1" operator="beginsWith" text="Not Applicable">
      <formula>LEFT(E50,LEN("Not Applicable"))="Not Applicable"</formula>
    </cfRule>
    <cfRule type="beginsWith" dxfId="426" priority="162" stopIfTrue="1" operator="beginsWith" text="Waived">
      <formula>LEFT(E50,LEN("Waived"))="Waived"</formula>
    </cfRule>
    <cfRule type="beginsWith" dxfId="425" priority="163" stopIfTrue="1" operator="beginsWith" text="Pre-Passed">
      <formula>LEFT(E50,LEN("Pre-Passed"))="Pre-Passed"</formula>
    </cfRule>
    <cfRule type="beginsWith" dxfId="424" priority="164" stopIfTrue="1" operator="beginsWith" text="Completed">
      <formula>LEFT(E50,LEN("Completed"))="Completed"</formula>
    </cfRule>
    <cfRule type="beginsWith" dxfId="423" priority="165" stopIfTrue="1" operator="beginsWith" text="Partial">
      <formula>LEFT(E50,LEN("Partial"))="Partial"</formula>
    </cfRule>
    <cfRule type="beginsWith" dxfId="422" priority="166" stopIfTrue="1" operator="beginsWith" text="Missing">
      <formula>LEFT(E50,LEN("Missing"))="Missing"</formula>
    </cfRule>
    <cfRule type="beginsWith" dxfId="421" priority="167" stopIfTrue="1" operator="beginsWith" text="Untested">
      <formula>LEFT(E50,LEN("Untested"))="Untested"</formula>
    </cfRule>
    <cfRule type="notContainsBlanks" dxfId="420" priority="168" stopIfTrue="1">
      <formula>LEN(TRIM(E50))&gt;0</formula>
    </cfRule>
  </conditionalFormatting>
  <conditionalFormatting sqref="E53:F56">
    <cfRule type="beginsWith" dxfId="419" priority="153" stopIfTrue="1" operator="beginsWith" text="Not Applicable">
      <formula>LEFT(E53,LEN("Not Applicable"))="Not Applicable"</formula>
    </cfRule>
    <cfRule type="beginsWith" dxfId="418" priority="154" stopIfTrue="1" operator="beginsWith" text="Waived">
      <formula>LEFT(E53,LEN("Waived"))="Waived"</formula>
    </cfRule>
    <cfRule type="beginsWith" dxfId="417" priority="155" stopIfTrue="1" operator="beginsWith" text="Pre-Passed">
      <formula>LEFT(E53,LEN("Pre-Passed"))="Pre-Passed"</formula>
    </cfRule>
    <cfRule type="beginsWith" dxfId="416" priority="156" stopIfTrue="1" operator="beginsWith" text="Completed">
      <formula>LEFT(E53,LEN("Completed"))="Completed"</formula>
    </cfRule>
    <cfRule type="beginsWith" dxfId="415" priority="157" stopIfTrue="1" operator="beginsWith" text="Partial">
      <formula>LEFT(E53,LEN("Partial"))="Partial"</formula>
    </cfRule>
    <cfRule type="beginsWith" dxfId="414" priority="158" stopIfTrue="1" operator="beginsWith" text="Missing">
      <formula>LEFT(E53,LEN("Missing"))="Missing"</formula>
    </cfRule>
    <cfRule type="beginsWith" dxfId="413" priority="159" stopIfTrue="1" operator="beginsWith" text="Untested">
      <formula>LEFT(E53,LEN("Untested"))="Untested"</formula>
    </cfRule>
    <cfRule type="notContainsBlanks" dxfId="412" priority="160" stopIfTrue="1">
      <formula>LEN(TRIM(E53))&gt;0</formula>
    </cfRule>
  </conditionalFormatting>
  <conditionalFormatting sqref="E30">
    <cfRule type="beginsWith" dxfId="411" priority="49" stopIfTrue="1" operator="beginsWith" text="Not Applicable">
      <formula>LEFT(E30,LEN("Not Applicable"))="Not Applicable"</formula>
    </cfRule>
    <cfRule type="beginsWith" dxfId="410" priority="50" stopIfTrue="1" operator="beginsWith" text="Waived">
      <formula>LEFT(E30,LEN("Waived"))="Waived"</formula>
    </cfRule>
    <cfRule type="beginsWith" dxfId="409" priority="51" stopIfTrue="1" operator="beginsWith" text="Pre-Passed">
      <formula>LEFT(E30,LEN("Pre-Passed"))="Pre-Passed"</formula>
    </cfRule>
    <cfRule type="beginsWith" dxfId="408" priority="52" stopIfTrue="1" operator="beginsWith" text="Completed">
      <formula>LEFT(E30,LEN("Completed"))="Completed"</formula>
    </cfRule>
    <cfRule type="beginsWith" dxfId="407" priority="53" stopIfTrue="1" operator="beginsWith" text="Partial">
      <formula>LEFT(E30,LEN("Partial"))="Partial"</formula>
    </cfRule>
    <cfRule type="beginsWith" dxfId="406" priority="54" stopIfTrue="1" operator="beginsWith" text="Missing">
      <formula>LEFT(E30,LEN("Missing"))="Missing"</formula>
    </cfRule>
    <cfRule type="beginsWith" dxfId="405" priority="55" stopIfTrue="1" operator="beginsWith" text="Untested">
      <formula>LEFT(E30,LEN("Untested"))="Untested"</formula>
    </cfRule>
    <cfRule type="notContainsBlanks" dxfId="404" priority="56" stopIfTrue="1">
      <formula>LEN(TRIM(E30))&gt;0</formula>
    </cfRule>
  </conditionalFormatting>
  <conditionalFormatting sqref="F23">
    <cfRule type="beginsWith" dxfId="403" priority="57" stopIfTrue="1" operator="beginsWith" text="Not Applicable">
      <formula>LEFT(F23,LEN("Not Applicable"))="Not Applicable"</formula>
    </cfRule>
    <cfRule type="beginsWith" dxfId="402" priority="58" stopIfTrue="1" operator="beginsWith" text="Waived">
      <formula>LEFT(F23,LEN("Waived"))="Waived"</formula>
    </cfRule>
    <cfRule type="beginsWith" dxfId="401" priority="59" stopIfTrue="1" operator="beginsWith" text="Pre-Passed">
      <formula>LEFT(F23,LEN("Pre-Passed"))="Pre-Passed"</formula>
    </cfRule>
    <cfRule type="beginsWith" dxfId="400" priority="60" stopIfTrue="1" operator="beginsWith" text="Completed">
      <formula>LEFT(F23,LEN("Completed"))="Completed"</formula>
    </cfRule>
    <cfRule type="beginsWith" dxfId="399" priority="61" stopIfTrue="1" operator="beginsWith" text="Partial">
      <formula>LEFT(F23,LEN("Partial"))="Partial"</formula>
    </cfRule>
    <cfRule type="beginsWith" dxfId="398" priority="62" stopIfTrue="1" operator="beginsWith" text="Missing">
      <formula>LEFT(F23,LEN("Missing"))="Missing"</formula>
    </cfRule>
    <cfRule type="beginsWith" dxfId="397" priority="63" stopIfTrue="1" operator="beginsWith" text="Untested">
      <formula>LEFT(F23,LEN("Untested"))="Untested"</formula>
    </cfRule>
    <cfRule type="notContainsBlanks" dxfId="396" priority="64" stopIfTrue="1">
      <formula>LEN(TRIM(F23))&gt;0</formula>
    </cfRule>
  </conditionalFormatting>
  <conditionalFormatting sqref="E23">
    <cfRule type="beginsWith" dxfId="395" priority="65" stopIfTrue="1" operator="beginsWith" text="Not Applicable">
      <formula>LEFT(E23,LEN("Not Applicable"))="Not Applicable"</formula>
    </cfRule>
    <cfRule type="beginsWith" dxfId="394" priority="66" stopIfTrue="1" operator="beginsWith" text="Waived">
      <formula>LEFT(E23,LEN("Waived"))="Waived"</formula>
    </cfRule>
    <cfRule type="beginsWith" dxfId="393" priority="67" stopIfTrue="1" operator="beginsWith" text="Pre-Passed">
      <formula>LEFT(E23,LEN("Pre-Passed"))="Pre-Passed"</formula>
    </cfRule>
    <cfRule type="beginsWith" dxfId="392" priority="68" stopIfTrue="1" operator="beginsWith" text="Completed">
      <formula>LEFT(E23,LEN("Completed"))="Completed"</formula>
    </cfRule>
    <cfRule type="beginsWith" dxfId="391" priority="69" stopIfTrue="1" operator="beginsWith" text="Partial">
      <formula>LEFT(E23,LEN("Partial"))="Partial"</formula>
    </cfRule>
    <cfRule type="beginsWith" dxfId="390" priority="70" stopIfTrue="1" operator="beginsWith" text="Missing">
      <formula>LEFT(E23,LEN("Missing"))="Missing"</formula>
    </cfRule>
    <cfRule type="beginsWith" dxfId="389" priority="71" stopIfTrue="1" operator="beginsWith" text="Untested">
      <formula>LEFT(E23,LEN("Untested"))="Untested"</formula>
    </cfRule>
    <cfRule type="notContainsBlanks" dxfId="388" priority="72" stopIfTrue="1">
      <formula>LEN(TRIM(E23))&gt;0</formula>
    </cfRule>
  </conditionalFormatting>
  <conditionalFormatting sqref="F17">
    <cfRule type="beginsWith" dxfId="387" priority="73" stopIfTrue="1" operator="beginsWith" text="Not Applicable">
      <formula>LEFT(F17,LEN("Not Applicable"))="Not Applicable"</formula>
    </cfRule>
    <cfRule type="beginsWith" dxfId="386" priority="74" stopIfTrue="1" operator="beginsWith" text="Waived">
      <formula>LEFT(F17,LEN("Waived"))="Waived"</formula>
    </cfRule>
    <cfRule type="beginsWith" dxfId="385" priority="75" stopIfTrue="1" operator="beginsWith" text="Pre-Passed">
      <formula>LEFT(F17,LEN("Pre-Passed"))="Pre-Passed"</formula>
    </cfRule>
    <cfRule type="beginsWith" dxfId="384" priority="76" stopIfTrue="1" operator="beginsWith" text="Completed">
      <formula>LEFT(F17,LEN("Completed"))="Completed"</formula>
    </cfRule>
    <cfRule type="beginsWith" dxfId="383" priority="77" stopIfTrue="1" operator="beginsWith" text="Partial">
      <formula>LEFT(F17,LEN("Partial"))="Partial"</formula>
    </cfRule>
    <cfRule type="beginsWith" dxfId="382" priority="78" stopIfTrue="1" operator="beginsWith" text="Missing">
      <formula>LEFT(F17,LEN("Missing"))="Missing"</formula>
    </cfRule>
    <cfRule type="beginsWith" dxfId="381" priority="79" stopIfTrue="1" operator="beginsWith" text="Untested">
      <formula>LEFT(F17,LEN("Untested"))="Untested"</formula>
    </cfRule>
    <cfRule type="notContainsBlanks" dxfId="380" priority="80" stopIfTrue="1">
      <formula>LEN(TRIM(F17))&gt;0</formula>
    </cfRule>
  </conditionalFormatting>
  <conditionalFormatting sqref="E17">
    <cfRule type="beginsWith" dxfId="379" priority="81" stopIfTrue="1" operator="beginsWith" text="Not Applicable">
      <formula>LEFT(E17,LEN("Not Applicable"))="Not Applicable"</formula>
    </cfRule>
    <cfRule type="beginsWith" dxfId="378" priority="82" stopIfTrue="1" operator="beginsWith" text="Waived">
      <formula>LEFT(E17,LEN("Waived"))="Waived"</formula>
    </cfRule>
    <cfRule type="beginsWith" dxfId="377" priority="83" stopIfTrue="1" operator="beginsWith" text="Pre-Passed">
      <formula>LEFT(E17,LEN("Pre-Passed"))="Pre-Passed"</formula>
    </cfRule>
    <cfRule type="beginsWith" dxfId="376" priority="84" stopIfTrue="1" operator="beginsWith" text="Completed">
      <formula>LEFT(E17,LEN("Completed"))="Completed"</formula>
    </cfRule>
    <cfRule type="beginsWith" dxfId="375" priority="85" stopIfTrue="1" operator="beginsWith" text="Partial">
      <formula>LEFT(E17,LEN("Partial"))="Partial"</formula>
    </cfRule>
    <cfRule type="beginsWith" dxfId="374" priority="86" stopIfTrue="1" operator="beginsWith" text="Missing">
      <formula>LEFT(E17,LEN("Missing"))="Missing"</formula>
    </cfRule>
    <cfRule type="beginsWith" dxfId="373" priority="87" stopIfTrue="1" operator="beginsWith" text="Untested">
      <formula>LEFT(E17,LEN("Untested"))="Untested"</formula>
    </cfRule>
    <cfRule type="notContainsBlanks" dxfId="372" priority="88" stopIfTrue="1">
      <formula>LEN(TRIM(E17))&gt;0</formula>
    </cfRule>
  </conditionalFormatting>
  <conditionalFormatting sqref="F10">
    <cfRule type="beginsWith" dxfId="371" priority="89" stopIfTrue="1" operator="beginsWith" text="Not Applicable">
      <formula>LEFT(F10,LEN("Not Applicable"))="Not Applicable"</formula>
    </cfRule>
    <cfRule type="beginsWith" dxfId="370" priority="90" stopIfTrue="1" operator="beginsWith" text="Waived">
      <formula>LEFT(F10,LEN("Waived"))="Waived"</formula>
    </cfRule>
    <cfRule type="beginsWith" dxfId="369" priority="91" stopIfTrue="1" operator="beginsWith" text="Pre-Passed">
      <formula>LEFT(F10,LEN("Pre-Passed"))="Pre-Passed"</formula>
    </cfRule>
    <cfRule type="beginsWith" dxfId="368" priority="92" stopIfTrue="1" operator="beginsWith" text="Completed">
      <formula>LEFT(F10,LEN("Completed"))="Completed"</formula>
    </cfRule>
    <cfRule type="beginsWith" dxfId="367" priority="93" stopIfTrue="1" operator="beginsWith" text="Partial">
      <formula>LEFT(F10,LEN("Partial"))="Partial"</formula>
    </cfRule>
    <cfRule type="beginsWith" dxfId="366" priority="94" stopIfTrue="1" operator="beginsWith" text="Missing">
      <formula>LEFT(F10,LEN("Missing"))="Missing"</formula>
    </cfRule>
    <cfRule type="beginsWith" dxfId="365" priority="95" stopIfTrue="1" operator="beginsWith" text="Untested">
      <formula>LEFT(F10,LEN("Untested"))="Untested"</formula>
    </cfRule>
    <cfRule type="notContainsBlanks" dxfId="364" priority="96" stopIfTrue="1">
      <formula>LEN(TRIM(F10))&gt;0</formula>
    </cfRule>
  </conditionalFormatting>
  <conditionalFormatting sqref="E10">
    <cfRule type="beginsWith" dxfId="363" priority="97" stopIfTrue="1" operator="beginsWith" text="Not Applicable">
      <formula>LEFT(E10,LEN("Not Applicable"))="Not Applicable"</formula>
    </cfRule>
    <cfRule type="beginsWith" dxfId="362" priority="98" stopIfTrue="1" operator="beginsWith" text="Waived">
      <formula>LEFT(E10,LEN("Waived"))="Waived"</formula>
    </cfRule>
    <cfRule type="beginsWith" dxfId="361" priority="99" stopIfTrue="1" operator="beginsWith" text="Pre-Passed">
      <formula>LEFT(E10,LEN("Pre-Passed"))="Pre-Passed"</formula>
    </cfRule>
    <cfRule type="beginsWith" dxfId="360" priority="100" stopIfTrue="1" operator="beginsWith" text="Completed">
      <formula>LEFT(E10,LEN("Completed"))="Completed"</formula>
    </cfRule>
    <cfRule type="beginsWith" dxfId="359" priority="101" stopIfTrue="1" operator="beginsWith" text="Partial">
      <formula>LEFT(E10,LEN("Partial"))="Partial"</formula>
    </cfRule>
    <cfRule type="beginsWith" dxfId="358" priority="102" stopIfTrue="1" operator="beginsWith" text="Missing">
      <formula>LEFT(E10,LEN("Missing"))="Missing"</formula>
    </cfRule>
    <cfRule type="beginsWith" dxfId="357" priority="103" stopIfTrue="1" operator="beginsWith" text="Untested">
      <formula>LEFT(E10,LEN("Untested"))="Untested"</formula>
    </cfRule>
    <cfRule type="notContainsBlanks" dxfId="356" priority="104" stopIfTrue="1">
      <formula>LEN(TRIM(E10))&gt;0</formula>
    </cfRule>
  </conditionalFormatting>
  <conditionalFormatting sqref="F30">
    <cfRule type="beginsWith" dxfId="355" priority="41" stopIfTrue="1" operator="beginsWith" text="Not Applicable">
      <formula>LEFT(F30,LEN("Not Applicable"))="Not Applicable"</formula>
    </cfRule>
    <cfRule type="beginsWith" dxfId="354" priority="42" stopIfTrue="1" operator="beginsWith" text="Waived">
      <formula>LEFT(F30,LEN("Waived"))="Waived"</formula>
    </cfRule>
    <cfRule type="beginsWith" dxfId="353" priority="43" stopIfTrue="1" operator="beginsWith" text="Pre-Passed">
      <formula>LEFT(F30,LEN("Pre-Passed"))="Pre-Passed"</formula>
    </cfRule>
    <cfRule type="beginsWith" dxfId="352" priority="44" stopIfTrue="1" operator="beginsWith" text="Completed">
      <formula>LEFT(F30,LEN("Completed"))="Completed"</formula>
    </cfRule>
    <cfRule type="beginsWith" dxfId="351" priority="45" stopIfTrue="1" operator="beginsWith" text="Partial">
      <formula>LEFT(F30,LEN("Partial"))="Partial"</formula>
    </cfRule>
    <cfRule type="beginsWith" dxfId="350" priority="46" stopIfTrue="1" operator="beginsWith" text="Missing">
      <formula>LEFT(F30,LEN("Missing"))="Missing"</formula>
    </cfRule>
    <cfRule type="beginsWith" dxfId="349" priority="47" stopIfTrue="1" operator="beginsWith" text="Untested">
      <formula>LEFT(F30,LEN("Untested"))="Untested"</formula>
    </cfRule>
    <cfRule type="notContainsBlanks" dxfId="348" priority="48" stopIfTrue="1">
      <formula>LEN(TRIM(F30))&gt;0</formula>
    </cfRule>
  </conditionalFormatting>
  <conditionalFormatting sqref="F38">
    <cfRule type="beginsWith" dxfId="347" priority="25" stopIfTrue="1" operator="beginsWith" text="Not Applicable">
      <formula>LEFT(F38,LEN("Not Applicable"))="Not Applicable"</formula>
    </cfRule>
    <cfRule type="beginsWith" dxfId="346" priority="26" stopIfTrue="1" operator="beginsWith" text="Waived">
      <formula>LEFT(F38,LEN("Waived"))="Waived"</formula>
    </cfRule>
    <cfRule type="beginsWith" dxfId="345" priority="27" stopIfTrue="1" operator="beginsWith" text="Pre-Passed">
      <formula>LEFT(F38,LEN("Pre-Passed"))="Pre-Passed"</formula>
    </cfRule>
    <cfRule type="beginsWith" dxfId="344" priority="28" stopIfTrue="1" operator="beginsWith" text="Completed">
      <formula>LEFT(F38,LEN("Completed"))="Completed"</formula>
    </cfRule>
    <cfRule type="beginsWith" dxfId="343" priority="29" stopIfTrue="1" operator="beginsWith" text="Partial">
      <formula>LEFT(F38,LEN("Partial"))="Partial"</formula>
    </cfRule>
    <cfRule type="beginsWith" dxfId="342" priority="30" stopIfTrue="1" operator="beginsWith" text="Missing">
      <formula>LEFT(F38,LEN("Missing"))="Missing"</formula>
    </cfRule>
    <cfRule type="beginsWith" dxfId="341" priority="31" stopIfTrue="1" operator="beginsWith" text="Untested">
      <formula>LEFT(F38,LEN("Untested"))="Untested"</formula>
    </cfRule>
    <cfRule type="notContainsBlanks" dxfId="340" priority="32" stopIfTrue="1">
      <formula>LEN(TRIM(F38))&gt;0</formula>
    </cfRule>
  </conditionalFormatting>
  <conditionalFormatting sqref="E38">
    <cfRule type="beginsWith" dxfId="339" priority="33" stopIfTrue="1" operator="beginsWith" text="Not Applicable">
      <formula>LEFT(E38,LEN("Not Applicable"))="Not Applicable"</formula>
    </cfRule>
    <cfRule type="beginsWith" dxfId="338" priority="34" stopIfTrue="1" operator="beginsWith" text="Waived">
      <formula>LEFT(E38,LEN("Waived"))="Waived"</formula>
    </cfRule>
    <cfRule type="beginsWith" dxfId="337" priority="35" stopIfTrue="1" operator="beginsWith" text="Pre-Passed">
      <formula>LEFT(E38,LEN("Pre-Passed"))="Pre-Passed"</formula>
    </cfRule>
    <cfRule type="beginsWith" dxfId="336" priority="36" stopIfTrue="1" operator="beginsWith" text="Completed">
      <formula>LEFT(E38,LEN("Completed"))="Completed"</formula>
    </cfRule>
    <cfRule type="beginsWith" dxfId="335" priority="37" stopIfTrue="1" operator="beginsWith" text="Partial">
      <formula>LEFT(E38,LEN("Partial"))="Partial"</formula>
    </cfRule>
    <cfRule type="beginsWith" dxfId="334" priority="38" stopIfTrue="1" operator="beginsWith" text="Missing">
      <formula>LEFT(E38,LEN("Missing"))="Missing"</formula>
    </cfRule>
    <cfRule type="beginsWith" dxfId="333" priority="39" stopIfTrue="1" operator="beginsWith" text="Untested">
      <formula>LEFT(E38,LEN("Untested"))="Untested"</formula>
    </cfRule>
    <cfRule type="notContainsBlanks" dxfId="332" priority="40" stopIfTrue="1">
      <formula>LEN(TRIM(E38))&gt;0</formula>
    </cfRule>
  </conditionalFormatting>
  <conditionalFormatting sqref="F45">
    <cfRule type="beginsWith" dxfId="331" priority="9" stopIfTrue="1" operator="beginsWith" text="Not Applicable">
      <formula>LEFT(F45,LEN("Not Applicable"))="Not Applicable"</formula>
    </cfRule>
    <cfRule type="beginsWith" dxfId="330" priority="10" stopIfTrue="1" operator="beginsWith" text="Waived">
      <formula>LEFT(F45,LEN("Waived"))="Waived"</formula>
    </cfRule>
    <cfRule type="beginsWith" dxfId="329" priority="11" stopIfTrue="1" operator="beginsWith" text="Pre-Passed">
      <formula>LEFT(F45,LEN("Pre-Passed"))="Pre-Passed"</formula>
    </cfRule>
    <cfRule type="beginsWith" dxfId="328" priority="12" stopIfTrue="1" operator="beginsWith" text="Completed">
      <formula>LEFT(F45,LEN("Completed"))="Completed"</formula>
    </cfRule>
    <cfRule type="beginsWith" dxfId="327" priority="13" stopIfTrue="1" operator="beginsWith" text="Partial">
      <formula>LEFT(F45,LEN("Partial"))="Partial"</formula>
    </cfRule>
    <cfRule type="beginsWith" dxfId="326" priority="14" stopIfTrue="1" operator="beginsWith" text="Missing">
      <formula>LEFT(F45,LEN("Missing"))="Missing"</formula>
    </cfRule>
    <cfRule type="beginsWith" dxfId="325" priority="15" stopIfTrue="1" operator="beginsWith" text="Untested">
      <formula>LEFT(F45,LEN("Untested"))="Untested"</formula>
    </cfRule>
    <cfRule type="notContainsBlanks" dxfId="324" priority="16" stopIfTrue="1">
      <formula>LEN(TRIM(F45))&gt;0</formula>
    </cfRule>
  </conditionalFormatting>
  <conditionalFormatting sqref="E45">
    <cfRule type="beginsWith" dxfId="323" priority="17" stopIfTrue="1" operator="beginsWith" text="Not Applicable">
      <formula>LEFT(E45,LEN("Not Applicable"))="Not Applicable"</formula>
    </cfRule>
    <cfRule type="beginsWith" dxfId="322" priority="18" stopIfTrue="1" operator="beginsWith" text="Waived">
      <formula>LEFT(E45,LEN("Waived"))="Waived"</formula>
    </cfRule>
    <cfRule type="beginsWith" dxfId="321" priority="19" stopIfTrue="1" operator="beginsWith" text="Pre-Passed">
      <formula>LEFT(E45,LEN("Pre-Passed"))="Pre-Passed"</formula>
    </cfRule>
    <cfRule type="beginsWith" dxfId="320" priority="20" stopIfTrue="1" operator="beginsWith" text="Completed">
      <formula>LEFT(E45,LEN("Completed"))="Completed"</formula>
    </cfRule>
    <cfRule type="beginsWith" dxfId="319" priority="21" stopIfTrue="1" operator="beginsWith" text="Partial">
      <formula>LEFT(E45,LEN("Partial"))="Partial"</formula>
    </cfRule>
    <cfRule type="beginsWith" dxfId="318" priority="22" stopIfTrue="1" operator="beginsWith" text="Missing">
      <formula>LEFT(E45,LEN("Missing"))="Missing"</formula>
    </cfRule>
    <cfRule type="beginsWith" dxfId="317" priority="23" stopIfTrue="1" operator="beginsWith" text="Untested">
      <formula>LEFT(E45,LEN("Untested"))="Untested"</formula>
    </cfRule>
    <cfRule type="notContainsBlanks" dxfId="316" priority="24" stopIfTrue="1">
      <formula>LEN(TRIM(E45))&gt;0</formula>
    </cfRule>
  </conditionalFormatting>
  <conditionalFormatting sqref="E13:F13">
    <cfRule type="beginsWith" dxfId="315" priority="1" stopIfTrue="1" operator="beginsWith" text="Not Applicable">
      <formula>LEFT(E13,LEN("Not Applicable"))="Not Applicable"</formula>
    </cfRule>
    <cfRule type="beginsWith" dxfId="314" priority="2" stopIfTrue="1" operator="beginsWith" text="Waived">
      <formula>LEFT(E13,LEN("Waived"))="Waived"</formula>
    </cfRule>
    <cfRule type="beginsWith" dxfId="313" priority="3" stopIfTrue="1" operator="beginsWith" text="Pre-Passed">
      <formula>LEFT(E13,LEN("Pre-Passed"))="Pre-Passed"</formula>
    </cfRule>
    <cfRule type="beginsWith" dxfId="312" priority="4" stopIfTrue="1" operator="beginsWith" text="Completed">
      <formula>LEFT(E13,LEN("Completed"))="Completed"</formula>
    </cfRule>
    <cfRule type="beginsWith" dxfId="311" priority="5" stopIfTrue="1" operator="beginsWith" text="Partial">
      <formula>LEFT(E13,LEN("Partial"))="Partial"</formula>
    </cfRule>
    <cfRule type="beginsWith" dxfId="310" priority="6" stopIfTrue="1" operator="beginsWith" text="Missing">
      <formula>LEFT(E13,LEN("Missing"))="Missing"</formula>
    </cfRule>
    <cfRule type="beginsWith" dxfId="309" priority="7" stopIfTrue="1" operator="beginsWith" text="Untested">
      <formula>LEFT(E13,LEN("Untested"))="Untested"</formula>
    </cfRule>
    <cfRule type="notContainsBlanks" dxfId="308" priority="8" stopIfTrue="1">
      <formula>LEN(TRIM(E13))&gt;0</formula>
    </cfRule>
  </conditionalFormatting>
  <dataValidations count="2">
    <dataValidation type="list" showInputMessage="1" showErrorMessage="1" sqref="E109:F111 E118:F125 E113:F116 E87:F107 E66:F85 E18:F22 E24:F29 E31:F37 E39:F44 E46:F64 E11:F16">
      <formula1>"Untested, Missing, Partial, Completed, Waived, Not Applicable"</formula1>
    </dataValidation>
    <dataValidation type="list" allowBlank="1" showInputMessage="1" showErrorMessage="1" sqref="F38 F10 F17 F23 F30 F4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workbookViewId="0">
      <selection activeCell="A40" sqref="A40"/>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444</v>
      </c>
      <c r="D1" s="8"/>
      <c r="E1" s="7" t="str">
        <f>""&amp;COUNTIF(E$10:E$227,$A$2)&amp;" "&amp;$A$2</f>
        <v>46 Untested</v>
      </c>
      <c r="F1" s="7" t="str">
        <f>""&amp;COUNTIF(F$10:F$227,$A$2)&amp;" "&amp;$A$2</f>
        <v>46 Untested</v>
      </c>
      <c r="G1" s="8" t="s">
        <v>443</v>
      </c>
    </row>
    <row r="2" spans="1:7" ht="14" customHeight="1" thickBot="1">
      <c r="A2" s="59" t="s">
        <v>62</v>
      </c>
      <c r="B2" s="55" t="s">
        <v>63</v>
      </c>
      <c r="C2" s="232" t="s">
        <v>847</v>
      </c>
      <c r="D2" s="233"/>
      <c r="E2" s="61">
        <f>SUMPRODUCT(($A$10:$A$227="Required")*(E$10:E$227="Missing"))+0.5*SUMPRODUCT(($A$10:$A$227="Required")*(E$10:E$227="Partial"))</f>
        <v>0</v>
      </c>
      <c r="F2" s="61">
        <f>SUMPRODUCT(($A$10:$A$227="Required")*(F$10:F$227="Missing"))+0.5*SUMPRODUCT(($A$10:$A$227="Required")*(F$10:F$227="Partial"))</f>
        <v>0</v>
      </c>
      <c r="G2" s="55" t="str">
        <f>"Required "&amp;$G$1&amp;"s "&amp;A3</f>
        <v>Required VCRs Missing</v>
      </c>
    </row>
    <row r="3" spans="1:7" ht="14" customHeight="1" thickBot="1">
      <c r="A3" s="59" t="s">
        <v>64</v>
      </c>
      <c r="B3" s="55" t="s">
        <v>65</v>
      </c>
      <c r="C3" s="234"/>
      <c r="D3" s="235"/>
      <c r="E3" s="61">
        <f>SUMPRODUCT(($A$10:$A$227="Basic")*(E$10:E$227="Missing"))+0.5*SUMPRODUCT(($A$10:$A$227="Basic")*(E$10:E$227="Partial"))</f>
        <v>0</v>
      </c>
      <c r="F3" s="61">
        <f>SUMPRODUCT(($A$10:$A$227="Basic")*(F$10:F$227="Missing"))+0.5*SUMPRODUCT(($A$10:$A$227="Basic")*(F$10:F$227="Partial"))</f>
        <v>0</v>
      </c>
      <c r="G3" s="55" t="str">
        <f>"Basic "&amp;$G$1&amp;"s "&amp;A3</f>
        <v>Basic VCRs Missing</v>
      </c>
    </row>
    <row r="4" spans="1:7" ht="14" customHeight="1" thickBot="1">
      <c r="A4" s="59" t="s">
        <v>66</v>
      </c>
      <c r="B4" s="55" t="s">
        <v>67</v>
      </c>
      <c r="C4" s="234"/>
      <c r="D4" s="235"/>
      <c r="E4" s="61">
        <f>SUMPRODUCT(($A$10:$A$227="Intermediate")*(E$10:E$227="Missing"))+0.5*SUMPRODUCT(($A$10:$A$227="Intermediate")*(E$10:E$227="Partial"))</f>
        <v>0</v>
      </c>
      <c r="F4" s="61">
        <f>SUMPRODUCT(($A$10:$A$227="Intermediate")*(F$10:F$227="Missing"))+0.5*SUMPRODUCT(($A$10:$A$227="Intermediate")*(F$10:F$227="Partial"))</f>
        <v>0</v>
      </c>
      <c r="G4" s="55" t="str">
        <f>"Intermediate "&amp;$G$1&amp;"s "&amp;A3</f>
        <v>Intermediate VCRs Missing</v>
      </c>
    </row>
    <row r="5" spans="1:7" ht="14" customHeight="1" thickBot="1">
      <c r="A5" s="59" t="s">
        <v>68</v>
      </c>
      <c r="B5" s="55" t="s">
        <v>69</v>
      </c>
      <c r="C5" s="234"/>
      <c r="D5" s="235"/>
      <c r="E5" s="61">
        <f>SUMPRODUCT(($A$10:$A$227="Intermediate")*(E$10:E$227="Completed"))+SUMPRODUCT(($A$10:$A$227="Intermediate")*(E$10:E$227="Pre-Passed"))+0.5*SUMPRODUCT(($A$10:$A$227="Intermediate")*(E$10:E$227="Partial"))</f>
        <v>0</v>
      </c>
      <c r="F5" s="61">
        <f>SUMPRODUCT(($A$10:$A$227="Intermediate")*(F$10:F$227="Completed"))+SUMPRODUCT(($A$10:$A$227="Intermediate")*(F$10:F$227="Pre-Passed"))+0.5*SUMPRODUCT(($A$10:$A$227="Intermediate")*(F$10:F$227="Partial"))</f>
        <v>0</v>
      </c>
      <c r="G5" s="55" t="str">
        <f>"Intermediate "&amp;$G$1&amp;"s "&amp;A5</f>
        <v>Intermediate VCRs Completed</v>
      </c>
    </row>
    <row r="6" spans="1:7" ht="14" customHeight="1" thickBot="1">
      <c r="A6" s="59" t="s">
        <v>70</v>
      </c>
      <c r="B6" s="55" t="s">
        <v>733</v>
      </c>
      <c r="C6" s="234"/>
      <c r="D6" s="235"/>
      <c r="E6" s="61">
        <f>SUMPRODUCT(($A$10:$A$227="Advanced")*(E$10:E$227="Missing"))+0.5*SUMPRODUCT(($A$10:$A$227="Advanced")*(E$10:E$227="Partial"))</f>
        <v>0</v>
      </c>
      <c r="F6" s="61">
        <f>SUMPRODUCT(($A$10:$A$227="Advanced")*(F$10:F$227="Missing"))+0.5*SUMPRODUCT(($A$10:$A$227="Advanced")*(F$10:F$227="Partial"))</f>
        <v>0</v>
      </c>
      <c r="G6" s="55" t="str">
        <f>"Advanced "&amp;$G$1&amp;"s "&amp;A3</f>
        <v>Advanced VCRs Missing</v>
      </c>
    </row>
    <row r="7" spans="1:7" ht="14" customHeight="1" thickBot="1">
      <c r="A7" s="54" t="s">
        <v>71</v>
      </c>
      <c r="B7" s="55" t="s">
        <v>72</v>
      </c>
      <c r="C7" s="234"/>
      <c r="D7" s="235"/>
      <c r="E7" s="61">
        <f>SUMPRODUCT(($A$10:$A$227="Advanced")*(E$10:E$227="Completed"))+SUMPRODUCT(($A$10:$A$227="Advanced")*(E$10:E$227="Pre-Passed"))+0.5*SUMPRODUCT(($A$10:$A$227="Advanced")*(E$10:E$227="Partial"))</f>
        <v>0</v>
      </c>
      <c r="F7" s="61">
        <f>SUMPRODUCT(($A$10:$A$227="Advanced")*(F$10:F$227="Completed"))+SUMPRODUCT(($A$10:$A$227="Advanced")*(F$10:F$227="Pre-Passed"))+0.5*SUMPRODUCT(($A$10:$A$227="Advanced")*(F$10:F$227="Partial"))</f>
        <v>0</v>
      </c>
      <c r="G7" s="55" t="str">
        <f>"Advanced "&amp;$G$1&amp;"s "&amp;A5</f>
        <v>Advanced VCRs Completed</v>
      </c>
    </row>
    <row r="8" spans="1:7" ht="14" customHeight="1" thickBot="1">
      <c r="A8" s="228" t="s">
        <v>734</v>
      </c>
      <c r="B8" s="229"/>
      <c r="C8" s="234"/>
      <c r="D8" s="235"/>
      <c r="E8" s="61">
        <f>SUMPRODUCT(($A$10:$A$227="Professional")*(E$10:E$227="Completed"))+SUMPRODUCT(($A$10:$A$227="Professional")*(E$10:E$227="Pre-Passed"))+0.5*SUMPRODUCT(($A$10:$A$227="Professional")*(E$10:E$227="Partial"))</f>
        <v>0</v>
      </c>
      <c r="F8" s="61">
        <f>SUMPRODUCT(($A$10:$A$227="Professional")*(F$10:F$227="Completed"))+SUMPRODUCT(($A$10:$A$227="Professional")*(F$10:F$227="Pre-Passed"))+0.5*SUMPRODUCT(($A$10:$A$227="Professional")*(F$10:F$227="Partial"))</f>
        <v>0</v>
      </c>
      <c r="G8" s="55" t="str">
        <f>"Professional "&amp;$G$1&amp;"s "&amp;A5</f>
        <v>Professional VCRs Completed</v>
      </c>
    </row>
    <row r="9" spans="1:7" ht="14" customHeight="1" thickBot="1">
      <c r="A9" s="230"/>
      <c r="B9" s="231"/>
      <c r="C9" s="236"/>
      <c r="D9" s="237"/>
      <c r="E9" s="61">
        <f>SUMPRODUCT(($A$10:$A$240="Exceptional")*(E$10:E$240="Completed"))+SUMPRODUCT(($A$10:$A$240="Exceptional")*(E$10:E$240="Pre-Passed"))+0.5*SUMPRODUCT(($A$10:$A$240="Exceptional")*(E$10:E$240="Partial"))</f>
        <v>0</v>
      </c>
      <c r="F9" s="61">
        <f>SUMPRODUCT(($A$10:$A$240="Exceptional")*(F$10:F$240="Completed"))+SUMPRODUCT(($A$10:$A$240="Exceptional")*(F$10:F$240="Pre-Passed"))+0.5*SUMPRODUCT(($A$10:$A$240="Exceptional")*(F$10:F$240="Partial"))</f>
        <v>0</v>
      </c>
      <c r="G9" s="55" t="str">
        <f>"Exceptional "&amp;$G$1&amp;"s "&amp;A5</f>
        <v>Exceptional VCRs Completed</v>
      </c>
    </row>
    <row r="10" spans="1:7" ht="14" customHeight="1" thickBot="1">
      <c r="A10" s="226" t="s">
        <v>445</v>
      </c>
      <c r="B10" s="227"/>
      <c r="C10" s="8" t="s">
        <v>73</v>
      </c>
      <c r="D10" s="8" t="s">
        <v>744</v>
      </c>
      <c r="E10" s="8" t="s">
        <v>74</v>
      </c>
      <c r="F10" s="8" t="s">
        <v>75</v>
      </c>
      <c r="G10" s="8" t="s">
        <v>745</v>
      </c>
    </row>
    <row r="11" spans="1:7" ht="16" thickBot="1">
      <c r="A11" s="86" t="s">
        <v>76</v>
      </c>
      <c r="B11" s="55" t="s">
        <v>446</v>
      </c>
      <c r="C11" s="55" t="s">
        <v>447</v>
      </c>
      <c r="D11" s="55"/>
      <c r="E11" s="8" t="s">
        <v>62</v>
      </c>
      <c r="F11" s="8" t="s">
        <v>62</v>
      </c>
      <c r="G11" s="55"/>
    </row>
    <row r="12" spans="1:7" ht="16" thickBot="1">
      <c r="A12" s="86" t="s">
        <v>76</v>
      </c>
      <c r="B12" s="55" t="s">
        <v>449</v>
      </c>
      <c r="C12" s="55" t="s">
        <v>450</v>
      </c>
      <c r="D12" s="55"/>
      <c r="E12" s="8" t="s">
        <v>62</v>
      </c>
      <c r="F12" s="8" t="s">
        <v>62</v>
      </c>
      <c r="G12" s="55"/>
    </row>
    <row r="13" spans="1:7" ht="26.5" thickBot="1">
      <c r="A13" s="86" t="s">
        <v>76</v>
      </c>
      <c r="B13" s="55" t="s">
        <v>448</v>
      </c>
      <c r="C13" s="55" t="s">
        <v>728</v>
      </c>
      <c r="D13" s="55"/>
      <c r="E13" s="8" t="s">
        <v>62</v>
      </c>
      <c r="F13" s="8" t="s">
        <v>62</v>
      </c>
      <c r="G13" s="55"/>
    </row>
    <row r="14" spans="1:7" ht="16" thickBot="1">
      <c r="A14" s="87" t="s">
        <v>79</v>
      </c>
      <c r="B14" s="55" t="s">
        <v>453</v>
      </c>
      <c r="C14" s="55" t="s">
        <v>454</v>
      </c>
      <c r="D14" s="55"/>
      <c r="E14" s="8" t="s">
        <v>62</v>
      </c>
      <c r="F14" s="8" t="s">
        <v>62</v>
      </c>
      <c r="G14" s="55"/>
    </row>
    <row r="15" spans="1:7" ht="16" thickBot="1">
      <c r="A15" s="87" t="s">
        <v>79</v>
      </c>
      <c r="B15" s="55" t="s">
        <v>451</v>
      </c>
      <c r="C15" s="55" t="s">
        <v>452</v>
      </c>
      <c r="D15" s="55"/>
      <c r="E15" s="8" t="s">
        <v>62</v>
      </c>
      <c r="F15" s="8" t="s">
        <v>62</v>
      </c>
      <c r="G15" s="55"/>
    </row>
    <row r="16" spans="1:7" ht="16" thickBot="1">
      <c r="A16" s="87" t="s">
        <v>79</v>
      </c>
      <c r="B16" s="55" t="s">
        <v>455</v>
      </c>
      <c r="C16" s="55" t="s">
        <v>456</v>
      </c>
      <c r="D16" s="55"/>
      <c r="E16" s="8" t="s">
        <v>62</v>
      </c>
      <c r="F16" s="8" t="s">
        <v>62</v>
      </c>
      <c r="G16" s="55"/>
    </row>
    <row r="17" spans="1:7" ht="14" customHeight="1" thickBot="1">
      <c r="A17" s="87" t="s">
        <v>79</v>
      </c>
      <c r="B17" s="55" t="s">
        <v>457</v>
      </c>
      <c r="C17" s="55" t="s">
        <v>458</v>
      </c>
      <c r="D17" s="55"/>
      <c r="E17" s="8" t="s">
        <v>62</v>
      </c>
      <c r="F17" s="8" t="s">
        <v>62</v>
      </c>
      <c r="G17" s="55"/>
    </row>
    <row r="18" spans="1:7" ht="16" thickBot="1">
      <c r="A18" s="88" t="s">
        <v>93</v>
      </c>
      <c r="B18" s="55" t="s">
        <v>459</v>
      </c>
      <c r="C18" s="55" t="s">
        <v>460</v>
      </c>
      <c r="D18" s="55"/>
      <c r="E18" s="8" t="s">
        <v>62</v>
      </c>
      <c r="F18" s="8" t="s">
        <v>62</v>
      </c>
      <c r="G18" s="55"/>
    </row>
    <row r="19" spans="1:7" ht="16" thickBot="1">
      <c r="A19" s="88" t="s">
        <v>93</v>
      </c>
      <c r="B19" s="55" t="s">
        <v>461</v>
      </c>
      <c r="C19" s="55" t="s">
        <v>462</v>
      </c>
      <c r="D19" s="55"/>
      <c r="E19" s="8" t="s">
        <v>62</v>
      </c>
      <c r="F19" s="8" t="s">
        <v>62</v>
      </c>
      <c r="G19" s="55"/>
    </row>
    <row r="20" spans="1:7" ht="16" thickBot="1">
      <c r="A20" s="89" t="s">
        <v>81</v>
      </c>
      <c r="B20" s="55" t="s">
        <v>463</v>
      </c>
      <c r="C20" s="55" t="s">
        <v>464</v>
      </c>
      <c r="D20" s="55"/>
      <c r="E20" s="8" t="s">
        <v>62</v>
      </c>
      <c r="F20" s="8" t="s">
        <v>62</v>
      </c>
      <c r="G20" s="55"/>
    </row>
    <row r="21" spans="1:7" ht="16" thickBot="1">
      <c r="A21" s="89" t="s">
        <v>81</v>
      </c>
      <c r="B21" s="55" t="s">
        <v>465</v>
      </c>
      <c r="C21" s="55" t="s">
        <v>466</v>
      </c>
      <c r="D21" s="55"/>
      <c r="E21" s="8" t="s">
        <v>62</v>
      </c>
      <c r="F21" s="8" t="s">
        <v>62</v>
      </c>
      <c r="G21" s="55"/>
    </row>
    <row r="22" spans="1:7" ht="16" thickBot="1">
      <c r="A22" s="90" t="s">
        <v>118</v>
      </c>
      <c r="B22" s="55" t="s">
        <v>467</v>
      </c>
      <c r="C22" s="55" t="s">
        <v>468</v>
      </c>
      <c r="D22" s="55"/>
      <c r="E22" s="8" t="s">
        <v>62</v>
      </c>
      <c r="F22" s="8" t="s">
        <v>62</v>
      </c>
      <c r="G22" s="55"/>
    </row>
    <row r="23" spans="1:7" ht="16" thickBot="1">
      <c r="A23" s="90" t="s">
        <v>118</v>
      </c>
      <c r="B23" s="55" t="s">
        <v>469</v>
      </c>
      <c r="C23" s="55" t="s">
        <v>470</v>
      </c>
      <c r="D23" s="55"/>
      <c r="E23" s="8" t="s">
        <v>62</v>
      </c>
      <c r="F23" s="8" t="s">
        <v>62</v>
      </c>
      <c r="G23" s="55"/>
    </row>
    <row r="24" spans="1:7" ht="16" thickBot="1">
      <c r="A24" s="91" t="s">
        <v>736</v>
      </c>
      <c r="B24" s="55" t="s">
        <v>471</v>
      </c>
      <c r="C24" s="55" t="s">
        <v>472</v>
      </c>
      <c r="D24" s="55"/>
      <c r="E24" s="8" t="s">
        <v>62</v>
      </c>
      <c r="F24" s="8" t="s">
        <v>62</v>
      </c>
      <c r="G24" s="55"/>
    </row>
    <row r="25" spans="1:7" ht="16" thickBot="1">
      <c r="A25" s="91" t="s">
        <v>736</v>
      </c>
      <c r="B25" s="55" t="s">
        <v>473</v>
      </c>
      <c r="C25" s="55" t="s">
        <v>474</v>
      </c>
      <c r="D25" s="55"/>
      <c r="E25" s="8" t="s">
        <v>62</v>
      </c>
      <c r="F25" s="8" t="s">
        <v>62</v>
      </c>
      <c r="G25" s="55"/>
    </row>
    <row r="26" spans="1:7" ht="16" thickBot="1">
      <c r="A26" s="91" t="s">
        <v>736</v>
      </c>
      <c r="B26" s="55" t="s">
        <v>475</v>
      </c>
      <c r="C26" s="55" t="s">
        <v>476</v>
      </c>
      <c r="D26" s="55"/>
      <c r="E26" s="8" t="s">
        <v>62</v>
      </c>
      <c r="F26" s="8" t="s">
        <v>62</v>
      </c>
      <c r="G26" s="55"/>
    </row>
    <row r="27" spans="1:7" ht="16" thickBot="1">
      <c r="A27" s="91" t="s">
        <v>736</v>
      </c>
      <c r="B27" s="55" t="s">
        <v>477</v>
      </c>
      <c r="C27" s="55" t="s">
        <v>478</v>
      </c>
      <c r="D27" s="55"/>
      <c r="E27" s="8" t="s">
        <v>62</v>
      </c>
      <c r="F27" s="8" t="s">
        <v>62</v>
      </c>
      <c r="G27" s="55"/>
    </row>
    <row r="28" spans="1:7" ht="16" thickBot="1">
      <c r="A28" s="91" t="s">
        <v>736</v>
      </c>
      <c r="B28" s="55" t="s">
        <v>479</v>
      </c>
      <c r="C28" s="55" t="s">
        <v>480</v>
      </c>
      <c r="D28" s="55"/>
      <c r="E28" s="8" t="s">
        <v>62</v>
      </c>
      <c r="F28" s="8" t="s">
        <v>62</v>
      </c>
      <c r="G28" s="55"/>
    </row>
    <row r="29" spans="1:7" ht="14" customHeight="1" thickBot="1">
      <c r="A29" s="226" t="s">
        <v>859</v>
      </c>
      <c r="B29" s="227"/>
      <c r="C29" s="8" t="s">
        <v>680</v>
      </c>
      <c r="D29" s="8" t="s">
        <v>744</v>
      </c>
      <c r="E29" s="8" t="s">
        <v>74</v>
      </c>
      <c r="F29" s="8" t="s">
        <v>75</v>
      </c>
      <c r="G29" s="8" t="s">
        <v>745</v>
      </c>
    </row>
    <row r="30" spans="1:7" ht="26.5" thickBot="1">
      <c r="A30" s="86" t="s">
        <v>76</v>
      </c>
      <c r="B30" s="55" t="s">
        <v>860</v>
      </c>
      <c r="C30" s="55" t="s">
        <v>861</v>
      </c>
      <c r="D30" s="55"/>
      <c r="E30" s="8" t="s">
        <v>62</v>
      </c>
      <c r="F30" s="8" t="s">
        <v>62</v>
      </c>
      <c r="G30" s="55"/>
    </row>
    <row r="31" spans="1:7" ht="16" thickBot="1">
      <c r="A31" s="87" t="s">
        <v>79</v>
      </c>
      <c r="B31" s="55" t="s">
        <v>862</v>
      </c>
      <c r="C31" s="55" t="s">
        <v>481</v>
      </c>
      <c r="D31" s="55"/>
      <c r="E31" s="8" t="s">
        <v>62</v>
      </c>
      <c r="F31" s="8" t="s">
        <v>62</v>
      </c>
      <c r="G31" s="55"/>
    </row>
    <row r="32" spans="1:7" ht="26.5" thickBot="1">
      <c r="A32" s="87" t="s">
        <v>79</v>
      </c>
      <c r="B32" s="55" t="s">
        <v>863</v>
      </c>
      <c r="C32" s="55" t="s">
        <v>864</v>
      </c>
      <c r="D32" s="55"/>
      <c r="E32" s="8" t="s">
        <v>62</v>
      </c>
      <c r="F32" s="8" t="s">
        <v>62</v>
      </c>
      <c r="G32" s="55"/>
    </row>
    <row r="33" spans="1:7" ht="26.5" thickBot="1">
      <c r="A33" s="88" t="s">
        <v>93</v>
      </c>
      <c r="B33" s="55" t="s">
        <v>866</v>
      </c>
      <c r="C33" s="55" t="s">
        <v>865</v>
      </c>
      <c r="D33" s="55"/>
      <c r="E33" s="8" t="s">
        <v>62</v>
      </c>
      <c r="F33" s="8" t="s">
        <v>62</v>
      </c>
      <c r="G33" s="55"/>
    </row>
    <row r="34" spans="1:7" ht="16" thickBot="1">
      <c r="A34" s="89" t="s">
        <v>81</v>
      </c>
      <c r="B34" s="55" t="s">
        <v>867</v>
      </c>
      <c r="C34" s="55" t="s">
        <v>868</v>
      </c>
      <c r="D34" s="55"/>
      <c r="E34" s="8" t="s">
        <v>62</v>
      </c>
      <c r="F34" s="8" t="s">
        <v>62</v>
      </c>
      <c r="G34" s="55"/>
    </row>
    <row r="35" spans="1:7" ht="26.5" thickBot="1">
      <c r="A35" s="89" t="s">
        <v>81</v>
      </c>
      <c r="B35" s="55" t="s">
        <v>482</v>
      </c>
      <c r="C35" s="55" t="s">
        <v>869</v>
      </c>
      <c r="D35" s="55"/>
      <c r="E35" s="8" t="s">
        <v>62</v>
      </c>
      <c r="F35" s="8" t="s">
        <v>62</v>
      </c>
      <c r="G35" s="55"/>
    </row>
    <row r="36" spans="1:7" ht="26.5" thickBot="1">
      <c r="A36" s="90" t="s">
        <v>118</v>
      </c>
      <c r="B36" s="55" t="s">
        <v>870</v>
      </c>
      <c r="C36" s="55" t="s">
        <v>871</v>
      </c>
      <c r="D36" s="55"/>
      <c r="E36" s="8" t="s">
        <v>62</v>
      </c>
      <c r="F36" s="8" t="s">
        <v>62</v>
      </c>
      <c r="G36" s="55"/>
    </row>
    <row r="37" spans="1:7" ht="16" thickBot="1">
      <c r="A37" s="90" t="s">
        <v>118</v>
      </c>
      <c r="B37" s="55" t="s">
        <v>872</v>
      </c>
      <c r="C37" s="55" t="s">
        <v>873</v>
      </c>
      <c r="D37" s="55"/>
      <c r="E37" s="8" t="s">
        <v>62</v>
      </c>
      <c r="F37" s="8" t="s">
        <v>62</v>
      </c>
      <c r="G37" s="55"/>
    </row>
    <row r="38" spans="1:7" ht="26.5" thickBot="1">
      <c r="A38" s="90" t="s">
        <v>118</v>
      </c>
      <c r="B38" s="55" t="s">
        <v>483</v>
      </c>
      <c r="C38" s="55" t="s">
        <v>874</v>
      </c>
      <c r="D38" s="55"/>
      <c r="E38" s="8" t="s">
        <v>62</v>
      </c>
      <c r="F38" s="8" t="s">
        <v>62</v>
      </c>
      <c r="G38" s="55"/>
    </row>
    <row r="39" spans="1:7" ht="16" thickBot="1">
      <c r="A39" s="91" t="s">
        <v>736</v>
      </c>
      <c r="B39" s="55" t="s">
        <v>875</v>
      </c>
      <c r="C39" s="55" t="s">
        <v>877</v>
      </c>
      <c r="D39" s="55"/>
      <c r="E39" s="8" t="s">
        <v>62</v>
      </c>
      <c r="F39" s="8" t="s">
        <v>62</v>
      </c>
      <c r="G39" s="55"/>
    </row>
    <row r="40" spans="1:7" ht="16" thickBot="1">
      <c r="A40" s="91" t="s">
        <v>736</v>
      </c>
      <c r="B40" s="55" t="s">
        <v>876</v>
      </c>
      <c r="C40" s="55" t="s">
        <v>878</v>
      </c>
      <c r="D40" s="55"/>
      <c r="E40" s="8" t="s">
        <v>62</v>
      </c>
      <c r="F40" s="8" t="s">
        <v>62</v>
      </c>
      <c r="G40" s="55"/>
    </row>
    <row r="41" spans="1:7" s="24" customFormat="1" ht="14" customHeight="1" thickBot="1">
      <c r="A41" s="226" t="s">
        <v>97</v>
      </c>
      <c r="B41" s="227"/>
      <c r="C41" s="8" t="s">
        <v>73</v>
      </c>
      <c r="D41" s="8" t="s">
        <v>744</v>
      </c>
      <c r="E41" s="8" t="s">
        <v>74</v>
      </c>
      <c r="F41" s="8" t="s">
        <v>75</v>
      </c>
      <c r="G41" s="8" t="s">
        <v>745</v>
      </c>
    </row>
    <row r="42" spans="1:7" s="24" customFormat="1" ht="16" thickBot="1">
      <c r="A42" s="86" t="s">
        <v>76</v>
      </c>
      <c r="B42" s="55" t="s">
        <v>521</v>
      </c>
      <c r="C42" s="55" t="s">
        <v>522</v>
      </c>
      <c r="D42" s="55"/>
      <c r="E42" s="8" t="s">
        <v>62</v>
      </c>
      <c r="F42" s="8" t="s">
        <v>62</v>
      </c>
      <c r="G42" s="55"/>
    </row>
    <row r="43" spans="1:7" s="24" customFormat="1" ht="39.5" thickBot="1">
      <c r="A43" s="87" t="s">
        <v>79</v>
      </c>
      <c r="B43" s="55" t="s">
        <v>523</v>
      </c>
      <c r="C43" s="55" t="s">
        <v>524</v>
      </c>
      <c r="D43" s="55"/>
      <c r="E43" s="8" t="s">
        <v>62</v>
      </c>
      <c r="F43" s="8" t="s">
        <v>62</v>
      </c>
      <c r="G43" s="55"/>
    </row>
    <row r="44" spans="1:7" s="24" customFormat="1" ht="16" thickBot="1">
      <c r="A44" s="88" t="s">
        <v>93</v>
      </c>
      <c r="B44" s="55" t="s">
        <v>527</v>
      </c>
      <c r="C44" s="55" t="s">
        <v>528</v>
      </c>
      <c r="D44" s="55"/>
      <c r="E44" s="8" t="s">
        <v>62</v>
      </c>
      <c r="F44" s="8" t="s">
        <v>62</v>
      </c>
      <c r="G44" s="55"/>
    </row>
    <row r="45" spans="1:7" s="24" customFormat="1" ht="14" customHeight="1" thickBot="1">
      <c r="A45" s="88" t="s">
        <v>93</v>
      </c>
      <c r="B45" s="55" t="s">
        <v>525</v>
      </c>
      <c r="C45" s="55" t="s">
        <v>526</v>
      </c>
      <c r="D45" s="55"/>
      <c r="E45" s="8" t="s">
        <v>62</v>
      </c>
      <c r="F45" s="8" t="s">
        <v>62</v>
      </c>
      <c r="G45" s="55"/>
    </row>
    <row r="46" spans="1:7" s="24" customFormat="1" ht="16" thickBot="1">
      <c r="A46" s="89" t="s">
        <v>81</v>
      </c>
      <c r="B46" s="55" t="s">
        <v>529</v>
      </c>
      <c r="C46" s="55" t="s">
        <v>530</v>
      </c>
      <c r="D46" s="55"/>
      <c r="E46" s="8" t="s">
        <v>62</v>
      </c>
      <c r="F46" s="8" t="s">
        <v>62</v>
      </c>
      <c r="G46" s="55"/>
    </row>
    <row r="47" spans="1:7" s="24" customFormat="1" ht="16" thickBot="1">
      <c r="A47" s="89" t="s">
        <v>81</v>
      </c>
      <c r="B47" s="55" t="s">
        <v>531</v>
      </c>
      <c r="C47" s="55" t="s">
        <v>532</v>
      </c>
      <c r="D47" s="55"/>
      <c r="E47" s="8" t="s">
        <v>62</v>
      </c>
      <c r="F47" s="8" t="s">
        <v>62</v>
      </c>
      <c r="G47" s="55"/>
    </row>
    <row r="48" spans="1:7" s="24" customFormat="1" ht="16" thickBot="1">
      <c r="A48" s="90" t="s">
        <v>118</v>
      </c>
      <c r="B48" s="55" t="s">
        <v>533</v>
      </c>
      <c r="C48" s="55" t="s">
        <v>534</v>
      </c>
      <c r="D48" s="55"/>
      <c r="E48" s="8" t="s">
        <v>62</v>
      </c>
      <c r="F48" s="8" t="s">
        <v>62</v>
      </c>
      <c r="G48" s="55"/>
    </row>
    <row r="49" spans="1:7" s="24" customFormat="1" ht="16" thickBot="1">
      <c r="A49" s="90" t="s">
        <v>118</v>
      </c>
      <c r="B49" s="55" t="s">
        <v>535</v>
      </c>
      <c r="C49" s="55" t="s">
        <v>536</v>
      </c>
      <c r="D49" s="55"/>
      <c r="E49" s="8" t="s">
        <v>62</v>
      </c>
      <c r="F49" s="8" t="s">
        <v>62</v>
      </c>
      <c r="G49" s="55"/>
    </row>
    <row r="50" spans="1:7" s="24" customFormat="1" ht="14" customHeight="1" thickBot="1">
      <c r="A50" s="226" t="s">
        <v>537</v>
      </c>
      <c r="B50" s="227"/>
      <c r="C50" s="68" t="s">
        <v>681</v>
      </c>
      <c r="D50" s="8" t="s">
        <v>744</v>
      </c>
      <c r="E50" s="8" t="s">
        <v>74</v>
      </c>
      <c r="F50" s="8" t="s">
        <v>75</v>
      </c>
      <c r="G50" s="8" t="s">
        <v>745</v>
      </c>
    </row>
    <row r="51" spans="1:7" s="24" customFormat="1" ht="16" thickBot="1">
      <c r="A51" s="86" t="s">
        <v>76</v>
      </c>
      <c r="B51" s="55" t="s">
        <v>538</v>
      </c>
      <c r="C51" s="55" t="s">
        <v>539</v>
      </c>
      <c r="D51" s="55"/>
      <c r="E51" s="8" t="s">
        <v>62</v>
      </c>
      <c r="F51" s="8" t="s">
        <v>62</v>
      </c>
      <c r="G51" s="55"/>
    </row>
    <row r="52" spans="1:7" s="24" customFormat="1" ht="65.5" thickBot="1">
      <c r="A52" s="87" t="s">
        <v>79</v>
      </c>
      <c r="B52" s="55" t="s">
        <v>540</v>
      </c>
      <c r="C52" s="55" t="s">
        <v>541</v>
      </c>
      <c r="D52" s="55"/>
      <c r="E52" s="8" t="s">
        <v>62</v>
      </c>
      <c r="F52" s="8" t="s">
        <v>62</v>
      </c>
      <c r="G52" s="55"/>
    </row>
    <row r="53" spans="1:7" s="24" customFormat="1" ht="16" thickBot="1">
      <c r="A53" s="88" t="s">
        <v>93</v>
      </c>
      <c r="B53" s="55" t="s">
        <v>544</v>
      </c>
      <c r="C53" s="55" t="s">
        <v>545</v>
      </c>
      <c r="D53" s="55"/>
      <c r="E53" s="8" t="s">
        <v>62</v>
      </c>
      <c r="F53" s="8" t="s">
        <v>62</v>
      </c>
      <c r="G53" s="55"/>
    </row>
    <row r="54" spans="1:7" s="24" customFormat="1" ht="26.5" thickBot="1">
      <c r="A54" s="88" t="s">
        <v>93</v>
      </c>
      <c r="B54" s="55" t="s">
        <v>542</v>
      </c>
      <c r="C54" s="55" t="s">
        <v>543</v>
      </c>
      <c r="D54" s="55"/>
      <c r="E54" s="8" t="s">
        <v>62</v>
      </c>
      <c r="F54" s="8" t="s">
        <v>62</v>
      </c>
      <c r="G54" s="55"/>
    </row>
    <row r="55" spans="1:7" s="24" customFormat="1" ht="26.5" thickBot="1">
      <c r="A55" s="89" t="s">
        <v>81</v>
      </c>
      <c r="B55" s="55" t="s">
        <v>546</v>
      </c>
      <c r="C55" s="55" t="s">
        <v>547</v>
      </c>
      <c r="D55" s="55"/>
      <c r="E55" s="8" t="s">
        <v>62</v>
      </c>
      <c r="F55" s="8" t="s">
        <v>62</v>
      </c>
      <c r="G55" s="55"/>
    </row>
    <row r="56" spans="1:7" s="24" customFormat="1" ht="16" thickBot="1">
      <c r="A56" s="89" t="s">
        <v>81</v>
      </c>
      <c r="B56" s="55" t="s">
        <v>548</v>
      </c>
      <c r="C56" s="55" t="s">
        <v>549</v>
      </c>
      <c r="D56" s="55"/>
      <c r="E56" s="8" t="s">
        <v>62</v>
      </c>
      <c r="F56" s="8" t="s">
        <v>62</v>
      </c>
      <c r="G56" s="55"/>
    </row>
    <row r="57" spans="1:7" s="24" customFormat="1" ht="16" thickBot="1">
      <c r="A57" s="89" t="s">
        <v>81</v>
      </c>
      <c r="B57" s="55" t="s">
        <v>550</v>
      </c>
      <c r="C57" s="55" t="s">
        <v>551</v>
      </c>
      <c r="D57" s="55"/>
      <c r="E57" s="8" t="s">
        <v>62</v>
      </c>
      <c r="F57" s="8" t="s">
        <v>62</v>
      </c>
      <c r="G57" s="55"/>
    </row>
    <row r="58" spans="1:7" s="24" customFormat="1" ht="16" thickBot="1">
      <c r="A58" s="90" t="s">
        <v>118</v>
      </c>
      <c r="B58" s="55" t="s">
        <v>552</v>
      </c>
      <c r="C58" s="55" t="s">
        <v>553</v>
      </c>
      <c r="D58" s="55"/>
      <c r="E58" s="8" t="s">
        <v>62</v>
      </c>
      <c r="F58" s="8" t="s">
        <v>62</v>
      </c>
      <c r="G58" s="55"/>
    </row>
    <row r="59" spans="1:7" s="24" customFormat="1" ht="26.5" thickBot="1">
      <c r="A59" s="90" t="s">
        <v>118</v>
      </c>
      <c r="B59" s="55" t="s">
        <v>554</v>
      </c>
      <c r="C59" s="55" t="s">
        <v>555</v>
      </c>
      <c r="D59" s="55"/>
      <c r="E59" s="8" t="s">
        <v>62</v>
      </c>
      <c r="F59" s="8" t="s">
        <v>62</v>
      </c>
      <c r="G59" s="55"/>
    </row>
    <row r="60" spans="1:7" s="24" customFormat="1" ht="15.5"/>
    <row r="61" spans="1:7" s="24" customFormat="1" ht="15.5"/>
    <row r="62" spans="1:7" s="24" customFormat="1" ht="15.5"/>
    <row r="63" spans="1:7" s="24" customFormat="1" ht="15.5"/>
    <row r="64" spans="1:7" s="24" customFormat="1" ht="15.5"/>
    <row r="65" s="24" customFormat="1" ht="15.5"/>
    <row r="66" s="24" customFormat="1" ht="15.5"/>
    <row r="67" s="24" customFormat="1" ht="14" customHeight="1"/>
    <row r="68" s="24" customFormat="1" ht="15.5"/>
    <row r="69" s="24" customFormat="1" ht="15.5"/>
    <row r="70" s="24" customFormat="1" ht="15.5"/>
    <row r="71" s="24" customFormat="1" ht="15.5"/>
    <row r="72" s="24" customFormat="1" ht="15.5"/>
    <row r="73" s="24" customFormat="1" ht="15.5"/>
    <row r="74" s="24" customFormat="1" ht="14" customHeight="1"/>
    <row r="75" s="24" customFormat="1" ht="15.5"/>
    <row r="76" s="24" customFormat="1" ht="15.5"/>
    <row r="77" s="24" customFormat="1" ht="15.5"/>
    <row r="78" s="24" customFormat="1" ht="15.5"/>
    <row r="79" s="24" customFormat="1" ht="15.5"/>
    <row r="80" s="24" customFormat="1" ht="15.5"/>
    <row r="81" s="24" customFormat="1" ht="14" customHeight="1"/>
    <row r="82" s="24" customFormat="1" ht="15.5"/>
    <row r="83" s="24" customFormat="1" ht="15.5"/>
    <row r="84" s="24" customFormat="1" ht="15.5"/>
    <row r="85" s="24" customFormat="1" ht="15.5"/>
    <row r="86" s="24" customFormat="1" ht="14" customHeight="1"/>
    <row r="87" s="24" customFormat="1" ht="15.5"/>
    <row r="88" s="24" customFormat="1" ht="15.5"/>
    <row r="89" s="24" customFormat="1" ht="15.5"/>
    <row r="90" s="24" customFormat="1" ht="14" customHeight="1"/>
    <row r="91" s="24" customFormat="1" ht="15.5"/>
    <row r="92" s="24" customFormat="1" ht="15.5"/>
    <row r="93" s="24" customFormat="1" ht="15.5"/>
    <row r="94" s="24" customFormat="1" ht="15.5"/>
    <row r="95" s="24" customFormat="1" ht="14" customHeight="1"/>
    <row r="96" s="24" customFormat="1" ht="15.5"/>
    <row r="97" s="24" customFormat="1" ht="15.5"/>
    <row r="98" s="24" customFormat="1" ht="15.5"/>
    <row r="99" s="24" customFormat="1" ht="15.5"/>
    <row r="100" s="24" customFormat="1" ht="15.5"/>
    <row r="101" s="24" customFormat="1" ht="15.5"/>
    <row r="102" s="24" customFormat="1" ht="15.5"/>
    <row r="103" s="24" customFormat="1" ht="15.5"/>
  </sheetData>
  <mergeCells count="6">
    <mergeCell ref="C2:D9"/>
    <mergeCell ref="A50:B50"/>
    <mergeCell ref="A29:B29"/>
    <mergeCell ref="A41:B41"/>
    <mergeCell ref="A10:B10"/>
    <mergeCell ref="A8:B9"/>
  </mergeCells>
  <conditionalFormatting sqref="A104:A228">
    <cfRule type="beginsWith" dxfId="307" priority="344" stopIfTrue="1" operator="beginsWith" text="Exceptional">
      <formula>LEFT(A104,LEN("Exceptional"))="Exceptional"</formula>
    </cfRule>
    <cfRule type="beginsWith" dxfId="306" priority="345" stopIfTrue="1" operator="beginsWith" text="Professional">
      <formula>LEFT(A104,LEN("Professional"))="Professional"</formula>
    </cfRule>
    <cfRule type="beginsWith" dxfId="305" priority="346" stopIfTrue="1" operator="beginsWith" text="Advanced">
      <formula>LEFT(A104,LEN("Advanced"))="Advanced"</formula>
    </cfRule>
    <cfRule type="beginsWith" dxfId="304" priority="347" stopIfTrue="1" operator="beginsWith" text="Intermediate">
      <formula>LEFT(A104,LEN("Intermediate"))="Intermediate"</formula>
    </cfRule>
    <cfRule type="beginsWith" dxfId="303" priority="348" stopIfTrue="1" operator="beginsWith" text="Basic">
      <formula>LEFT(A104,LEN("Basic"))="Basic"</formula>
    </cfRule>
    <cfRule type="beginsWith" dxfId="302" priority="349" stopIfTrue="1" operator="beginsWith" text="Required">
      <formula>LEFT(A104,LEN("Required"))="Required"</formula>
    </cfRule>
    <cfRule type="notContainsBlanks" dxfId="301" priority="350" stopIfTrue="1">
      <formula>LEN(TRIM(A104))&gt;0</formula>
    </cfRule>
  </conditionalFormatting>
  <conditionalFormatting sqref="E104:F228 E12:F18 E32:F36 E42:F45 E51:F54">
    <cfRule type="beginsWith" dxfId="300" priority="337" stopIfTrue="1" operator="beginsWith" text="Not Applicable">
      <formula>LEFT(E12,LEN("Not Applicable"))="Not Applicable"</formula>
    </cfRule>
    <cfRule type="beginsWith" dxfId="299" priority="338" stopIfTrue="1" operator="beginsWith" text="Waived">
      <formula>LEFT(E12,LEN("Waived"))="Waived"</formula>
    </cfRule>
    <cfRule type="beginsWith" dxfId="298" priority="339" stopIfTrue="1" operator="beginsWith" text="Pre-Passed">
      <formula>LEFT(E12,LEN("Pre-Passed"))="Pre-Passed"</formula>
    </cfRule>
    <cfRule type="beginsWith" dxfId="297" priority="340" stopIfTrue="1" operator="beginsWith" text="Completed">
      <formula>LEFT(E12,LEN("Completed"))="Completed"</formula>
    </cfRule>
    <cfRule type="beginsWith" dxfId="296" priority="341" stopIfTrue="1" operator="beginsWith" text="Partial">
      <formula>LEFT(E12,LEN("Partial"))="Partial"</formula>
    </cfRule>
    <cfRule type="beginsWith" dxfId="295" priority="342" stopIfTrue="1" operator="beginsWith" text="Missing">
      <formula>LEFT(E12,LEN("Missing"))="Missing"</formula>
    </cfRule>
    <cfRule type="beginsWith" dxfId="294" priority="343" stopIfTrue="1" operator="beginsWith" text="Untested">
      <formula>LEFT(E12,LEN("Untested"))="Untested"</formula>
    </cfRule>
    <cfRule type="notContainsBlanks" dxfId="293" priority="351" stopIfTrue="1">
      <formula>LEN(TRIM(E12))&gt;0</formula>
    </cfRule>
  </conditionalFormatting>
  <conditionalFormatting sqref="E37:F40">
    <cfRule type="beginsWith" dxfId="292" priority="177" stopIfTrue="1" operator="beginsWith" text="Not Applicable">
      <formula>LEFT(E37,LEN("Not Applicable"))="Not Applicable"</formula>
    </cfRule>
    <cfRule type="beginsWith" dxfId="291" priority="178" stopIfTrue="1" operator="beginsWith" text="Waived">
      <formula>LEFT(E37,LEN("Waived"))="Waived"</formula>
    </cfRule>
    <cfRule type="beginsWith" dxfId="290" priority="179" stopIfTrue="1" operator="beginsWith" text="Pre-Passed">
      <formula>LEFT(E37,LEN("Pre-Passed"))="Pre-Passed"</formula>
    </cfRule>
    <cfRule type="beginsWith" dxfId="289" priority="180" stopIfTrue="1" operator="beginsWith" text="Completed">
      <formula>LEFT(E37,LEN("Completed"))="Completed"</formula>
    </cfRule>
    <cfRule type="beginsWith" dxfId="288" priority="181" stopIfTrue="1" operator="beginsWith" text="Partial">
      <formula>LEFT(E37,LEN("Partial"))="Partial"</formula>
    </cfRule>
    <cfRule type="beginsWith" dxfId="287" priority="182" stopIfTrue="1" operator="beginsWith" text="Missing">
      <formula>LEFT(E37,LEN("Missing"))="Missing"</formula>
    </cfRule>
    <cfRule type="beginsWith" dxfId="286" priority="183" stopIfTrue="1" operator="beginsWith" text="Untested">
      <formula>LEFT(E37,LEN("Untested"))="Untested"</formula>
    </cfRule>
    <cfRule type="notContainsBlanks" dxfId="285" priority="184" stopIfTrue="1">
      <formula>LEN(TRIM(E37))&gt;0</formula>
    </cfRule>
  </conditionalFormatting>
  <conditionalFormatting sqref="E46:F49">
    <cfRule type="beginsWith" dxfId="284" priority="121" stopIfTrue="1" operator="beginsWith" text="Not Applicable">
      <formula>LEFT(E46,LEN("Not Applicable"))="Not Applicable"</formula>
    </cfRule>
    <cfRule type="beginsWith" dxfId="283" priority="122" stopIfTrue="1" operator="beginsWith" text="Waived">
      <formula>LEFT(E46,LEN("Waived"))="Waived"</formula>
    </cfRule>
    <cfRule type="beginsWith" dxfId="282" priority="123" stopIfTrue="1" operator="beginsWith" text="Pre-Passed">
      <formula>LEFT(E46,LEN("Pre-Passed"))="Pre-Passed"</formula>
    </cfRule>
    <cfRule type="beginsWith" dxfId="281" priority="124" stopIfTrue="1" operator="beginsWith" text="Completed">
      <formula>LEFT(E46,LEN("Completed"))="Completed"</formula>
    </cfRule>
    <cfRule type="beginsWith" dxfId="280" priority="125" stopIfTrue="1" operator="beginsWith" text="Partial">
      <formula>LEFT(E46,LEN("Partial"))="Partial"</formula>
    </cfRule>
    <cfRule type="beginsWith" dxfId="279" priority="126" stopIfTrue="1" operator="beginsWith" text="Missing">
      <formula>LEFT(E46,LEN("Missing"))="Missing"</formula>
    </cfRule>
    <cfRule type="beginsWith" dxfId="278" priority="127" stopIfTrue="1" operator="beginsWith" text="Untested">
      <formula>LEFT(E46,LEN("Untested"))="Untested"</formula>
    </cfRule>
    <cfRule type="notContainsBlanks" dxfId="277" priority="128" stopIfTrue="1">
      <formula>LEN(TRIM(E46))&gt;0</formula>
    </cfRule>
  </conditionalFormatting>
  <conditionalFormatting sqref="E55:F55">
    <cfRule type="beginsWith" dxfId="276" priority="105" stopIfTrue="1" operator="beginsWith" text="Not Applicable">
      <formula>LEFT(E55,LEN("Not Applicable"))="Not Applicable"</formula>
    </cfRule>
    <cfRule type="beginsWith" dxfId="275" priority="106" stopIfTrue="1" operator="beginsWith" text="Waived">
      <formula>LEFT(E55,LEN("Waived"))="Waived"</formula>
    </cfRule>
    <cfRule type="beginsWith" dxfId="274" priority="107" stopIfTrue="1" operator="beginsWith" text="Pre-Passed">
      <formula>LEFT(E55,LEN("Pre-Passed"))="Pre-Passed"</formula>
    </cfRule>
    <cfRule type="beginsWith" dxfId="273" priority="108" stopIfTrue="1" operator="beginsWith" text="Completed">
      <formula>LEFT(E55,LEN("Completed"))="Completed"</formula>
    </cfRule>
    <cfRule type="beginsWith" dxfId="272" priority="109" stopIfTrue="1" operator="beginsWith" text="Partial">
      <formula>LEFT(E55,LEN("Partial"))="Partial"</formula>
    </cfRule>
    <cfRule type="beginsWith" dxfId="271" priority="110" stopIfTrue="1" operator="beginsWith" text="Missing">
      <formula>LEFT(E55,LEN("Missing"))="Missing"</formula>
    </cfRule>
    <cfRule type="beginsWith" dxfId="270" priority="111" stopIfTrue="1" operator="beginsWith" text="Untested">
      <formula>LEFT(E55,LEN("Untested"))="Untested"</formula>
    </cfRule>
    <cfRule type="notContainsBlanks" dxfId="269" priority="112" stopIfTrue="1">
      <formula>LEN(TRIM(E55))&gt;0</formula>
    </cfRule>
  </conditionalFormatting>
  <conditionalFormatting sqref="E56:F59">
    <cfRule type="beginsWith" dxfId="268" priority="97" stopIfTrue="1" operator="beginsWith" text="Not Applicable">
      <formula>LEFT(E56,LEN("Not Applicable"))="Not Applicable"</formula>
    </cfRule>
    <cfRule type="beginsWith" dxfId="267" priority="98" stopIfTrue="1" operator="beginsWith" text="Waived">
      <formula>LEFT(E56,LEN("Waived"))="Waived"</formula>
    </cfRule>
    <cfRule type="beginsWith" dxfId="266" priority="99" stopIfTrue="1" operator="beginsWith" text="Pre-Passed">
      <formula>LEFT(E56,LEN("Pre-Passed"))="Pre-Passed"</formula>
    </cfRule>
    <cfRule type="beginsWith" dxfId="265" priority="100" stopIfTrue="1" operator="beginsWith" text="Completed">
      <formula>LEFT(E56,LEN("Completed"))="Completed"</formula>
    </cfRule>
    <cfRule type="beginsWith" dxfId="264" priority="101" stopIfTrue="1" operator="beginsWith" text="Partial">
      <formula>LEFT(E56,LEN("Partial"))="Partial"</formula>
    </cfRule>
    <cfRule type="beginsWith" dxfId="263" priority="102" stopIfTrue="1" operator="beginsWith" text="Missing">
      <formula>LEFT(E56,LEN("Missing"))="Missing"</formula>
    </cfRule>
    <cfRule type="beginsWith" dxfId="262" priority="103" stopIfTrue="1" operator="beginsWith" text="Untested">
      <formula>LEFT(E56,LEN("Untested"))="Untested"</formula>
    </cfRule>
    <cfRule type="notContainsBlanks" dxfId="261" priority="104" stopIfTrue="1">
      <formula>LEN(TRIM(E56))&gt;0</formula>
    </cfRule>
  </conditionalFormatting>
  <conditionalFormatting sqref="E11:F11">
    <cfRule type="beginsWith" dxfId="260" priority="233" stopIfTrue="1" operator="beginsWith" text="Not Applicable">
      <formula>LEFT(E11,LEN("Not Applicable"))="Not Applicable"</formula>
    </cfRule>
    <cfRule type="beginsWith" dxfId="259" priority="234" stopIfTrue="1" operator="beginsWith" text="Waived">
      <formula>LEFT(E11,LEN("Waived"))="Waived"</formula>
    </cfRule>
    <cfRule type="beginsWith" dxfId="258" priority="235" stopIfTrue="1" operator="beginsWith" text="Pre-Passed">
      <formula>LEFT(E11,LEN("Pre-Passed"))="Pre-Passed"</formula>
    </cfRule>
    <cfRule type="beginsWith" dxfId="257" priority="236" stopIfTrue="1" operator="beginsWith" text="Completed">
      <formula>LEFT(E11,LEN("Completed"))="Completed"</formula>
    </cfRule>
    <cfRule type="beginsWith" dxfId="256" priority="237" stopIfTrue="1" operator="beginsWith" text="Partial">
      <formula>LEFT(E11,LEN("Partial"))="Partial"</formula>
    </cfRule>
    <cfRule type="beginsWith" dxfId="255" priority="238" stopIfTrue="1" operator="beginsWith" text="Missing">
      <formula>LEFT(E11,LEN("Missing"))="Missing"</formula>
    </cfRule>
    <cfRule type="beginsWith" dxfId="254" priority="239" stopIfTrue="1" operator="beginsWith" text="Untested">
      <formula>LEFT(E11,LEN("Untested"))="Untested"</formula>
    </cfRule>
    <cfRule type="notContainsBlanks" dxfId="253" priority="240" stopIfTrue="1">
      <formula>LEN(TRIM(E11))&gt;0</formula>
    </cfRule>
  </conditionalFormatting>
  <conditionalFormatting sqref="E19:F22">
    <cfRule type="beginsWith" dxfId="252" priority="217" stopIfTrue="1" operator="beginsWith" text="Not Applicable">
      <formula>LEFT(E19,LEN("Not Applicable"))="Not Applicable"</formula>
    </cfRule>
    <cfRule type="beginsWith" dxfId="251" priority="218" stopIfTrue="1" operator="beginsWith" text="Waived">
      <formula>LEFT(E19,LEN("Waived"))="Waived"</formula>
    </cfRule>
    <cfRule type="beginsWith" dxfId="250" priority="219" stopIfTrue="1" operator="beginsWith" text="Pre-Passed">
      <formula>LEFT(E19,LEN("Pre-Passed"))="Pre-Passed"</formula>
    </cfRule>
    <cfRule type="beginsWith" dxfId="249" priority="220" stopIfTrue="1" operator="beginsWith" text="Completed">
      <formula>LEFT(E19,LEN("Completed"))="Completed"</formula>
    </cfRule>
    <cfRule type="beginsWith" dxfId="248" priority="221" stopIfTrue="1" operator="beginsWith" text="Partial">
      <formula>LEFT(E19,LEN("Partial"))="Partial"</formula>
    </cfRule>
    <cfRule type="beginsWith" dxfId="247" priority="222" stopIfTrue="1" operator="beginsWith" text="Missing">
      <formula>LEFT(E19,LEN("Missing"))="Missing"</formula>
    </cfRule>
    <cfRule type="beginsWith" dxfId="246" priority="223" stopIfTrue="1" operator="beginsWith" text="Untested">
      <formula>LEFT(E19,LEN("Untested"))="Untested"</formula>
    </cfRule>
    <cfRule type="notContainsBlanks" dxfId="245" priority="224" stopIfTrue="1">
      <formula>LEN(TRIM(E19))&gt;0</formula>
    </cfRule>
  </conditionalFormatting>
  <conditionalFormatting sqref="E23:F24">
    <cfRule type="beginsWith" dxfId="244" priority="209" stopIfTrue="1" operator="beginsWith" text="Not Applicable">
      <formula>LEFT(E23,LEN("Not Applicable"))="Not Applicable"</formula>
    </cfRule>
    <cfRule type="beginsWith" dxfId="243" priority="210" stopIfTrue="1" operator="beginsWith" text="Waived">
      <formula>LEFT(E23,LEN("Waived"))="Waived"</formula>
    </cfRule>
    <cfRule type="beginsWith" dxfId="242" priority="211" stopIfTrue="1" operator="beginsWith" text="Pre-Passed">
      <formula>LEFT(E23,LEN("Pre-Passed"))="Pre-Passed"</formula>
    </cfRule>
    <cfRule type="beginsWith" dxfId="241" priority="212" stopIfTrue="1" operator="beginsWith" text="Completed">
      <formula>LEFT(E23,LEN("Completed"))="Completed"</formula>
    </cfRule>
    <cfRule type="beginsWith" dxfId="240" priority="213" stopIfTrue="1" operator="beginsWith" text="Partial">
      <formula>LEFT(E23,LEN("Partial"))="Partial"</formula>
    </cfRule>
    <cfRule type="beginsWith" dxfId="239" priority="214" stopIfTrue="1" operator="beginsWith" text="Missing">
      <formula>LEFT(E23,LEN("Missing"))="Missing"</formula>
    </cfRule>
    <cfRule type="beginsWith" dxfId="238" priority="215" stopIfTrue="1" operator="beginsWith" text="Untested">
      <formula>LEFT(E23,LEN("Untested"))="Untested"</formula>
    </cfRule>
    <cfRule type="notContainsBlanks" dxfId="237" priority="216" stopIfTrue="1">
      <formula>LEN(TRIM(E23))&gt;0</formula>
    </cfRule>
  </conditionalFormatting>
  <conditionalFormatting sqref="E25:F28">
    <cfRule type="beginsWith" dxfId="236" priority="201" stopIfTrue="1" operator="beginsWith" text="Not Applicable">
      <formula>LEFT(E25,LEN("Not Applicable"))="Not Applicable"</formula>
    </cfRule>
    <cfRule type="beginsWith" dxfId="235" priority="202" stopIfTrue="1" operator="beginsWith" text="Waived">
      <formula>LEFT(E25,LEN("Waived"))="Waived"</formula>
    </cfRule>
    <cfRule type="beginsWith" dxfId="234" priority="203" stopIfTrue="1" operator="beginsWith" text="Pre-Passed">
      <formula>LEFT(E25,LEN("Pre-Passed"))="Pre-Passed"</formula>
    </cfRule>
    <cfRule type="beginsWith" dxfId="233" priority="204" stopIfTrue="1" operator="beginsWith" text="Completed">
      <formula>LEFT(E25,LEN("Completed"))="Completed"</formula>
    </cfRule>
    <cfRule type="beginsWith" dxfId="232" priority="205" stopIfTrue="1" operator="beginsWith" text="Partial">
      <formula>LEFT(E25,LEN("Partial"))="Partial"</formula>
    </cfRule>
    <cfRule type="beginsWith" dxfId="231" priority="206" stopIfTrue="1" operator="beginsWith" text="Missing">
      <formula>LEFT(E25,LEN("Missing"))="Missing"</formula>
    </cfRule>
    <cfRule type="beginsWith" dxfId="230" priority="207" stopIfTrue="1" operator="beginsWith" text="Untested">
      <formula>LEFT(E25,LEN("Untested"))="Untested"</formula>
    </cfRule>
    <cfRule type="notContainsBlanks" dxfId="229" priority="208" stopIfTrue="1">
      <formula>LEN(TRIM(E25))&gt;0</formula>
    </cfRule>
  </conditionalFormatting>
  <conditionalFormatting sqref="E30:F31">
    <cfRule type="beginsWith" dxfId="228" priority="193" stopIfTrue="1" operator="beginsWith" text="Not Applicable">
      <formula>LEFT(E30,LEN("Not Applicable"))="Not Applicable"</formula>
    </cfRule>
    <cfRule type="beginsWith" dxfId="227" priority="194" stopIfTrue="1" operator="beginsWith" text="Waived">
      <formula>LEFT(E30,LEN("Waived"))="Waived"</formula>
    </cfRule>
    <cfRule type="beginsWith" dxfId="226" priority="195" stopIfTrue="1" operator="beginsWith" text="Pre-Passed">
      <formula>LEFT(E30,LEN("Pre-Passed"))="Pre-Passed"</formula>
    </cfRule>
    <cfRule type="beginsWith" dxfId="225" priority="196" stopIfTrue="1" operator="beginsWith" text="Completed">
      <formula>LEFT(E30,LEN("Completed"))="Completed"</formula>
    </cfRule>
    <cfRule type="beginsWith" dxfId="224" priority="197" stopIfTrue="1" operator="beginsWith" text="Partial">
      <formula>LEFT(E30,LEN("Partial"))="Partial"</formula>
    </cfRule>
    <cfRule type="beginsWith" dxfId="223" priority="198" stopIfTrue="1" operator="beginsWith" text="Missing">
      <formula>LEFT(E30,LEN("Missing"))="Missing"</formula>
    </cfRule>
    <cfRule type="beginsWith" dxfId="222" priority="199" stopIfTrue="1" operator="beginsWith" text="Untested">
      <formula>LEFT(E30,LEN("Untested"))="Untested"</formula>
    </cfRule>
    <cfRule type="notContainsBlanks" dxfId="221" priority="200" stopIfTrue="1">
      <formula>LEN(TRIM(E30))&gt;0</formula>
    </cfRule>
  </conditionalFormatting>
  <conditionalFormatting sqref="E41">
    <cfRule type="beginsWith" dxfId="220" priority="25" stopIfTrue="1" operator="beginsWith" text="Not Applicable">
      <formula>LEFT(E41,LEN("Not Applicable"))="Not Applicable"</formula>
    </cfRule>
    <cfRule type="beginsWith" dxfId="219" priority="26" stopIfTrue="1" operator="beginsWith" text="Waived">
      <formula>LEFT(E41,LEN("Waived"))="Waived"</formula>
    </cfRule>
    <cfRule type="beginsWith" dxfId="218" priority="27" stopIfTrue="1" operator="beginsWith" text="Pre-Passed">
      <formula>LEFT(E41,LEN("Pre-Passed"))="Pre-Passed"</formula>
    </cfRule>
    <cfRule type="beginsWith" dxfId="217" priority="28" stopIfTrue="1" operator="beginsWith" text="Completed">
      <formula>LEFT(E41,LEN("Completed"))="Completed"</formula>
    </cfRule>
    <cfRule type="beginsWith" dxfId="216" priority="29" stopIfTrue="1" operator="beginsWith" text="Partial">
      <formula>LEFT(E41,LEN("Partial"))="Partial"</formula>
    </cfRule>
    <cfRule type="beginsWith" dxfId="215" priority="30" stopIfTrue="1" operator="beginsWith" text="Missing">
      <formula>LEFT(E41,LEN("Missing"))="Missing"</formula>
    </cfRule>
    <cfRule type="beginsWith" dxfId="214" priority="31" stopIfTrue="1" operator="beginsWith" text="Untested">
      <formula>LEFT(E41,LEN("Untested"))="Untested"</formula>
    </cfRule>
    <cfRule type="notContainsBlanks" dxfId="213" priority="32" stopIfTrue="1">
      <formula>LEN(TRIM(E41))&gt;0</formula>
    </cfRule>
  </conditionalFormatting>
  <conditionalFormatting sqref="F29">
    <cfRule type="beginsWith" dxfId="212" priority="33" stopIfTrue="1" operator="beginsWith" text="Not Applicable">
      <formula>LEFT(F29,LEN("Not Applicable"))="Not Applicable"</formula>
    </cfRule>
    <cfRule type="beginsWith" dxfId="211" priority="34" stopIfTrue="1" operator="beginsWith" text="Waived">
      <formula>LEFT(F29,LEN("Waived"))="Waived"</formula>
    </cfRule>
    <cfRule type="beginsWith" dxfId="210" priority="35" stopIfTrue="1" operator="beginsWith" text="Pre-Passed">
      <formula>LEFT(F29,LEN("Pre-Passed"))="Pre-Passed"</formula>
    </cfRule>
    <cfRule type="beginsWith" dxfId="209" priority="36" stopIfTrue="1" operator="beginsWith" text="Completed">
      <formula>LEFT(F29,LEN("Completed"))="Completed"</formula>
    </cfRule>
    <cfRule type="beginsWith" dxfId="208" priority="37" stopIfTrue="1" operator="beginsWith" text="Partial">
      <formula>LEFT(F29,LEN("Partial"))="Partial"</formula>
    </cfRule>
    <cfRule type="beginsWith" dxfId="207" priority="38" stopIfTrue="1" operator="beginsWith" text="Missing">
      <formula>LEFT(F29,LEN("Missing"))="Missing"</formula>
    </cfRule>
    <cfRule type="beginsWith" dxfId="206" priority="39" stopIfTrue="1" operator="beginsWith" text="Untested">
      <formula>LEFT(F29,LEN("Untested"))="Untested"</formula>
    </cfRule>
    <cfRule type="notContainsBlanks" dxfId="205" priority="40" stopIfTrue="1">
      <formula>LEN(TRIM(F29))&gt;0</formula>
    </cfRule>
  </conditionalFormatting>
  <conditionalFormatting sqref="E29">
    <cfRule type="beginsWith" dxfId="204" priority="41" stopIfTrue="1" operator="beginsWith" text="Not Applicable">
      <formula>LEFT(E29,LEN("Not Applicable"))="Not Applicable"</formula>
    </cfRule>
    <cfRule type="beginsWith" dxfId="203" priority="42" stopIfTrue="1" operator="beginsWith" text="Waived">
      <formula>LEFT(E29,LEN("Waived"))="Waived"</formula>
    </cfRule>
    <cfRule type="beginsWith" dxfId="202" priority="43" stopIfTrue="1" operator="beginsWith" text="Pre-Passed">
      <formula>LEFT(E29,LEN("Pre-Passed"))="Pre-Passed"</formula>
    </cfRule>
    <cfRule type="beginsWith" dxfId="201" priority="44" stopIfTrue="1" operator="beginsWith" text="Completed">
      <formula>LEFT(E29,LEN("Completed"))="Completed"</formula>
    </cfRule>
    <cfRule type="beginsWith" dxfId="200" priority="45" stopIfTrue="1" operator="beginsWith" text="Partial">
      <formula>LEFT(E29,LEN("Partial"))="Partial"</formula>
    </cfRule>
    <cfRule type="beginsWith" dxfId="199" priority="46" stopIfTrue="1" operator="beginsWith" text="Missing">
      <formula>LEFT(E29,LEN("Missing"))="Missing"</formula>
    </cfRule>
    <cfRule type="beginsWith" dxfId="198" priority="47" stopIfTrue="1" operator="beginsWith" text="Untested">
      <formula>LEFT(E29,LEN("Untested"))="Untested"</formula>
    </cfRule>
    <cfRule type="notContainsBlanks" dxfId="197" priority="48" stopIfTrue="1">
      <formula>LEN(TRIM(E29))&gt;0</formula>
    </cfRule>
  </conditionalFormatting>
  <conditionalFormatting sqref="F10">
    <cfRule type="beginsWith" dxfId="196" priority="49" stopIfTrue="1" operator="beginsWith" text="Not Applicable">
      <formula>LEFT(F10,LEN("Not Applicable"))="Not Applicable"</formula>
    </cfRule>
    <cfRule type="beginsWith" dxfId="195" priority="50" stopIfTrue="1" operator="beginsWith" text="Waived">
      <formula>LEFT(F10,LEN("Waived"))="Waived"</formula>
    </cfRule>
    <cfRule type="beginsWith" dxfId="194" priority="51" stopIfTrue="1" operator="beginsWith" text="Pre-Passed">
      <formula>LEFT(F10,LEN("Pre-Passed"))="Pre-Passed"</formula>
    </cfRule>
    <cfRule type="beginsWith" dxfId="193" priority="52" stopIfTrue="1" operator="beginsWith" text="Completed">
      <formula>LEFT(F10,LEN("Completed"))="Completed"</formula>
    </cfRule>
    <cfRule type="beginsWith" dxfId="192" priority="53" stopIfTrue="1" operator="beginsWith" text="Partial">
      <formula>LEFT(F10,LEN("Partial"))="Partial"</formula>
    </cfRule>
    <cfRule type="beginsWith" dxfId="191" priority="54" stopIfTrue="1" operator="beginsWith" text="Missing">
      <formula>LEFT(F10,LEN("Missing"))="Missing"</formula>
    </cfRule>
    <cfRule type="beginsWith" dxfId="190" priority="55" stopIfTrue="1" operator="beginsWith" text="Untested">
      <formula>LEFT(F10,LEN("Untested"))="Untested"</formula>
    </cfRule>
    <cfRule type="notContainsBlanks" dxfId="189" priority="56" stopIfTrue="1">
      <formula>LEN(TRIM(F10))&gt;0</formula>
    </cfRule>
  </conditionalFormatting>
  <conditionalFormatting sqref="E10">
    <cfRule type="beginsWith" dxfId="188" priority="57" stopIfTrue="1" operator="beginsWith" text="Not Applicable">
      <formula>LEFT(E10,LEN("Not Applicable"))="Not Applicable"</formula>
    </cfRule>
    <cfRule type="beginsWith" dxfId="187" priority="58" stopIfTrue="1" operator="beginsWith" text="Waived">
      <formula>LEFT(E10,LEN("Waived"))="Waived"</formula>
    </cfRule>
    <cfRule type="beginsWith" dxfId="186" priority="59" stopIfTrue="1" operator="beginsWith" text="Pre-Passed">
      <formula>LEFT(E10,LEN("Pre-Passed"))="Pre-Passed"</formula>
    </cfRule>
    <cfRule type="beginsWith" dxfId="185" priority="60" stopIfTrue="1" operator="beginsWith" text="Completed">
      <formula>LEFT(E10,LEN("Completed"))="Completed"</formula>
    </cfRule>
    <cfRule type="beginsWith" dxfId="184" priority="61" stopIfTrue="1" operator="beginsWith" text="Partial">
      <formula>LEFT(E10,LEN("Partial"))="Partial"</formula>
    </cfRule>
    <cfRule type="beginsWith" dxfId="183" priority="62" stopIfTrue="1" operator="beginsWith" text="Missing">
      <formula>LEFT(E10,LEN("Missing"))="Missing"</formula>
    </cfRule>
    <cfRule type="beginsWith" dxfId="182" priority="63" stopIfTrue="1" operator="beginsWith" text="Untested">
      <formula>LEFT(E10,LEN("Untested"))="Untested"</formula>
    </cfRule>
    <cfRule type="notContainsBlanks" dxfId="181" priority="64" stopIfTrue="1">
      <formula>LEN(TRIM(E10))&gt;0</formula>
    </cfRule>
  </conditionalFormatting>
  <conditionalFormatting sqref="F41">
    <cfRule type="beginsWith" dxfId="180" priority="17" stopIfTrue="1" operator="beginsWith" text="Not Applicable">
      <formula>LEFT(F41,LEN("Not Applicable"))="Not Applicable"</formula>
    </cfRule>
    <cfRule type="beginsWith" dxfId="179" priority="18" stopIfTrue="1" operator="beginsWith" text="Waived">
      <formula>LEFT(F41,LEN("Waived"))="Waived"</formula>
    </cfRule>
    <cfRule type="beginsWith" dxfId="178" priority="19" stopIfTrue="1" operator="beginsWith" text="Pre-Passed">
      <formula>LEFT(F41,LEN("Pre-Passed"))="Pre-Passed"</formula>
    </cfRule>
    <cfRule type="beginsWith" dxfId="177" priority="20" stopIfTrue="1" operator="beginsWith" text="Completed">
      <formula>LEFT(F41,LEN("Completed"))="Completed"</formula>
    </cfRule>
    <cfRule type="beginsWith" dxfId="176" priority="21" stopIfTrue="1" operator="beginsWith" text="Partial">
      <formula>LEFT(F41,LEN("Partial"))="Partial"</formula>
    </cfRule>
    <cfRule type="beginsWith" dxfId="175" priority="22" stopIfTrue="1" operator="beginsWith" text="Missing">
      <formula>LEFT(F41,LEN("Missing"))="Missing"</formula>
    </cfRule>
    <cfRule type="beginsWith" dxfId="174" priority="23" stopIfTrue="1" operator="beginsWith" text="Untested">
      <formula>LEFT(F41,LEN("Untested"))="Untested"</formula>
    </cfRule>
    <cfRule type="notContainsBlanks" dxfId="173" priority="24" stopIfTrue="1">
      <formula>LEN(TRIM(F41))&gt;0</formula>
    </cfRule>
  </conditionalFormatting>
  <conditionalFormatting sqref="F50">
    <cfRule type="beginsWith" dxfId="172" priority="1" stopIfTrue="1" operator="beginsWith" text="Not Applicable">
      <formula>LEFT(F50,LEN("Not Applicable"))="Not Applicable"</formula>
    </cfRule>
    <cfRule type="beginsWith" dxfId="171" priority="2" stopIfTrue="1" operator="beginsWith" text="Waived">
      <formula>LEFT(F50,LEN("Waived"))="Waived"</formula>
    </cfRule>
    <cfRule type="beginsWith" dxfId="170" priority="3" stopIfTrue="1" operator="beginsWith" text="Pre-Passed">
      <formula>LEFT(F50,LEN("Pre-Passed"))="Pre-Passed"</formula>
    </cfRule>
    <cfRule type="beginsWith" dxfId="169" priority="4" stopIfTrue="1" operator="beginsWith" text="Completed">
      <formula>LEFT(F50,LEN("Completed"))="Completed"</formula>
    </cfRule>
    <cfRule type="beginsWith" dxfId="168" priority="5" stopIfTrue="1" operator="beginsWith" text="Partial">
      <formula>LEFT(F50,LEN("Partial"))="Partial"</formula>
    </cfRule>
    <cfRule type="beginsWith" dxfId="167" priority="6" stopIfTrue="1" operator="beginsWith" text="Missing">
      <formula>LEFT(F50,LEN("Missing"))="Missing"</formula>
    </cfRule>
    <cfRule type="beginsWith" dxfId="166" priority="7" stopIfTrue="1" operator="beginsWith" text="Untested">
      <formula>LEFT(F50,LEN("Untested"))="Untested"</formula>
    </cfRule>
    <cfRule type="notContainsBlanks" dxfId="165" priority="8" stopIfTrue="1">
      <formula>LEN(TRIM(F50))&gt;0</formula>
    </cfRule>
  </conditionalFormatting>
  <conditionalFormatting sqref="E50">
    <cfRule type="beginsWith" dxfId="164" priority="9" stopIfTrue="1" operator="beginsWith" text="Not Applicable">
      <formula>LEFT(E50,LEN("Not Applicable"))="Not Applicable"</formula>
    </cfRule>
    <cfRule type="beginsWith" dxfId="163" priority="10" stopIfTrue="1" operator="beginsWith" text="Waived">
      <formula>LEFT(E50,LEN("Waived"))="Waived"</formula>
    </cfRule>
    <cfRule type="beginsWith" dxfId="162" priority="11" stopIfTrue="1" operator="beginsWith" text="Pre-Passed">
      <formula>LEFT(E50,LEN("Pre-Passed"))="Pre-Passed"</formula>
    </cfRule>
    <cfRule type="beginsWith" dxfId="161" priority="12" stopIfTrue="1" operator="beginsWith" text="Completed">
      <formula>LEFT(E50,LEN("Completed"))="Completed"</formula>
    </cfRule>
    <cfRule type="beginsWith" dxfId="160" priority="13" stopIfTrue="1" operator="beginsWith" text="Partial">
      <formula>LEFT(E50,LEN("Partial"))="Partial"</formula>
    </cfRule>
    <cfRule type="beginsWith" dxfId="159" priority="14" stopIfTrue="1" operator="beginsWith" text="Missing">
      <formula>LEFT(E50,LEN("Missing"))="Missing"</formula>
    </cfRule>
    <cfRule type="beginsWith" dxfId="158" priority="15" stopIfTrue="1" operator="beginsWith" text="Untested">
      <formula>LEFT(E50,LEN("Untested"))="Untested"</formula>
    </cfRule>
    <cfRule type="notContainsBlanks" dxfId="157" priority="16" stopIfTrue="1">
      <formula>LEN(TRIM(E50))&gt;0</formula>
    </cfRule>
  </conditionalFormatting>
  <dataValidations count="2">
    <dataValidation type="list" showInputMessage="1" showErrorMessage="1" sqref="E87:F89 E96:F103 E91:F94 E65:F85 E42:F49 E11:F28 E30:F40 E51:F63">
      <formula1>"Untested, Missing, Partial, Completed, Waived, Not Applicable"</formula1>
    </dataValidation>
    <dataValidation type="list" allowBlank="1" showInputMessage="1" showErrorMessage="1" sqref="F41 F10 F29 F5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13" workbookViewId="0">
      <selection activeCell="B22" sqref="B22"/>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557</v>
      </c>
      <c r="D1" s="8"/>
      <c r="E1" s="7" t="str">
        <f>""&amp;COUNTIF(E$10:E$242,$A$2)&amp;" "&amp;$A$2</f>
        <v>34 Untested</v>
      </c>
      <c r="F1" s="7" t="str">
        <f>""&amp;COUNTIF(F$10:F$242,$A$2)&amp;" "&amp;$A$2</f>
        <v>34 Untested</v>
      </c>
      <c r="G1" s="8" t="s">
        <v>556</v>
      </c>
    </row>
    <row r="2" spans="1:7" ht="14" customHeight="1" thickBot="1">
      <c r="A2" s="59" t="s">
        <v>62</v>
      </c>
      <c r="B2" s="55" t="s">
        <v>63</v>
      </c>
      <c r="C2" s="232" t="s">
        <v>558</v>
      </c>
      <c r="D2" s="233"/>
      <c r="E2" s="61">
        <f>SUMPRODUCT(($A$10:$A$242="Required")*(E$10:E$242="Missing"))+0.5*SUMPRODUCT(($A$10:$A$242="Required")*(E$10:E$242="Partial"))</f>
        <v>0</v>
      </c>
      <c r="F2" s="61">
        <f>SUMPRODUCT(($A$10:$A$242="Required")*(F$10:F$242="Missing"))+0.5*SUMPRODUCT(($A$10:$A$242="Required")*(F$10:F$242="Partial"))</f>
        <v>0</v>
      </c>
      <c r="G2" s="55" t="str">
        <f>"Required "&amp;$G$1&amp;"s "&amp;A3</f>
        <v>Required ACRs Missing</v>
      </c>
    </row>
    <row r="3" spans="1:7" ht="14" customHeight="1" thickBot="1">
      <c r="A3" s="59" t="s">
        <v>64</v>
      </c>
      <c r="B3" s="55" t="s">
        <v>65</v>
      </c>
      <c r="C3" s="234"/>
      <c r="D3" s="235"/>
      <c r="E3" s="61">
        <f>SUMPRODUCT(($A$10:$A$242="Basic")*(E$10:E$242="Missing"))+0.5*SUMPRODUCT(($A$10:$A$242="Basic")*(E$10:E$242="Partial"))</f>
        <v>0</v>
      </c>
      <c r="F3" s="61">
        <f>SUMPRODUCT(($A$10:$A$242="Basic")*(F$10:F$242="Missing"))+0.5*SUMPRODUCT(($A$10:$A$242="Basic")*(F$10:F$242="Partial"))</f>
        <v>0</v>
      </c>
      <c r="G3" s="55" t="str">
        <f>"Basic "&amp;$G$1&amp;"s "&amp;A3</f>
        <v>Basic ACRs Missing</v>
      </c>
    </row>
    <row r="4" spans="1:7" ht="14" customHeight="1" thickBot="1">
      <c r="A4" s="59" t="s">
        <v>66</v>
      </c>
      <c r="B4" s="55" t="s">
        <v>67</v>
      </c>
      <c r="C4" s="234"/>
      <c r="D4" s="235"/>
      <c r="E4" s="61">
        <f>SUMPRODUCT(($A$10:$A$242="Intermediate")*(E$10:E$242="Missing"))+0.5*SUMPRODUCT(($A$10:$A$242="Intermediate")*(E$10:E$242="Partial"))</f>
        <v>0</v>
      </c>
      <c r="F4" s="61">
        <f>SUMPRODUCT(($A$10:$A$242="Intermediate")*(F$10:F$242="Missing"))+0.5*SUMPRODUCT(($A$10:$A$242="Intermediate")*(F$10:F$242="Partial"))</f>
        <v>0</v>
      </c>
      <c r="G4" s="55" t="str">
        <f>"Intermediate "&amp;$G$1&amp;"s "&amp;A3</f>
        <v>Intermediate ACRs Missing</v>
      </c>
    </row>
    <row r="5" spans="1:7" ht="14" customHeight="1" thickBot="1">
      <c r="A5" s="59" t="s">
        <v>68</v>
      </c>
      <c r="B5" s="55" t="s">
        <v>69</v>
      </c>
      <c r="C5" s="234"/>
      <c r="D5" s="235"/>
      <c r="E5" s="61">
        <f>SUMPRODUCT(($A$10:$A$242="Intermediate")*(E$10:E$242="Completed"))+SUMPRODUCT(($A$10:$A$242="Intermediate")*(E$10:E$242="Pre-Passed"))+0.5*SUMPRODUCT(($A$10:$A$242="Intermediate")*(E$10:E$242="Partial"))</f>
        <v>0</v>
      </c>
      <c r="F5" s="61">
        <f>SUMPRODUCT(($A$10:$A$242="Intermediate")*(F$10:F$242="Completed"))+SUMPRODUCT(($A$10:$A$242="Intermediate")*(F$10:F$242="Pre-Passed"))+0.5*SUMPRODUCT(($A$10:$A$242="Intermediate")*(F$10:F$242="Partial"))</f>
        <v>0</v>
      </c>
      <c r="G5" s="55" t="str">
        <f>"Intermediate "&amp;$G$1&amp;"s "&amp;A5</f>
        <v>Intermediate ACRs Completed</v>
      </c>
    </row>
    <row r="6" spans="1:7" ht="14" customHeight="1" thickBot="1">
      <c r="A6" s="59" t="s">
        <v>70</v>
      </c>
      <c r="B6" s="55" t="s">
        <v>733</v>
      </c>
      <c r="C6" s="234"/>
      <c r="D6" s="235"/>
      <c r="E6" s="61">
        <f>SUMPRODUCT(($A$10:$A$242="Advanced")*(E$10:E$242="Missing"))+0.5*SUMPRODUCT(($A$10:$A$242="Advanced")*(E$10:E$242="Partial"))</f>
        <v>0</v>
      </c>
      <c r="F6" s="61">
        <f>SUMPRODUCT(($A$10:$A$242="Advanced")*(F$10:F$242="Missing"))+0.5*SUMPRODUCT(($A$10:$A$242="Advanced")*(F$10:F$242="Partial"))</f>
        <v>0</v>
      </c>
      <c r="G6" s="55" t="str">
        <f>"Advanced "&amp;$G$1&amp;"s "&amp;A3</f>
        <v>Advanced ACRs Missing</v>
      </c>
    </row>
    <row r="7" spans="1:7" ht="14" customHeight="1" thickBot="1">
      <c r="A7" s="54" t="s">
        <v>71</v>
      </c>
      <c r="B7" s="55" t="s">
        <v>72</v>
      </c>
      <c r="C7" s="234"/>
      <c r="D7" s="235"/>
      <c r="E7" s="61">
        <f>SUMPRODUCT(($A$10:$A$242="Advanced")*(E$10:E$242="Completed"))+SUMPRODUCT(($A$10:$A$242="Advanced")*(E$10:E$242="Pre-Passed"))+0.5*SUMPRODUCT(($A$10:$A$242="Advanced")*(E$10:E$242="Partial"))</f>
        <v>0</v>
      </c>
      <c r="F7" s="61">
        <f>SUMPRODUCT(($A$10:$A$242="Advanced")*(F$10:F$242="Completed"))+SUMPRODUCT(($A$10:$A$242="Advanced")*(F$10:F$242="Pre-Passed"))+0.5*SUMPRODUCT(($A$10:$A$242="Advanced")*(F$10:F$242="Partial"))</f>
        <v>0</v>
      </c>
      <c r="G7" s="55" t="str">
        <f>"Advanced "&amp;$G$1&amp;"s "&amp;A5</f>
        <v>Advanced ACRs Completed</v>
      </c>
    </row>
    <row r="8" spans="1:7" ht="14" customHeight="1" thickBot="1">
      <c r="A8" s="228" t="s">
        <v>734</v>
      </c>
      <c r="B8" s="229"/>
      <c r="C8" s="234"/>
      <c r="D8" s="235"/>
      <c r="E8" s="61">
        <f>SUMPRODUCT(($A$10:$A$242="Professional")*(E$10:E$242="Completed"))+SUMPRODUCT(($A$10:$A$242="Professional")*(E$10:E$242="Pre-Passed"))+0.5*SUMPRODUCT(($A$10:$A$242="Professional")*(E$10:E$242="Partial"))</f>
        <v>0</v>
      </c>
      <c r="F8" s="61">
        <f>SUMPRODUCT(($A$10:$A$242="Professional")*(F$10:F$242="Completed"))+SUMPRODUCT(($A$10:$A$242="Professional")*(F$10:F$242="Pre-Passed"))+0.5*SUMPRODUCT(($A$10:$A$242="Professional")*(F$10:F$242="Partial"))</f>
        <v>0</v>
      </c>
      <c r="G8" s="55" t="str">
        <f>"Professional "&amp;$G$1&amp;"s "&amp;A5</f>
        <v>Professional ACRs Completed</v>
      </c>
    </row>
    <row r="9" spans="1:7" ht="14" customHeight="1" thickBot="1">
      <c r="A9" s="230"/>
      <c r="B9" s="231"/>
      <c r="C9" s="236"/>
      <c r="D9" s="237"/>
      <c r="E9" s="61">
        <f>SUMPRODUCT(($A$10:$A$242="Exceptional")*(E$10:E$242="Completed"))+SUMPRODUCT(($A$10:$A$242="Exceptional")*(E$10:E$242="Pre-Passed"))+0.5*SUMPRODUCT(($A$10:$A$242="Exceptional")*(E$10:E$242="Partial"))</f>
        <v>0</v>
      </c>
      <c r="F9" s="61">
        <f>SUMPRODUCT(($A$10:$A$242="Exceptional")*(F$10:F$242="Completed"))+SUMPRODUCT(($A$10:$A$242="Exceptional")*(F$10:F$242="Pre-Passed"))+0.5*SUMPRODUCT(($A$10:$A$242="Exceptional")*(F$10:F$242="Partial"))</f>
        <v>0</v>
      </c>
      <c r="G9" s="55" t="str">
        <f>"Exceptional "&amp;$G$1&amp;"s "&amp;A5</f>
        <v>Exceptional ACRs Completed</v>
      </c>
    </row>
    <row r="10" spans="1:7" ht="14" customHeight="1" thickBot="1">
      <c r="A10" s="226" t="s">
        <v>559</v>
      </c>
      <c r="B10" s="227"/>
      <c r="C10" s="68" t="s">
        <v>674</v>
      </c>
      <c r="D10" s="8" t="s">
        <v>744</v>
      </c>
      <c r="E10" s="8" t="s">
        <v>74</v>
      </c>
      <c r="F10" s="8" t="s">
        <v>75</v>
      </c>
      <c r="G10" s="8" t="s">
        <v>745</v>
      </c>
    </row>
    <row r="11" spans="1:7" ht="16" thickBot="1">
      <c r="A11" s="62" t="s">
        <v>76</v>
      </c>
      <c r="B11" s="55" t="s">
        <v>560</v>
      </c>
      <c r="C11" s="60" t="s">
        <v>561</v>
      </c>
      <c r="D11" s="60"/>
      <c r="E11" s="8" t="s">
        <v>62</v>
      </c>
      <c r="F11" s="8" t="s">
        <v>62</v>
      </c>
      <c r="G11" s="55"/>
    </row>
    <row r="12" spans="1:7" ht="16" thickBot="1">
      <c r="A12" s="62" t="s">
        <v>76</v>
      </c>
      <c r="B12" s="55" t="s">
        <v>562</v>
      </c>
      <c r="C12" s="55" t="s">
        <v>563</v>
      </c>
      <c r="D12" s="55"/>
      <c r="E12" s="8" t="s">
        <v>62</v>
      </c>
      <c r="F12" s="8" t="s">
        <v>62</v>
      </c>
      <c r="G12" s="55"/>
    </row>
    <row r="13" spans="1:7" ht="16" thickBot="1">
      <c r="A13" s="63" t="s">
        <v>79</v>
      </c>
      <c r="B13" s="55" t="s">
        <v>564</v>
      </c>
      <c r="C13" s="55" t="s">
        <v>565</v>
      </c>
      <c r="D13" s="55"/>
      <c r="E13" s="8" t="s">
        <v>62</v>
      </c>
      <c r="F13" s="8" t="s">
        <v>62</v>
      </c>
      <c r="G13" s="55"/>
    </row>
    <row r="14" spans="1:7" ht="16" thickBot="1">
      <c r="A14" s="63" t="s">
        <v>79</v>
      </c>
      <c r="B14" s="55" t="s">
        <v>566</v>
      </c>
      <c r="C14" s="55" t="s">
        <v>567</v>
      </c>
      <c r="D14" s="55"/>
      <c r="E14" s="8" t="s">
        <v>62</v>
      </c>
      <c r="F14" s="8" t="s">
        <v>62</v>
      </c>
      <c r="G14" s="55"/>
    </row>
    <row r="15" spans="1:7" ht="16" thickBot="1">
      <c r="A15" s="65" t="s">
        <v>93</v>
      </c>
      <c r="B15" s="55" t="s">
        <v>568</v>
      </c>
      <c r="C15" s="55" t="s">
        <v>569</v>
      </c>
      <c r="D15" s="55"/>
      <c r="E15" s="8" t="s">
        <v>62</v>
      </c>
      <c r="F15" s="8" t="s">
        <v>62</v>
      </c>
      <c r="G15" s="55"/>
    </row>
    <row r="16" spans="1:7" ht="16" thickBot="1">
      <c r="A16" s="65" t="s">
        <v>93</v>
      </c>
      <c r="B16" s="55" t="s">
        <v>570</v>
      </c>
      <c r="C16" s="55" t="s">
        <v>571</v>
      </c>
      <c r="D16" s="55"/>
      <c r="E16" s="8" t="s">
        <v>62</v>
      </c>
      <c r="F16" s="8" t="s">
        <v>62</v>
      </c>
      <c r="G16" s="55"/>
    </row>
    <row r="17" spans="1:7" ht="26.5" thickBot="1">
      <c r="A17" s="64" t="s">
        <v>81</v>
      </c>
      <c r="B17" s="55" t="s">
        <v>843</v>
      </c>
      <c r="C17" s="55" t="s">
        <v>844</v>
      </c>
      <c r="D17" s="55"/>
      <c r="E17" s="8" t="s">
        <v>62</v>
      </c>
      <c r="F17" s="8" t="s">
        <v>62</v>
      </c>
      <c r="G17" s="55"/>
    </row>
    <row r="18" spans="1:7" ht="26.5" thickBot="1">
      <c r="A18" s="64" t="s">
        <v>81</v>
      </c>
      <c r="B18" s="55" t="s">
        <v>572</v>
      </c>
      <c r="C18" s="55" t="s">
        <v>573</v>
      </c>
      <c r="D18" s="55"/>
      <c r="E18" s="8" t="s">
        <v>62</v>
      </c>
      <c r="F18" s="8" t="s">
        <v>62</v>
      </c>
      <c r="G18" s="55"/>
    </row>
    <row r="19" spans="1:7" ht="16" thickBot="1">
      <c r="A19" s="66" t="s">
        <v>118</v>
      </c>
      <c r="B19" s="55" t="s">
        <v>574</v>
      </c>
      <c r="C19" s="55" t="s">
        <v>575</v>
      </c>
      <c r="D19" s="55"/>
      <c r="E19" s="8" t="s">
        <v>62</v>
      </c>
      <c r="F19" s="8" t="s">
        <v>62</v>
      </c>
      <c r="G19" s="55"/>
    </row>
    <row r="20" spans="1:7" ht="26.5" thickBot="1">
      <c r="A20" s="66" t="s">
        <v>118</v>
      </c>
      <c r="B20" s="55" t="s">
        <v>841</v>
      </c>
      <c r="C20" s="55" t="s">
        <v>842</v>
      </c>
      <c r="D20" s="55"/>
      <c r="E20" s="8" t="s">
        <v>62</v>
      </c>
      <c r="F20" s="8" t="s">
        <v>62</v>
      </c>
      <c r="G20" s="55"/>
    </row>
    <row r="21" spans="1:7" ht="16" thickBot="1">
      <c r="A21" s="66" t="s">
        <v>118</v>
      </c>
      <c r="B21" s="55" t="s">
        <v>576</v>
      </c>
      <c r="C21" s="55" t="s">
        <v>577</v>
      </c>
      <c r="D21" s="55"/>
      <c r="E21" s="8" t="s">
        <v>62</v>
      </c>
      <c r="F21" s="8" t="s">
        <v>62</v>
      </c>
      <c r="G21" s="55"/>
    </row>
    <row r="22" spans="1:7" ht="26.5" thickBot="1">
      <c r="A22" s="67" t="s">
        <v>736</v>
      </c>
      <c r="B22" s="55" t="s">
        <v>578</v>
      </c>
      <c r="C22" s="55" t="s">
        <v>579</v>
      </c>
      <c r="D22" s="55"/>
      <c r="E22" s="8" t="s">
        <v>62</v>
      </c>
      <c r="F22" s="8" t="s">
        <v>62</v>
      </c>
      <c r="G22" s="55"/>
    </row>
    <row r="23" spans="1:7" ht="16" thickBot="1">
      <c r="A23" s="67" t="s">
        <v>736</v>
      </c>
      <c r="B23" s="55" t="s">
        <v>580</v>
      </c>
      <c r="C23" s="55" t="s">
        <v>581</v>
      </c>
      <c r="D23" s="55"/>
      <c r="E23" s="8" t="s">
        <v>62</v>
      </c>
      <c r="F23" s="8" t="s">
        <v>62</v>
      </c>
      <c r="G23" s="55"/>
    </row>
    <row r="24" spans="1:7" ht="14" customHeight="1" thickBot="1">
      <c r="A24" s="226" t="s">
        <v>582</v>
      </c>
      <c r="B24" s="227"/>
      <c r="C24" s="8" t="s">
        <v>73</v>
      </c>
      <c r="D24" s="8" t="s">
        <v>744</v>
      </c>
      <c r="E24" s="8" t="s">
        <v>74</v>
      </c>
      <c r="F24" s="8" t="s">
        <v>75</v>
      </c>
      <c r="G24" s="8" t="s">
        <v>745</v>
      </c>
    </row>
    <row r="25" spans="1:7" ht="16" thickBot="1">
      <c r="A25" s="62" t="s">
        <v>76</v>
      </c>
      <c r="B25" s="55" t="s">
        <v>583</v>
      </c>
      <c r="C25" s="60" t="s">
        <v>584</v>
      </c>
      <c r="D25" s="60"/>
      <c r="E25" s="8" t="s">
        <v>62</v>
      </c>
      <c r="F25" s="8" t="s">
        <v>62</v>
      </c>
      <c r="G25" s="55"/>
    </row>
    <row r="26" spans="1:7" ht="26.5" thickBot="1">
      <c r="A26" s="62" t="s">
        <v>76</v>
      </c>
      <c r="B26" s="55" t="s">
        <v>585</v>
      </c>
      <c r="C26" s="55" t="s">
        <v>586</v>
      </c>
      <c r="D26" s="55"/>
      <c r="E26" s="8" t="s">
        <v>62</v>
      </c>
      <c r="F26" s="8" t="s">
        <v>62</v>
      </c>
      <c r="G26" s="55"/>
    </row>
    <row r="27" spans="1:7" ht="16" thickBot="1">
      <c r="A27" s="63" t="s">
        <v>79</v>
      </c>
      <c r="B27" s="55" t="s">
        <v>587</v>
      </c>
      <c r="C27" s="55" t="s">
        <v>588</v>
      </c>
      <c r="D27" s="55"/>
      <c r="E27" s="8" t="s">
        <v>62</v>
      </c>
      <c r="F27" s="8" t="s">
        <v>62</v>
      </c>
      <c r="G27" s="55"/>
    </row>
    <row r="28" spans="1:7" ht="16" thickBot="1">
      <c r="A28" s="63" t="s">
        <v>79</v>
      </c>
      <c r="B28" s="55" t="s">
        <v>589</v>
      </c>
      <c r="C28" s="55" t="s">
        <v>590</v>
      </c>
      <c r="D28" s="55"/>
      <c r="E28" s="8" t="s">
        <v>62</v>
      </c>
      <c r="F28" s="8" t="s">
        <v>62</v>
      </c>
      <c r="G28" s="55"/>
    </row>
    <row r="29" spans="1:7" ht="26.5" thickBot="1">
      <c r="A29" s="65" t="s">
        <v>93</v>
      </c>
      <c r="B29" s="55" t="s">
        <v>592</v>
      </c>
      <c r="C29" s="55" t="s">
        <v>593</v>
      </c>
      <c r="D29" s="55"/>
      <c r="E29" s="8" t="s">
        <v>62</v>
      </c>
      <c r="F29" s="8" t="s">
        <v>62</v>
      </c>
      <c r="G29" s="55"/>
    </row>
    <row r="30" spans="1:7" ht="16" thickBot="1">
      <c r="A30" s="65" t="s">
        <v>93</v>
      </c>
      <c r="B30" s="55" t="s">
        <v>594</v>
      </c>
      <c r="C30" s="55" t="s">
        <v>595</v>
      </c>
      <c r="D30" s="55"/>
      <c r="E30" s="8" t="s">
        <v>62</v>
      </c>
      <c r="F30" s="8" t="s">
        <v>62</v>
      </c>
      <c r="G30" s="55"/>
    </row>
    <row r="31" spans="1:7" ht="16" thickBot="1">
      <c r="A31" s="64" t="s">
        <v>81</v>
      </c>
      <c r="B31" s="55" t="s">
        <v>596</v>
      </c>
      <c r="C31" s="55" t="s">
        <v>597</v>
      </c>
      <c r="D31" s="55"/>
      <c r="E31" s="8" t="s">
        <v>62</v>
      </c>
      <c r="F31" s="8" t="s">
        <v>62</v>
      </c>
      <c r="G31" s="55"/>
    </row>
    <row r="32" spans="1:7" ht="16" thickBot="1">
      <c r="A32" s="64" t="s">
        <v>81</v>
      </c>
      <c r="B32" s="55" t="s">
        <v>598</v>
      </c>
      <c r="C32" s="55" t="s">
        <v>599</v>
      </c>
      <c r="D32" s="55"/>
      <c r="E32" s="8" t="s">
        <v>62</v>
      </c>
      <c r="F32" s="8" t="s">
        <v>62</v>
      </c>
      <c r="G32" s="55"/>
    </row>
    <row r="33" spans="1:7" ht="26.5" thickBot="1">
      <c r="A33" s="66" t="s">
        <v>118</v>
      </c>
      <c r="B33" s="55" t="s">
        <v>601</v>
      </c>
      <c r="C33" s="55" t="s">
        <v>602</v>
      </c>
      <c r="D33" s="55"/>
      <c r="E33" s="8" t="s">
        <v>62</v>
      </c>
      <c r="F33" s="8" t="s">
        <v>62</v>
      </c>
      <c r="G33" s="55"/>
    </row>
    <row r="34" spans="1:7" ht="26.5" thickBot="1">
      <c r="A34" s="66" t="s">
        <v>118</v>
      </c>
      <c r="B34" s="55" t="s">
        <v>603</v>
      </c>
      <c r="C34" s="55" t="s">
        <v>604</v>
      </c>
      <c r="D34" s="55"/>
      <c r="E34" s="8" t="s">
        <v>62</v>
      </c>
      <c r="F34" s="8" t="s">
        <v>62</v>
      </c>
      <c r="G34" s="55"/>
    </row>
    <row r="35" spans="1:7" ht="26.5" thickBot="1">
      <c r="A35" s="67" t="s">
        <v>736</v>
      </c>
      <c r="B35" s="55" t="s">
        <v>606</v>
      </c>
      <c r="C35" s="55" t="s">
        <v>607</v>
      </c>
      <c r="D35" s="55"/>
      <c r="E35" s="8" t="s">
        <v>62</v>
      </c>
      <c r="F35" s="8" t="s">
        <v>62</v>
      </c>
      <c r="G35" s="55"/>
    </row>
    <row r="36" spans="1:7" ht="14" customHeight="1" thickBot="1">
      <c r="A36" s="226" t="s">
        <v>670</v>
      </c>
      <c r="B36" s="227"/>
      <c r="C36" s="8" t="s">
        <v>675</v>
      </c>
      <c r="D36" s="8" t="s">
        <v>744</v>
      </c>
      <c r="E36" s="8" t="s">
        <v>74</v>
      </c>
      <c r="F36" s="8" t="s">
        <v>75</v>
      </c>
      <c r="G36" s="8" t="s">
        <v>745</v>
      </c>
    </row>
    <row r="37" spans="1:7" ht="16" thickBot="1">
      <c r="A37" s="62" t="s">
        <v>76</v>
      </c>
      <c r="B37" s="55" t="s">
        <v>408</v>
      </c>
      <c r="C37" s="60" t="s">
        <v>671</v>
      </c>
      <c r="D37" s="60"/>
      <c r="E37" s="8" t="s">
        <v>62</v>
      </c>
      <c r="F37" s="8" t="s">
        <v>62</v>
      </c>
      <c r="G37" s="55"/>
    </row>
    <row r="38" spans="1:7" ht="16" thickBot="1">
      <c r="A38" s="62" t="s">
        <v>76</v>
      </c>
      <c r="B38" s="55" t="s">
        <v>672</v>
      </c>
      <c r="C38" s="55" t="s">
        <v>673</v>
      </c>
      <c r="D38" s="55"/>
      <c r="E38" s="8" t="s">
        <v>62</v>
      </c>
      <c r="F38" s="8" t="s">
        <v>62</v>
      </c>
      <c r="G38" s="55"/>
    </row>
    <row r="39" spans="1:7" ht="26.5" thickBot="1">
      <c r="A39" s="63" t="s">
        <v>79</v>
      </c>
      <c r="B39" s="55" t="s">
        <v>591</v>
      </c>
      <c r="C39" s="55" t="s">
        <v>676</v>
      </c>
      <c r="D39" s="55"/>
      <c r="E39" s="8" t="s">
        <v>62</v>
      </c>
      <c r="F39" s="8" t="s">
        <v>62</v>
      </c>
      <c r="G39" s="55"/>
    </row>
    <row r="40" spans="1:7" ht="26.5" thickBot="1">
      <c r="A40" s="64" t="s">
        <v>81</v>
      </c>
      <c r="B40" s="55" t="s">
        <v>600</v>
      </c>
      <c r="C40" s="55" t="s">
        <v>677</v>
      </c>
      <c r="D40" s="55"/>
      <c r="E40" s="8" t="s">
        <v>62</v>
      </c>
      <c r="F40" s="8" t="s">
        <v>62</v>
      </c>
      <c r="G40" s="55"/>
    </row>
    <row r="41" spans="1:7" ht="39.5" thickBot="1">
      <c r="A41" s="66" t="s">
        <v>118</v>
      </c>
      <c r="B41" s="55" t="s">
        <v>605</v>
      </c>
      <c r="C41" s="55" t="s">
        <v>678</v>
      </c>
      <c r="D41" s="55"/>
      <c r="E41" s="8" t="s">
        <v>62</v>
      </c>
      <c r="F41" s="8" t="s">
        <v>62</v>
      </c>
      <c r="G41" s="55"/>
    </row>
    <row r="42" spans="1:7" ht="16" thickBot="1">
      <c r="A42" s="67" t="s">
        <v>736</v>
      </c>
      <c r="B42" s="55" t="s">
        <v>608</v>
      </c>
      <c r="C42" s="55" t="s">
        <v>679</v>
      </c>
      <c r="D42" s="55"/>
      <c r="E42" s="8" t="s">
        <v>62</v>
      </c>
      <c r="F42" s="8" t="s">
        <v>62</v>
      </c>
      <c r="G42" s="55"/>
    </row>
    <row r="43" spans="1:7" ht="14" customHeight="1" thickBot="1">
      <c r="A43" s="226" t="s">
        <v>626</v>
      </c>
      <c r="B43" s="227"/>
      <c r="C43" s="8" t="s">
        <v>73</v>
      </c>
      <c r="D43" s="8" t="s">
        <v>744</v>
      </c>
      <c r="E43" s="8" t="s">
        <v>74</v>
      </c>
      <c r="F43" s="8" t="s">
        <v>75</v>
      </c>
      <c r="G43" s="8" t="s">
        <v>745</v>
      </c>
    </row>
    <row r="44" spans="1:7" ht="26.5" thickBot="1">
      <c r="A44" s="62" t="s">
        <v>76</v>
      </c>
      <c r="B44" s="55" t="s">
        <v>627</v>
      </c>
      <c r="C44" s="55" t="s">
        <v>628</v>
      </c>
      <c r="D44" s="55"/>
      <c r="E44" s="8" t="s">
        <v>62</v>
      </c>
      <c r="F44" s="8" t="s">
        <v>62</v>
      </c>
      <c r="G44" s="55"/>
    </row>
    <row r="45" spans="1:7" ht="39.5" thickBot="1">
      <c r="A45" s="63" t="s">
        <v>79</v>
      </c>
      <c r="B45" s="55" t="s">
        <v>629</v>
      </c>
      <c r="C45" s="69" t="s">
        <v>630</v>
      </c>
      <c r="D45" s="69"/>
      <c r="E45" s="8" t="s">
        <v>62</v>
      </c>
      <c r="F45" s="8" t="s">
        <v>62</v>
      </c>
      <c r="G45" s="55"/>
    </row>
    <row r="46" spans="1:7" ht="16" thickBot="1">
      <c r="A46" s="65" t="s">
        <v>93</v>
      </c>
      <c r="B46" s="55" t="s">
        <v>631</v>
      </c>
      <c r="C46" s="55" t="s">
        <v>632</v>
      </c>
      <c r="D46" s="55"/>
      <c r="E46" s="8" t="s">
        <v>62</v>
      </c>
      <c r="F46" s="8" t="s">
        <v>62</v>
      </c>
      <c r="G46" s="55"/>
    </row>
    <row r="47" spans="1:7" ht="26.5" thickBot="1">
      <c r="A47" s="64" t="s">
        <v>81</v>
      </c>
      <c r="B47" s="55" t="s">
        <v>469</v>
      </c>
      <c r="C47" s="55" t="s">
        <v>633</v>
      </c>
      <c r="D47" s="55"/>
      <c r="E47" s="8" t="s">
        <v>62</v>
      </c>
      <c r="F47" s="8" t="s">
        <v>62</v>
      </c>
      <c r="G47" s="55"/>
    </row>
    <row r="48" spans="1:7" s="24" customFormat="1" ht="15.5"/>
    <row r="49" s="24" customFormat="1" ht="15.5"/>
    <row r="50" s="24" customFormat="1" ht="14" customHeight="1"/>
    <row r="51" s="24" customFormat="1" ht="15.5"/>
    <row r="52" s="24" customFormat="1" ht="15.5"/>
    <row r="53" s="24" customFormat="1" ht="15.5"/>
    <row r="54" s="24" customFormat="1" ht="15.5"/>
    <row r="55" s="24" customFormat="1" ht="15.5"/>
    <row r="56" s="24" customFormat="1" ht="15.5"/>
    <row r="57" s="24" customFormat="1" ht="15.5"/>
    <row r="58" s="24" customFormat="1" ht="15.5"/>
    <row r="59" s="24" customFormat="1" ht="14" customHeight="1"/>
    <row r="60" s="24" customFormat="1" ht="15.5"/>
    <row r="61" s="24" customFormat="1" ht="15.5"/>
    <row r="62" s="24" customFormat="1" ht="15.5"/>
    <row r="63" s="24" customFormat="1" ht="15.5"/>
    <row r="64" s="24" customFormat="1" ht="15.5"/>
    <row r="65" s="24" customFormat="1" ht="14" customHeight="1"/>
    <row r="66" s="24" customFormat="1" ht="15.5"/>
    <row r="67" s="24" customFormat="1" ht="15.5"/>
    <row r="68" s="24" customFormat="1" ht="15.5"/>
    <row r="69" s="24" customFormat="1" ht="15.5"/>
    <row r="70" s="24" customFormat="1" ht="15.5"/>
    <row r="71" s="24" customFormat="1" ht="15.5"/>
    <row r="72" s="24" customFormat="1" ht="15.5"/>
    <row r="73" s="24" customFormat="1" ht="15.5"/>
    <row r="74" s="24" customFormat="1" ht="15.5"/>
    <row r="75" s="24" customFormat="1" ht="15.5"/>
    <row r="76" s="24" customFormat="1" ht="15.5"/>
    <row r="77" s="24" customFormat="1" ht="15.5"/>
    <row r="78" s="24" customFormat="1" ht="15.5"/>
    <row r="79" s="24" customFormat="1" ht="15.5"/>
    <row r="80" s="24" customFormat="1" ht="15.5"/>
    <row r="81" s="24" customFormat="1" ht="15.5"/>
    <row r="82" s="24" customFormat="1" ht="14" customHeight="1"/>
    <row r="83" s="24" customFormat="1" ht="15.5"/>
    <row r="84" s="24" customFormat="1" ht="15.5"/>
    <row r="85" s="24" customFormat="1" ht="15.5"/>
    <row r="86" s="24" customFormat="1" ht="15.5"/>
    <row r="87" s="24" customFormat="1" ht="15.5"/>
    <row r="88" s="24" customFormat="1" ht="15.5"/>
    <row r="89" s="24" customFormat="1" ht="14" customHeight="1"/>
    <row r="90" s="24" customFormat="1" ht="15.5"/>
    <row r="91" s="24" customFormat="1" ht="15.5"/>
    <row r="92" s="24" customFormat="1" ht="15.5"/>
    <row r="93" s="24" customFormat="1" ht="15.5"/>
    <row r="94" s="24" customFormat="1" ht="15.5"/>
    <row r="95" s="24" customFormat="1" ht="15.5"/>
    <row r="96" s="24" customFormat="1" ht="14" customHeight="1"/>
    <row r="97" s="24" customFormat="1" ht="15.5"/>
    <row r="98" s="24" customFormat="1" ht="15.5"/>
    <row r="99" s="24" customFormat="1" ht="15.5"/>
    <row r="100" s="24" customFormat="1" ht="15.5"/>
    <row r="101" s="24" customFormat="1" ht="14" customHeight="1"/>
    <row r="102" s="24" customFormat="1" ht="15.5"/>
    <row r="103" s="24" customFormat="1" ht="15.5"/>
    <row r="104" s="24" customFormat="1" ht="15.5"/>
    <row r="105" s="24" customFormat="1" ht="14" customHeight="1"/>
    <row r="106" s="24" customFormat="1" ht="15.5"/>
    <row r="107" s="24" customFormat="1" ht="15.5"/>
    <row r="108" s="24" customFormat="1" ht="15.5"/>
    <row r="109" s="24" customFormat="1" ht="15.5"/>
    <row r="110" s="24" customFormat="1" ht="14" customHeight="1"/>
    <row r="111" s="24" customFormat="1" ht="15.5"/>
    <row r="112" s="24" customFormat="1" ht="15.5"/>
    <row r="113" s="24" customFormat="1" ht="15.5"/>
    <row r="114" s="24" customFormat="1" ht="15.5"/>
    <row r="115" s="24" customFormat="1" ht="15.5"/>
    <row r="116" s="24" customFormat="1" ht="15.5"/>
    <row r="117" s="24" customFormat="1" ht="15.5"/>
    <row r="118" s="24" customFormat="1" ht="15.5"/>
  </sheetData>
  <mergeCells count="6">
    <mergeCell ref="C2:D9"/>
    <mergeCell ref="A36:B36"/>
    <mergeCell ref="A43:B43"/>
    <mergeCell ref="A24:B24"/>
    <mergeCell ref="A10:B10"/>
    <mergeCell ref="A8:B9"/>
  </mergeCells>
  <conditionalFormatting sqref="E48:F243 E15:F16 E21:F23 E29:F35 E40:F42 E18:F18">
    <cfRule type="beginsWith" dxfId="156" priority="390" stopIfTrue="1" operator="beginsWith" text="Not Applicable">
      <formula>LEFT(E15,LEN("Not Applicable"))="Not Applicable"</formula>
    </cfRule>
    <cfRule type="beginsWith" dxfId="155" priority="391" stopIfTrue="1" operator="beginsWith" text="Waived">
      <formula>LEFT(E15,LEN("Waived"))="Waived"</formula>
    </cfRule>
    <cfRule type="beginsWith" dxfId="154" priority="392" stopIfTrue="1" operator="beginsWith" text="Pre-Passed">
      <formula>LEFT(E15,LEN("Pre-Passed"))="Pre-Passed"</formula>
    </cfRule>
    <cfRule type="beginsWith" dxfId="153" priority="393" stopIfTrue="1" operator="beginsWith" text="Completed">
      <formula>LEFT(E15,LEN("Completed"))="Completed"</formula>
    </cfRule>
    <cfRule type="beginsWith" dxfId="152" priority="394" stopIfTrue="1" operator="beginsWith" text="Partial">
      <formula>LEFT(E15,LEN("Partial"))="Partial"</formula>
    </cfRule>
    <cfRule type="beginsWith" dxfId="151" priority="395" stopIfTrue="1" operator="beginsWith" text="Missing">
      <formula>LEFT(E15,LEN("Missing"))="Missing"</formula>
    </cfRule>
    <cfRule type="beginsWith" dxfId="150" priority="396" stopIfTrue="1" operator="beginsWith" text="Untested">
      <formula>LEFT(E15,LEN("Untested"))="Untested"</formula>
    </cfRule>
    <cfRule type="notContainsBlanks" dxfId="149" priority="404" stopIfTrue="1">
      <formula>LEN(TRIM(E15))&gt;0</formula>
    </cfRule>
  </conditionalFormatting>
  <conditionalFormatting sqref="A10:A16 A18:A19 A21:A243">
    <cfRule type="beginsWith" dxfId="148" priority="397" stopIfTrue="1" operator="beginsWith" text="Exceptional">
      <formula>LEFT(A10,LEN("Exceptional"))="Exceptional"</formula>
    </cfRule>
    <cfRule type="beginsWith" dxfId="147" priority="398" stopIfTrue="1" operator="beginsWith" text="Professional">
      <formula>LEFT(A10,LEN("Professional"))="Professional"</formula>
    </cfRule>
    <cfRule type="beginsWith" dxfId="146" priority="399" stopIfTrue="1" operator="beginsWith" text="Advanced">
      <formula>LEFT(A10,LEN("Advanced"))="Advanced"</formula>
    </cfRule>
    <cfRule type="beginsWith" dxfId="145" priority="400" stopIfTrue="1" operator="beginsWith" text="Intermediate">
      <formula>LEFT(A10,LEN("Intermediate"))="Intermediate"</formula>
    </cfRule>
    <cfRule type="beginsWith" dxfId="144" priority="401" stopIfTrue="1" operator="beginsWith" text="Basic">
      <formula>LEFT(A10,LEN("Basic"))="Basic"</formula>
    </cfRule>
    <cfRule type="beginsWith" dxfId="143" priority="402" stopIfTrue="1" operator="beginsWith" text="Required">
      <formula>LEFT(A10,LEN("Required"))="Required"</formula>
    </cfRule>
    <cfRule type="notContainsBlanks" dxfId="142" priority="403" stopIfTrue="1">
      <formula>LEN(TRIM(A10))&gt;0</formula>
    </cfRule>
  </conditionalFormatting>
  <conditionalFormatting sqref="E11:F14">
    <cfRule type="beginsWith" dxfId="141" priority="238" stopIfTrue="1" operator="beginsWith" text="Not Applicable">
      <formula>LEFT(E11,LEN("Not Applicable"))="Not Applicable"</formula>
    </cfRule>
    <cfRule type="beginsWith" dxfId="140" priority="239" stopIfTrue="1" operator="beginsWith" text="Waived">
      <formula>LEFT(E11,LEN("Waived"))="Waived"</formula>
    </cfRule>
    <cfRule type="beginsWith" dxfId="139" priority="240" stopIfTrue="1" operator="beginsWith" text="Pre-Passed">
      <formula>LEFT(E11,LEN("Pre-Passed"))="Pre-Passed"</formula>
    </cfRule>
    <cfRule type="beginsWith" dxfId="138" priority="241" stopIfTrue="1" operator="beginsWith" text="Completed">
      <formula>LEFT(E11,LEN("Completed"))="Completed"</formula>
    </cfRule>
    <cfRule type="beginsWith" dxfId="137" priority="242" stopIfTrue="1" operator="beginsWith" text="Partial">
      <formula>LEFT(E11,LEN("Partial"))="Partial"</formula>
    </cfRule>
    <cfRule type="beginsWith" dxfId="136" priority="243" stopIfTrue="1" operator="beginsWith" text="Missing">
      <formula>LEFT(E11,LEN("Missing"))="Missing"</formula>
    </cfRule>
    <cfRule type="beginsWith" dxfId="135" priority="244" stopIfTrue="1" operator="beginsWith" text="Untested">
      <formula>LEFT(E11,LEN("Untested"))="Untested"</formula>
    </cfRule>
    <cfRule type="notContainsBlanks" dxfId="134" priority="245" stopIfTrue="1">
      <formula>LEN(TRIM(E11))&gt;0</formula>
    </cfRule>
  </conditionalFormatting>
  <conditionalFormatting sqref="E19:F19">
    <cfRule type="beginsWith" dxfId="133" priority="222" stopIfTrue="1" operator="beginsWith" text="Not Applicable">
      <formula>LEFT(E19,LEN("Not Applicable"))="Not Applicable"</formula>
    </cfRule>
    <cfRule type="beginsWith" dxfId="132" priority="223" stopIfTrue="1" operator="beginsWith" text="Waived">
      <formula>LEFT(E19,LEN("Waived"))="Waived"</formula>
    </cfRule>
    <cfRule type="beginsWith" dxfId="131" priority="224" stopIfTrue="1" operator="beginsWith" text="Pre-Passed">
      <formula>LEFT(E19,LEN("Pre-Passed"))="Pre-Passed"</formula>
    </cfRule>
    <cfRule type="beginsWith" dxfId="130" priority="225" stopIfTrue="1" operator="beginsWith" text="Completed">
      <formula>LEFT(E19,LEN("Completed"))="Completed"</formula>
    </cfRule>
    <cfRule type="beginsWith" dxfId="129" priority="226" stopIfTrue="1" operator="beginsWith" text="Partial">
      <formula>LEFT(E19,LEN("Partial"))="Partial"</formula>
    </cfRule>
    <cfRule type="beginsWith" dxfId="128" priority="227" stopIfTrue="1" operator="beginsWith" text="Missing">
      <formula>LEFT(E19,LEN("Missing"))="Missing"</formula>
    </cfRule>
    <cfRule type="beginsWith" dxfId="127" priority="228" stopIfTrue="1" operator="beginsWith" text="Untested">
      <formula>LEFT(E19,LEN("Untested"))="Untested"</formula>
    </cfRule>
    <cfRule type="notContainsBlanks" dxfId="126" priority="229" stopIfTrue="1">
      <formula>LEN(TRIM(E19))&gt;0</formula>
    </cfRule>
  </conditionalFormatting>
  <conditionalFormatting sqref="E37:F38">
    <cfRule type="beginsWith" dxfId="125" priority="206" stopIfTrue="1" operator="beginsWith" text="Not Applicable">
      <formula>LEFT(E37,LEN("Not Applicable"))="Not Applicable"</formula>
    </cfRule>
    <cfRule type="beginsWith" dxfId="124" priority="207" stopIfTrue="1" operator="beginsWith" text="Waived">
      <formula>LEFT(E37,LEN("Waived"))="Waived"</formula>
    </cfRule>
    <cfRule type="beginsWith" dxfId="123" priority="208" stopIfTrue="1" operator="beginsWith" text="Pre-Passed">
      <formula>LEFT(E37,LEN("Pre-Passed"))="Pre-Passed"</formula>
    </cfRule>
    <cfRule type="beginsWith" dxfId="122" priority="209" stopIfTrue="1" operator="beginsWith" text="Completed">
      <formula>LEFT(E37,LEN("Completed"))="Completed"</formula>
    </cfRule>
    <cfRule type="beginsWith" dxfId="121" priority="210" stopIfTrue="1" operator="beginsWith" text="Partial">
      <formula>LEFT(E37,LEN("Partial"))="Partial"</formula>
    </cfRule>
    <cfRule type="beginsWith" dxfId="120" priority="211" stopIfTrue="1" operator="beginsWith" text="Missing">
      <formula>LEFT(E37,LEN("Missing"))="Missing"</formula>
    </cfRule>
    <cfRule type="beginsWith" dxfId="119" priority="212" stopIfTrue="1" operator="beginsWith" text="Untested">
      <formula>LEFT(E37,LEN("Untested"))="Untested"</formula>
    </cfRule>
    <cfRule type="notContainsBlanks" dxfId="118" priority="213" stopIfTrue="1">
      <formula>LEN(TRIM(E37))&gt;0</formula>
    </cfRule>
  </conditionalFormatting>
  <conditionalFormatting sqref="E39:F39">
    <cfRule type="beginsWith" dxfId="117" priority="198" stopIfTrue="1" operator="beginsWith" text="Not Applicable">
      <formula>LEFT(E39,LEN("Not Applicable"))="Not Applicable"</formula>
    </cfRule>
    <cfRule type="beginsWith" dxfId="116" priority="199" stopIfTrue="1" operator="beginsWith" text="Waived">
      <formula>LEFT(E39,LEN("Waived"))="Waived"</formula>
    </cfRule>
    <cfRule type="beginsWith" dxfId="115" priority="200" stopIfTrue="1" operator="beginsWith" text="Pre-Passed">
      <formula>LEFT(E39,LEN("Pre-Passed"))="Pre-Passed"</formula>
    </cfRule>
    <cfRule type="beginsWith" dxfId="114" priority="201" stopIfTrue="1" operator="beginsWith" text="Completed">
      <formula>LEFT(E39,LEN("Completed"))="Completed"</formula>
    </cfRule>
    <cfRule type="beginsWith" dxfId="113" priority="202" stopIfTrue="1" operator="beginsWith" text="Partial">
      <formula>LEFT(E39,LEN("Partial"))="Partial"</formula>
    </cfRule>
    <cfRule type="beginsWith" dxfId="112" priority="203" stopIfTrue="1" operator="beginsWith" text="Missing">
      <formula>LEFT(E39,LEN("Missing"))="Missing"</formula>
    </cfRule>
    <cfRule type="beginsWith" dxfId="111" priority="204" stopIfTrue="1" operator="beginsWith" text="Untested">
      <formula>LEFT(E39,LEN("Untested"))="Untested"</formula>
    </cfRule>
    <cfRule type="notContainsBlanks" dxfId="110" priority="205" stopIfTrue="1">
      <formula>LEN(TRIM(E39))&gt;0</formula>
    </cfRule>
  </conditionalFormatting>
  <conditionalFormatting sqref="E44:F47">
    <cfRule type="beginsWith" dxfId="109" priority="150" stopIfTrue="1" operator="beginsWith" text="Not Applicable">
      <formula>LEFT(E44,LEN("Not Applicable"))="Not Applicable"</formula>
    </cfRule>
    <cfRule type="beginsWith" dxfId="108" priority="151" stopIfTrue="1" operator="beginsWith" text="Waived">
      <formula>LEFT(E44,LEN("Waived"))="Waived"</formula>
    </cfRule>
    <cfRule type="beginsWith" dxfId="107" priority="152" stopIfTrue="1" operator="beginsWith" text="Pre-Passed">
      <formula>LEFT(E44,LEN("Pre-Passed"))="Pre-Passed"</formula>
    </cfRule>
    <cfRule type="beginsWith" dxfId="106" priority="153" stopIfTrue="1" operator="beginsWith" text="Completed">
      <formula>LEFT(E44,LEN("Completed"))="Completed"</formula>
    </cfRule>
    <cfRule type="beginsWith" dxfId="105" priority="154" stopIfTrue="1" operator="beginsWith" text="Partial">
      <formula>LEFT(E44,LEN("Partial"))="Partial"</formula>
    </cfRule>
    <cfRule type="beginsWith" dxfId="104" priority="155" stopIfTrue="1" operator="beginsWith" text="Missing">
      <formula>LEFT(E44,LEN("Missing"))="Missing"</formula>
    </cfRule>
    <cfRule type="beginsWith" dxfId="103" priority="156" stopIfTrue="1" operator="beginsWith" text="Untested">
      <formula>LEFT(E44,LEN("Untested"))="Untested"</formula>
    </cfRule>
    <cfRule type="notContainsBlanks" dxfId="102" priority="157" stopIfTrue="1">
      <formula>LEN(TRIM(E44))&gt;0</formula>
    </cfRule>
  </conditionalFormatting>
  <conditionalFormatting sqref="E25:F28">
    <cfRule type="beginsWith" dxfId="101" priority="127" stopIfTrue="1" operator="beginsWith" text="Not Applicable">
      <formula>LEFT(E25,LEN("Not Applicable"))="Not Applicable"</formula>
    </cfRule>
    <cfRule type="beginsWith" dxfId="100" priority="128" stopIfTrue="1" operator="beginsWith" text="Waived">
      <formula>LEFT(E25,LEN("Waived"))="Waived"</formula>
    </cfRule>
    <cfRule type="beginsWith" dxfId="99" priority="129" stopIfTrue="1" operator="beginsWith" text="Pre-Passed">
      <formula>LEFT(E25,LEN("Pre-Passed"))="Pre-Passed"</formula>
    </cfRule>
    <cfRule type="beginsWith" dxfId="98" priority="130" stopIfTrue="1" operator="beginsWith" text="Completed">
      <formula>LEFT(E25,LEN("Completed"))="Completed"</formula>
    </cfRule>
    <cfRule type="beginsWith" dxfId="97" priority="131" stopIfTrue="1" operator="beginsWith" text="Partial">
      <formula>LEFT(E25,LEN("Partial"))="Partial"</formula>
    </cfRule>
    <cfRule type="beginsWith" dxfId="96" priority="132" stopIfTrue="1" operator="beginsWith" text="Missing">
      <formula>LEFT(E25,LEN("Missing"))="Missing"</formula>
    </cfRule>
    <cfRule type="beginsWith" dxfId="95" priority="133" stopIfTrue="1" operator="beginsWith" text="Untested">
      <formula>LEFT(E25,LEN("Untested"))="Untested"</formula>
    </cfRule>
    <cfRule type="notContainsBlanks" dxfId="94" priority="134" stopIfTrue="1">
      <formula>LEN(TRIM(E25))&gt;0</formula>
    </cfRule>
  </conditionalFormatting>
  <conditionalFormatting sqref="F10">
    <cfRule type="beginsWith" dxfId="93" priority="79" stopIfTrue="1" operator="beginsWith" text="Not Applicable">
      <formula>LEFT(F10,LEN("Not Applicable"))="Not Applicable"</formula>
    </cfRule>
    <cfRule type="beginsWith" dxfId="92" priority="80" stopIfTrue="1" operator="beginsWith" text="Waived">
      <formula>LEFT(F10,LEN("Waived"))="Waived"</formula>
    </cfRule>
    <cfRule type="beginsWith" dxfId="91" priority="81" stopIfTrue="1" operator="beginsWith" text="Pre-Passed">
      <formula>LEFT(F10,LEN("Pre-Passed"))="Pre-Passed"</formula>
    </cfRule>
    <cfRule type="beginsWith" dxfId="90" priority="82" stopIfTrue="1" operator="beginsWith" text="Completed">
      <formula>LEFT(F10,LEN("Completed"))="Completed"</formula>
    </cfRule>
    <cfRule type="beginsWith" dxfId="89" priority="83" stopIfTrue="1" operator="beginsWith" text="Partial">
      <formula>LEFT(F10,LEN("Partial"))="Partial"</formula>
    </cfRule>
    <cfRule type="beginsWith" dxfId="88" priority="84" stopIfTrue="1" operator="beginsWith" text="Missing">
      <formula>LEFT(F10,LEN("Missing"))="Missing"</formula>
    </cfRule>
    <cfRule type="beginsWith" dxfId="87" priority="85" stopIfTrue="1" operator="beginsWith" text="Untested">
      <formula>LEFT(F10,LEN("Untested"))="Untested"</formula>
    </cfRule>
    <cfRule type="notContainsBlanks" dxfId="86" priority="86" stopIfTrue="1">
      <formula>LEN(TRIM(F10))&gt;0</formula>
    </cfRule>
  </conditionalFormatting>
  <conditionalFormatting sqref="E10">
    <cfRule type="beginsWith" dxfId="85" priority="87" stopIfTrue="1" operator="beginsWith" text="Not Applicable">
      <formula>LEFT(E10,LEN("Not Applicable"))="Not Applicable"</formula>
    </cfRule>
    <cfRule type="beginsWith" dxfId="84" priority="88" stopIfTrue="1" operator="beginsWith" text="Waived">
      <formula>LEFT(E10,LEN("Waived"))="Waived"</formula>
    </cfRule>
    <cfRule type="beginsWith" dxfId="83" priority="89" stopIfTrue="1" operator="beginsWith" text="Pre-Passed">
      <formula>LEFT(E10,LEN("Pre-Passed"))="Pre-Passed"</formula>
    </cfRule>
    <cfRule type="beginsWith" dxfId="82" priority="90" stopIfTrue="1" operator="beginsWith" text="Completed">
      <formula>LEFT(E10,LEN("Completed"))="Completed"</formula>
    </cfRule>
    <cfRule type="beginsWith" dxfId="81" priority="91" stopIfTrue="1" operator="beginsWith" text="Partial">
      <formula>LEFT(E10,LEN("Partial"))="Partial"</formula>
    </cfRule>
    <cfRule type="beginsWith" dxfId="80" priority="92" stopIfTrue="1" operator="beginsWith" text="Missing">
      <formula>LEFT(E10,LEN("Missing"))="Missing"</formula>
    </cfRule>
    <cfRule type="beginsWith" dxfId="79" priority="93" stopIfTrue="1" operator="beginsWith" text="Untested">
      <formula>LEFT(E10,LEN("Untested"))="Untested"</formula>
    </cfRule>
    <cfRule type="notContainsBlanks" dxfId="78" priority="94" stopIfTrue="1">
      <formula>LEN(TRIM(E10))&gt;0</formula>
    </cfRule>
  </conditionalFormatting>
  <conditionalFormatting sqref="F24">
    <cfRule type="beginsWith" dxfId="77" priority="63" stopIfTrue="1" operator="beginsWith" text="Not Applicable">
      <formula>LEFT(F24,LEN("Not Applicable"))="Not Applicable"</formula>
    </cfRule>
    <cfRule type="beginsWith" dxfId="76" priority="64" stopIfTrue="1" operator="beginsWith" text="Waived">
      <formula>LEFT(F24,LEN("Waived"))="Waived"</formula>
    </cfRule>
    <cfRule type="beginsWith" dxfId="75" priority="65" stopIfTrue="1" operator="beginsWith" text="Pre-Passed">
      <formula>LEFT(F24,LEN("Pre-Passed"))="Pre-Passed"</formula>
    </cfRule>
    <cfRule type="beginsWith" dxfId="74" priority="66" stopIfTrue="1" operator="beginsWith" text="Completed">
      <formula>LEFT(F24,LEN("Completed"))="Completed"</formula>
    </cfRule>
    <cfRule type="beginsWith" dxfId="73" priority="67" stopIfTrue="1" operator="beginsWith" text="Partial">
      <formula>LEFT(F24,LEN("Partial"))="Partial"</formula>
    </cfRule>
    <cfRule type="beginsWith" dxfId="72" priority="68" stopIfTrue="1" operator="beginsWith" text="Missing">
      <formula>LEFT(F24,LEN("Missing"))="Missing"</formula>
    </cfRule>
    <cfRule type="beginsWith" dxfId="71" priority="69" stopIfTrue="1" operator="beginsWith" text="Untested">
      <formula>LEFT(F24,LEN("Untested"))="Untested"</formula>
    </cfRule>
    <cfRule type="notContainsBlanks" dxfId="70" priority="70" stopIfTrue="1">
      <formula>LEN(TRIM(F24))&gt;0</formula>
    </cfRule>
  </conditionalFormatting>
  <conditionalFormatting sqref="E24">
    <cfRule type="beginsWith" dxfId="69" priority="71" stopIfTrue="1" operator="beginsWith" text="Not Applicable">
      <formula>LEFT(E24,LEN("Not Applicable"))="Not Applicable"</formula>
    </cfRule>
    <cfRule type="beginsWith" dxfId="68" priority="72" stopIfTrue="1" operator="beginsWith" text="Waived">
      <formula>LEFT(E24,LEN("Waived"))="Waived"</formula>
    </cfRule>
    <cfRule type="beginsWith" dxfId="67" priority="73" stopIfTrue="1" operator="beginsWith" text="Pre-Passed">
      <formula>LEFT(E24,LEN("Pre-Passed"))="Pre-Passed"</formula>
    </cfRule>
    <cfRule type="beginsWith" dxfId="66" priority="74" stopIfTrue="1" operator="beginsWith" text="Completed">
      <formula>LEFT(E24,LEN("Completed"))="Completed"</formula>
    </cfRule>
    <cfRule type="beginsWith" dxfId="65" priority="75" stopIfTrue="1" operator="beginsWith" text="Partial">
      <formula>LEFT(E24,LEN("Partial"))="Partial"</formula>
    </cfRule>
    <cfRule type="beginsWith" dxfId="64" priority="76" stopIfTrue="1" operator="beginsWith" text="Missing">
      <formula>LEFT(E24,LEN("Missing"))="Missing"</formula>
    </cfRule>
    <cfRule type="beginsWith" dxfId="63" priority="77" stopIfTrue="1" operator="beginsWith" text="Untested">
      <formula>LEFT(E24,LEN("Untested"))="Untested"</formula>
    </cfRule>
    <cfRule type="notContainsBlanks" dxfId="62" priority="78" stopIfTrue="1">
      <formula>LEN(TRIM(E24))&gt;0</formula>
    </cfRule>
  </conditionalFormatting>
  <conditionalFormatting sqref="F36">
    <cfRule type="beginsWith" dxfId="61" priority="47" stopIfTrue="1" operator="beginsWith" text="Not Applicable">
      <formula>LEFT(F36,LEN("Not Applicable"))="Not Applicable"</formula>
    </cfRule>
    <cfRule type="beginsWith" dxfId="60" priority="48" stopIfTrue="1" operator="beginsWith" text="Waived">
      <formula>LEFT(F36,LEN("Waived"))="Waived"</formula>
    </cfRule>
    <cfRule type="beginsWith" dxfId="59" priority="49" stopIfTrue="1" operator="beginsWith" text="Pre-Passed">
      <formula>LEFT(F36,LEN("Pre-Passed"))="Pre-Passed"</formula>
    </cfRule>
    <cfRule type="beginsWith" dxfId="58" priority="50" stopIfTrue="1" operator="beginsWith" text="Completed">
      <formula>LEFT(F36,LEN("Completed"))="Completed"</formula>
    </cfRule>
    <cfRule type="beginsWith" dxfId="57" priority="51" stopIfTrue="1" operator="beginsWith" text="Partial">
      <formula>LEFT(F36,LEN("Partial"))="Partial"</formula>
    </cfRule>
    <cfRule type="beginsWith" dxfId="56" priority="52" stopIfTrue="1" operator="beginsWith" text="Missing">
      <formula>LEFT(F36,LEN("Missing"))="Missing"</formula>
    </cfRule>
    <cfRule type="beginsWith" dxfId="55" priority="53" stopIfTrue="1" operator="beginsWith" text="Untested">
      <formula>LEFT(F36,LEN("Untested"))="Untested"</formula>
    </cfRule>
    <cfRule type="notContainsBlanks" dxfId="54" priority="54" stopIfTrue="1">
      <formula>LEN(TRIM(F36))&gt;0</formula>
    </cfRule>
  </conditionalFormatting>
  <conditionalFormatting sqref="E36">
    <cfRule type="beginsWith" dxfId="53" priority="55" stopIfTrue="1" operator="beginsWith" text="Not Applicable">
      <formula>LEFT(E36,LEN("Not Applicable"))="Not Applicable"</formula>
    </cfRule>
    <cfRule type="beginsWith" dxfId="52" priority="56" stopIfTrue="1" operator="beginsWith" text="Waived">
      <formula>LEFT(E36,LEN("Waived"))="Waived"</formula>
    </cfRule>
    <cfRule type="beginsWith" dxfId="51" priority="57" stopIfTrue="1" operator="beginsWith" text="Pre-Passed">
      <formula>LEFT(E36,LEN("Pre-Passed"))="Pre-Passed"</formula>
    </cfRule>
    <cfRule type="beginsWith" dxfId="50" priority="58" stopIfTrue="1" operator="beginsWith" text="Completed">
      <formula>LEFT(E36,LEN("Completed"))="Completed"</formula>
    </cfRule>
    <cfRule type="beginsWith" dxfId="49" priority="59" stopIfTrue="1" operator="beginsWith" text="Partial">
      <formula>LEFT(E36,LEN("Partial"))="Partial"</formula>
    </cfRule>
    <cfRule type="beginsWith" dxfId="48" priority="60" stopIfTrue="1" operator="beginsWith" text="Missing">
      <formula>LEFT(E36,LEN("Missing"))="Missing"</formula>
    </cfRule>
    <cfRule type="beginsWith" dxfId="47" priority="61" stopIfTrue="1" operator="beginsWith" text="Untested">
      <formula>LEFT(E36,LEN("Untested"))="Untested"</formula>
    </cfRule>
    <cfRule type="notContainsBlanks" dxfId="46" priority="62" stopIfTrue="1">
      <formula>LEN(TRIM(E36))&gt;0</formula>
    </cfRule>
  </conditionalFormatting>
  <conditionalFormatting sqref="F43">
    <cfRule type="beginsWith" dxfId="45" priority="31" stopIfTrue="1" operator="beginsWith" text="Not Applicable">
      <formula>LEFT(F43,LEN("Not Applicable"))="Not Applicable"</formula>
    </cfRule>
    <cfRule type="beginsWith" dxfId="44" priority="32" stopIfTrue="1" operator="beginsWith" text="Waived">
      <formula>LEFT(F43,LEN("Waived"))="Waived"</formula>
    </cfRule>
    <cfRule type="beginsWith" dxfId="43" priority="33" stopIfTrue="1" operator="beginsWith" text="Pre-Passed">
      <formula>LEFT(F43,LEN("Pre-Passed"))="Pre-Passed"</formula>
    </cfRule>
    <cfRule type="beginsWith" dxfId="42" priority="34" stopIfTrue="1" operator="beginsWith" text="Completed">
      <formula>LEFT(F43,LEN("Completed"))="Completed"</formula>
    </cfRule>
    <cfRule type="beginsWith" dxfId="41" priority="35" stopIfTrue="1" operator="beginsWith" text="Partial">
      <formula>LEFT(F43,LEN("Partial"))="Partial"</formula>
    </cfRule>
    <cfRule type="beginsWith" dxfId="40" priority="36" stopIfTrue="1" operator="beginsWith" text="Missing">
      <formula>LEFT(F43,LEN("Missing"))="Missing"</formula>
    </cfRule>
    <cfRule type="beginsWith" dxfId="39" priority="37" stopIfTrue="1" operator="beginsWith" text="Untested">
      <formula>LEFT(F43,LEN("Untested"))="Untested"</formula>
    </cfRule>
    <cfRule type="notContainsBlanks" dxfId="38" priority="38" stopIfTrue="1">
      <formula>LEN(TRIM(F43))&gt;0</formula>
    </cfRule>
  </conditionalFormatting>
  <conditionalFormatting sqref="E43">
    <cfRule type="beginsWith" dxfId="37" priority="39" stopIfTrue="1" operator="beginsWith" text="Not Applicable">
      <formula>LEFT(E43,LEN("Not Applicable"))="Not Applicable"</formula>
    </cfRule>
    <cfRule type="beginsWith" dxfId="36" priority="40" stopIfTrue="1" operator="beginsWith" text="Waived">
      <formula>LEFT(E43,LEN("Waived"))="Waived"</formula>
    </cfRule>
    <cfRule type="beginsWith" dxfId="35" priority="41" stopIfTrue="1" operator="beginsWith" text="Pre-Passed">
      <formula>LEFT(E43,LEN("Pre-Passed"))="Pre-Passed"</formula>
    </cfRule>
    <cfRule type="beginsWith" dxfId="34" priority="42" stopIfTrue="1" operator="beginsWith" text="Completed">
      <formula>LEFT(E43,LEN("Completed"))="Completed"</formula>
    </cfRule>
    <cfRule type="beginsWith" dxfId="33" priority="43" stopIfTrue="1" operator="beginsWith" text="Partial">
      <formula>LEFT(E43,LEN("Partial"))="Partial"</formula>
    </cfRule>
    <cfRule type="beginsWith" dxfId="32" priority="44" stopIfTrue="1" operator="beginsWith" text="Missing">
      <formula>LEFT(E43,LEN("Missing"))="Missing"</formula>
    </cfRule>
    <cfRule type="beginsWith" dxfId="31" priority="45" stopIfTrue="1" operator="beginsWith" text="Untested">
      <formula>LEFT(E43,LEN("Untested"))="Untested"</formula>
    </cfRule>
    <cfRule type="notContainsBlanks" dxfId="30" priority="46" stopIfTrue="1">
      <formula>LEN(TRIM(E43))&gt;0</formula>
    </cfRule>
  </conditionalFormatting>
  <conditionalFormatting sqref="E20:F20">
    <cfRule type="beginsWith" dxfId="29" priority="16" stopIfTrue="1" operator="beginsWith" text="Not Applicable">
      <formula>LEFT(E20,LEN("Not Applicable"))="Not Applicable"</formula>
    </cfRule>
    <cfRule type="beginsWith" dxfId="28" priority="17" stopIfTrue="1" operator="beginsWith" text="Waived">
      <formula>LEFT(E20,LEN("Waived"))="Waived"</formula>
    </cfRule>
    <cfRule type="beginsWith" dxfId="27" priority="18" stopIfTrue="1" operator="beginsWith" text="Pre-Passed">
      <formula>LEFT(E20,LEN("Pre-Passed"))="Pre-Passed"</formula>
    </cfRule>
    <cfRule type="beginsWith" dxfId="26" priority="19" stopIfTrue="1" operator="beginsWith" text="Completed">
      <formula>LEFT(E20,LEN("Completed"))="Completed"</formula>
    </cfRule>
    <cfRule type="beginsWith" dxfId="25" priority="20" stopIfTrue="1" operator="beginsWith" text="Partial">
      <formula>LEFT(E20,LEN("Partial"))="Partial"</formula>
    </cfRule>
    <cfRule type="beginsWith" dxfId="24" priority="21" stopIfTrue="1" operator="beginsWith" text="Missing">
      <formula>LEFT(E20,LEN("Missing"))="Missing"</formula>
    </cfRule>
    <cfRule type="beginsWith" dxfId="23" priority="22" stopIfTrue="1" operator="beginsWith" text="Untested">
      <formula>LEFT(E20,LEN("Untested"))="Untested"</formula>
    </cfRule>
    <cfRule type="notContainsBlanks" dxfId="22" priority="30" stopIfTrue="1">
      <formula>LEN(TRIM(E20))&gt;0</formula>
    </cfRule>
  </conditionalFormatting>
  <conditionalFormatting sqref="A20">
    <cfRule type="beginsWith" dxfId="21" priority="23" stopIfTrue="1" operator="beginsWith" text="Exceptional">
      <formula>LEFT(A20,LEN("Exceptional"))="Exceptional"</formula>
    </cfRule>
    <cfRule type="beginsWith" dxfId="20" priority="24" stopIfTrue="1" operator="beginsWith" text="Professional">
      <formula>LEFT(A20,LEN("Professional"))="Professional"</formula>
    </cfRule>
    <cfRule type="beginsWith" dxfId="19" priority="25" stopIfTrue="1" operator="beginsWith" text="Advanced">
      <formula>LEFT(A20,LEN("Advanced"))="Advanced"</formula>
    </cfRule>
    <cfRule type="beginsWith" dxfId="18" priority="26" stopIfTrue="1" operator="beginsWith" text="Intermediate">
      <formula>LEFT(A20,LEN("Intermediate"))="Intermediate"</formula>
    </cfRule>
    <cfRule type="beginsWith" dxfId="17" priority="27" stopIfTrue="1" operator="beginsWith" text="Basic">
      <formula>LEFT(A20,LEN("Basic"))="Basic"</formula>
    </cfRule>
    <cfRule type="beginsWith" dxfId="16" priority="28" stopIfTrue="1" operator="beginsWith" text="Required">
      <formula>LEFT(A20,LEN("Required"))="Required"</formula>
    </cfRule>
    <cfRule type="notContainsBlanks" dxfId="15" priority="29" stopIfTrue="1">
      <formula>LEN(TRIM(A20))&gt;0</formula>
    </cfRule>
  </conditionalFormatting>
  <conditionalFormatting sqref="E17:F17">
    <cfRule type="beginsWith" dxfId="14" priority="1" stopIfTrue="1" operator="beginsWith" text="Not Applicable">
      <formula>LEFT(E17,LEN("Not Applicable"))="Not Applicable"</formula>
    </cfRule>
    <cfRule type="beginsWith" dxfId="13" priority="2" stopIfTrue="1" operator="beginsWith" text="Waived">
      <formula>LEFT(E17,LEN("Waived"))="Waived"</formula>
    </cfRule>
    <cfRule type="beginsWith" dxfId="12" priority="3" stopIfTrue="1" operator="beginsWith" text="Pre-Passed">
      <formula>LEFT(E17,LEN("Pre-Passed"))="Pre-Passed"</formula>
    </cfRule>
    <cfRule type="beginsWith" dxfId="11" priority="4" stopIfTrue="1" operator="beginsWith" text="Completed">
      <formula>LEFT(E17,LEN("Completed"))="Completed"</formula>
    </cfRule>
    <cfRule type="beginsWith" dxfId="10" priority="5" stopIfTrue="1" operator="beginsWith" text="Partial">
      <formula>LEFT(E17,LEN("Partial"))="Partial"</formula>
    </cfRule>
    <cfRule type="beginsWith" dxfId="9" priority="6" stopIfTrue="1" operator="beginsWith" text="Missing">
      <formula>LEFT(E17,LEN("Missing"))="Missing"</formula>
    </cfRule>
    <cfRule type="beginsWith" dxfId="8" priority="7" stopIfTrue="1" operator="beginsWith" text="Untested">
      <formula>LEFT(E17,LEN("Untested"))="Untested"</formula>
    </cfRule>
    <cfRule type="notContainsBlanks" dxfId="7" priority="15" stopIfTrue="1">
      <formula>LEN(TRIM(E17))&gt;0</formula>
    </cfRule>
  </conditionalFormatting>
  <conditionalFormatting sqref="A17">
    <cfRule type="beginsWith" dxfId="6" priority="8" stopIfTrue="1" operator="beginsWith" text="Exceptional">
      <formula>LEFT(A17,LEN("Exceptional"))="Exceptional"</formula>
    </cfRule>
    <cfRule type="beginsWith" dxfId="5" priority="9" stopIfTrue="1" operator="beginsWith" text="Professional">
      <formula>LEFT(A17,LEN("Professional"))="Professional"</formula>
    </cfRule>
    <cfRule type="beginsWith" dxfId="4" priority="10" stopIfTrue="1" operator="beginsWith" text="Advanced">
      <formula>LEFT(A17,LEN("Advanced"))="Advanced"</formula>
    </cfRule>
    <cfRule type="beginsWith" dxfId="3" priority="11" stopIfTrue="1" operator="beginsWith" text="Intermediate">
      <formula>LEFT(A17,LEN("Intermediate"))="Intermediate"</formula>
    </cfRule>
    <cfRule type="beginsWith" dxfId="2" priority="12" stopIfTrue="1" operator="beginsWith" text="Basic">
      <formula>LEFT(A17,LEN("Basic"))="Basic"</formula>
    </cfRule>
    <cfRule type="beginsWith" dxfId="1" priority="13" stopIfTrue="1" operator="beginsWith" text="Required">
      <formula>LEFT(A17,LEN("Required"))="Required"</formula>
    </cfRule>
    <cfRule type="notContainsBlanks" dxfId="0" priority="14" stopIfTrue="1">
      <formula>LEN(TRIM(A17))&gt;0</formula>
    </cfRule>
  </conditionalFormatting>
  <dataValidations disablePrompts="1" count="2">
    <dataValidation type="list" showInputMessage="1" showErrorMessage="1" sqref="E102:F104 E111:F118 E106:F109 E80:F100 E66:F78 E57:F64 E44:F55 E25:F35 E37:F42 E11:F23">
      <formula1>"Untested, Missing, Partial, Completed, Waived, Not Applicable"</formula1>
    </dataValidation>
    <dataValidation type="list" allowBlank="1" showInputMessage="1" showErrorMessage="1" sqref="F36 F10 F24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Project Grade</vt:lpstr>
      <vt:lpstr>Submission</vt:lpstr>
      <vt:lpstr>TCRs</vt:lpstr>
      <vt:lpstr>DCRs</vt:lpstr>
      <vt:lpstr>ICRs</vt:lpstr>
      <vt:lpstr>NCRs</vt:lpstr>
      <vt:lpstr>VCRs</vt:lpstr>
      <vt:lpstr>ACRs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Connor Hilarides</cp:lastModifiedBy>
  <dcterms:created xsi:type="dcterms:W3CDTF">2014-10-20T01:35:31Z</dcterms:created>
  <dcterms:modified xsi:type="dcterms:W3CDTF">2015-03-24T22:13:56Z</dcterms:modified>
</cp:coreProperties>
</file>