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y15\Documents\Personal\CWTeams\"/>
    </mc:Choice>
  </mc:AlternateContent>
  <xr:revisionPtr revIDLastSave="0" documentId="13_ncr:1_{B7877021-5455-48BA-AB9C-1594C840530C}" xr6:coauthVersionLast="45" xr6:coauthVersionMax="45" xr10:uidLastSave="{00000000-0000-0000-0000-000000000000}"/>
  <bookViews>
    <workbookView xWindow="-120" yWindow="-120" windowWidth="29040" windowHeight="15990" xr2:uid="{4D2EA23C-A82B-414D-844B-2B51042E7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12" i="1"/>
  <c r="B5" i="1"/>
  <c r="B19" i="1"/>
  <c r="B18" i="1"/>
  <c r="B8" i="1"/>
  <c r="B9" i="1"/>
  <c r="B11" i="1"/>
  <c r="B10" i="1"/>
  <c r="B13" i="1"/>
  <c r="B6" i="1"/>
  <c r="B16" i="1"/>
  <c r="B7" i="1"/>
  <c r="B3" i="1"/>
  <c r="B17" i="1"/>
  <c r="B4" i="1"/>
  <c r="B14" i="1"/>
  <c r="B20" i="1"/>
  <c r="B2" i="1"/>
  <c r="C15" i="1" l="1"/>
  <c r="C12" i="1"/>
  <c r="C5" i="1"/>
  <c r="C19" i="1"/>
  <c r="C18" i="1"/>
  <c r="C8" i="1"/>
  <c r="C9" i="1"/>
  <c r="C11" i="1"/>
  <c r="C10" i="1"/>
  <c r="C13" i="1"/>
  <c r="C6" i="1"/>
  <c r="C16" i="1"/>
  <c r="C7" i="1"/>
  <c r="C3" i="1"/>
  <c r="C17" i="1"/>
  <c r="C4" i="1"/>
  <c r="C14" i="1"/>
  <c r="C20" i="1"/>
  <c r="C2" i="1"/>
  <c r="K12" i="1" l="1"/>
  <c r="J12" i="1"/>
  <c r="I12" i="1"/>
  <c r="K5" i="1"/>
  <c r="J5" i="1"/>
  <c r="I5" i="1"/>
  <c r="K18" i="1"/>
  <c r="J18" i="1"/>
  <c r="I18" i="1"/>
  <c r="K15" i="1"/>
  <c r="J15" i="1"/>
  <c r="I15" i="1"/>
  <c r="K2" i="1"/>
  <c r="J2" i="1"/>
  <c r="I2" i="1"/>
  <c r="H2" i="1" l="1"/>
  <c r="H15" i="1"/>
  <c r="H18" i="1"/>
  <c r="H5" i="1"/>
  <c r="H12" i="1"/>
  <c r="M19" i="1" l="1"/>
  <c r="M18" i="1"/>
  <c r="M8" i="1"/>
  <c r="M15" i="1"/>
  <c r="M12" i="1"/>
  <c r="M5" i="1"/>
  <c r="M11" i="1"/>
  <c r="M10" i="1"/>
  <c r="M13" i="1"/>
  <c r="M6" i="1"/>
  <c r="M16" i="1"/>
  <c r="M7" i="1"/>
  <c r="M3" i="1"/>
  <c r="M17" i="1"/>
  <c r="M4" i="1"/>
  <c r="M9" i="1"/>
  <c r="M21" i="1"/>
  <c r="M26" i="1"/>
  <c r="M20" i="1"/>
  <c r="M14" i="1"/>
  <c r="M25" i="1"/>
  <c r="M27" i="1"/>
  <c r="M28" i="1"/>
  <c r="M29" i="1"/>
  <c r="M22" i="1"/>
  <c r="M23" i="1"/>
  <c r="M24" i="1"/>
  <c r="M32" i="1"/>
  <c r="M33" i="1"/>
  <c r="M34" i="1"/>
  <c r="M30" i="1"/>
  <c r="M31" i="1"/>
  <c r="M35" i="1"/>
  <c r="M36" i="1"/>
  <c r="M37" i="1"/>
  <c r="M38" i="1"/>
  <c r="M39" i="1"/>
  <c r="M40" i="1"/>
  <c r="M41" i="1"/>
  <c r="M2" i="1"/>
  <c r="N29" i="1" l="1"/>
  <c r="N11" i="1"/>
  <c r="N12" i="1"/>
  <c r="N36" i="1"/>
  <c r="N35" i="1"/>
  <c r="N34" i="1"/>
  <c r="N40" i="1"/>
  <c r="N32" i="1"/>
  <c r="N10" i="1"/>
  <c r="N30" i="1"/>
  <c r="N20" i="1"/>
  <c r="N14" i="1"/>
  <c r="N22" i="1"/>
  <c r="N16" i="1"/>
  <c r="N5" i="1"/>
  <c r="N37" i="1"/>
  <c r="N38" i="1"/>
  <c r="N3" i="1"/>
  <c r="N33" i="1"/>
  <c r="N28" i="1"/>
  <c r="N7" i="1"/>
  <c r="N41" i="1"/>
  <c r="N9" i="1"/>
  <c r="N17" i="1"/>
  <c r="N6" i="1"/>
  <c r="N18" i="1"/>
  <c r="N23" i="1"/>
  <c r="N19" i="1"/>
  <c r="N15" i="1"/>
  <c r="N13" i="1"/>
  <c r="N4" i="1"/>
  <c r="N25" i="1"/>
  <c r="N26" i="1"/>
  <c r="N21" i="1"/>
  <c r="N27" i="1"/>
  <c r="N24" i="1"/>
  <c r="N8" i="1"/>
  <c r="N39" i="1"/>
  <c r="N2" i="1"/>
  <c r="N31" i="1"/>
</calcChain>
</file>

<file path=xl/sharedStrings.xml><?xml version="1.0" encoding="utf-8"?>
<sst xmlns="http://schemas.openxmlformats.org/spreadsheetml/2006/main" count="101" uniqueCount="88">
  <si>
    <t>Name</t>
  </si>
  <si>
    <t>PVP</t>
  </si>
  <si>
    <t>Gamesense</t>
  </si>
  <si>
    <t>Teamwork</t>
  </si>
  <si>
    <t>Map</t>
  </si>
  <si>
    <t>Chest</t>
  </si>
  <si>
    <t>Spawntrap</t>
  </si>
  <si>
    <t>Amazon Prime</t>
  </si>
  <si>
    <t>A Piece of Cake</t>
  </si>
  <si>
    <t>Autumn Utopia</t>
  </si>
  <si>
    <t>Aqueduct</t>
  </si>
  <si>
    <t>Ascent</t>
  </si>
  <si>
    <t>Azienda</t>
  </si>
  <si>
    <t>Azure Breeze</t>
  </si>
  <si>
    <t>Bird Sanctuary</t>
  </si>
  <si>
    <t>Boardwalk</t>
  </si>
  <si>
    <t>Bucolic</t>
  </si>
  <si>
    <t>Buwuilder's Garden</t>
  </si>
  <si>
    <t>Cabin Point</t>
  </si>
  <si>
    <t>Campgrounds</t>
  </si>
  <si>
    <t>Chanterelle</t>
  </si>
  <si>
    <t>Cherry Falls</t>
  </si>
  <si>
    <t>Chopping Board</t>
  </si>
  <si>
    <t>Citadel</t>
  </si>
  <si>
    <t>City Lights</t>
  </si>
  <si>
    <t>Construction Site</t>
  </si>
  <si>
    <t>Dino Isle</t>
  </si>
  <si>
    <t>Doggy Business</t>
  </si>
  <si>
    <t>Dry Howl</t>
  </si>
  <si>
    <t>Overall (pub)</t>
  </si>
  <si>
    <t>Overall (mps)</t>
  </si>
  <si>
    <t>Elven Village</t>
  </si>
  <si>
    <t>Fractured</t>
  </si>
  <si>
    <t>Frosted Cakes</t>
  </si>
  <si>
    <t>Incendium</t>
  </si>
  <si>
    <t>Marley's Mushroom</t>
  </si>
  <si>
    <t>Milo Realm</t>
  </si>
  <si>
    <t>Mocha</t>
  </si>
  <si>
    <t>Oasis</t>
  </si>
  <si>
    <t>Pinecone</t>
  </si>
  <si>
    <t>Plenty O' Fish</t>
  </si>
  <si>
    <t>SSSnake</t>
  </si>
  <si>
    <t>Sakura Gardens</t>
  </si>
  <si>
    <t>Sanctuary</t>
  </si>
  <si>
    <t>Steam</t>
  </si>
  <si>
    <t>Tribute</t>
  </si>
  <si>
    <t>Tropical</t>
  </si>
  <si>
    <t>Wish</t>
  </si>
  <si>
    <t>Woodland Grove</t>
  </si>
  <si>
    <t>Mid</t>
  </si>
  <si>
    <t>0/0.2 wt</t>
  </si>
  <si>
    <t>0.3/0.2 wt</t>
  </si>
  <si>
    <t>0.5/0.8 wt</t>
  </si>
  <si>
    <t>T</t>
  </si>
  <si>
    <t>n</t>
  </si>
  <si>
    <t>Nathaniel cut_card</t>
  </si>
  <si>
    <t>Alex AwesomeYu</t>
  </si>
  <si>
    <t>Evan tovah</t>
  </si>
  <si>
    <t>Jonathan Ertrterw</t>
  </si>
  <si>
    <t>Chas OaktonHJ</t>
  </si>
  <si>
    <t>Anthony anthonyyu46</t>
  </si>
  <si>
    <t>Lawrence smexy100</t>
  </si>
  <si>
    <t>George gtyl</t>
  </si>
  <si>
    <t>Ethan bob_dolan</t>
  </si>
  <si>
    <t>Randy Divisidero</t>
  </si>
  <si>
    <t>Justin huidonglu43</t>
  </si>
  <si>
    <t>Thong Rqch</t>
  </si>
  <si>
    <t>Anmol anmolmal1</t>
  </si>
  <si>
    <t>Jones ryedawg10</t>
  </si>
  <si>
    <t>Troy Kasey89878</t>
  </si>
  <si>
    <t>Albert yumeiwang</t>
  </si>
  <si>
    <t>Karin bobbyliu</t>
  </si>
  <si>
    <t>David TheCleanerPlate</t>
  </si>
  <si>
    <t>Odin Baconmaster2727</t>
  </si>
  <si>
    <t>b</t>
  </si>
  <si>
    <t>r</t>
  </si>
  <si>
    <t>y</t>
  </si>
  <si>
    <t>g</t>
  </si>
  <si>
    <t>p</t>
  </si>
  <si>
    <t>Total</t>
  </si>
  <si>
    <t>Avg PVP</t>
  </si>
  <si>
    <t>Avg Team</t>
  </si>
  <si>
    <t>Avg sense</t>
  </si>
  <si>
    <t>Overall (big)</t>
  </si>
  <si>
    <t>Overall (small)</t>
  </si>
  <si>
    <t>0.7/0.6 wt</t>
  </si>
  <si>
    <t>0.1/0.25 wt</t>
  </si>
  <si>
    <t>0.2/0.15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</si>
</sst>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79C2FF"/>
        <bgColor indexed="64"/>
      </patternFill>
    </fill>
    <fill>
      <patternFill patternType="solid">
        <fgColor rgb="FF93ED8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3" borderId="0" xfId="0" applyNumberFormat="1" applyFill="1" applyBorder="1" applyAlignment="1"/>
    <xf numFmtId="164" fontId="0" fillId="3" borderId="8" xfId="0" applyNumberFormat="1" applyFill="1" applyBorder="1" applyAlignment="1"/>
    <xf numFmtId="0" fontId="0" fillId="2" borderId="10" xfId="0" applyFill="1" applyBorder="1"/>
    <xf numFmtId="0" fontId="0" fillId="2" borderId="11" xfId="0" applyFill="1" applyBorder="1"/>
    <xf numFmtId="164" fontId="1" fillId="4" borderId="1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2" borderId="8" xfId="0" applyFill="1" applyBorder="1"/>
    <xf numFmtId="49" fontId="0" fillId="0" borderId="0" xfId="0" applyNumberFormat="1"/>
    <xf numFmtId="0" fontId="0" fillId="2" borderId="0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164" fontId="0" fillId="2" borderId="10" xfId="0" applyNumberFormat="1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7" xfId="0" applyFill="1" applyBorder="1"/>
    <xf numFmtId="164" fontId="1" fillId="4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0" fillId="2" borderId="8" xfId="0" applyNumberFormat="1" applyFill="1" applyBorder="1" applyAlignment="1"/>
    <xf numFmtId="164" fontId="1" fillId="4" borderId="4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0" fontId="1" fillId="4" borderId="12" xfId="0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2" borderId="12" xfId="0" applyFill="1" applyBorder="1"/>
    <xf numFmtId="164" fontId="0" fillId="2" borderId="3" xfId="0" applyNumberFormat="1" applyFill="1" applyBorder="1" applyAlignment="1"/>
    <xf numFmtId="164" fontId="0" fillId="3" borderId="3" xfId="0" applyNumberFormat="1" applyFill="1" applyBorder="1" applyAlignment="1"/>
    <xf numFmtId="164" fontId="0" fillId="3" borderId="4" xfId="0" applyNumberFormat="1" applyFill="1" applyBorder="1" applyAlignment="1"/>
    <xf numFmtId="164" fontId="0" fillId="3" borderId="6" xfId="0" applyNumberFormat="1" applyFill="1" applyBorder="1" applyAlignment="1"/>
    <xf numFmtId="164" fontId="0" fillId="3" borderId="9" xfId="0" applyNumberFormat="1" applyFill="1" applyBorder="1" applyAlignment="1"/>
    <xf numFmtId="164" fontId="0" fillId="2" borderId="4" xfId="0" applyNumberFormat="1" applyFill="1" applyBorder="1" applyAlignment="1"/>
    <xf numFmtId="164" fontId="0" fillId="2" borderId="6" xfId="0" applyNumberFormat="1" applyFill="1" applyBorder="1" applyAlignment="1"/>
    <xf numFmtId="164" fontId="0" fillId="2" borderId="9" xfId="0" applyNumberFormat="1" applyFill="1" applyBorder="1" applyAlignment="1"/>
    <xf numFmtId="164" fontId="0" fillId="0" borderId="8" xfId="0" applyNumberFormat="1" applyBorder="1"/>
    <xf numFmtId="164" fontId="0" fillId="3" borderId="12" xfId="0" applyNumberFormat="1" applyFill="1" applyBorder="1" applyAlignment="1"/>
    <xf numFmtId="164" fontId="0" fillId="3" borderId="5" xfId="0" applyNumberFormat="1" applyFill="1" applyBorder="1" applyAlignment="1"/>
    <xf numFmtId="164" fontId="0" fillId="3" borderId="7" xfId="0" applyNumberFormat="1" applyFill="1" applyBorder="1" applyAlignment="1"/>
    <xf numFmtId="164" fontId="1" fillId="6" borderId="3" xfId="0" applyNumberFormat="1" applyFont="1" applyFill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164" fontId="0" fillId="0" borderId="6" xfId="0" applyNumberFormat="1" applyBorder="1"/>
    <xf numFmtId="164" fontId="0" fillId="0" borderId="9" xfId="0" applyNumberFormat="1" applyBorder="1"/>
    <xf numFmtId="164" fontId="1" fillId="7" borderId="3" xfId="0" applyNumberFormat="1" applyFont="1" applyFill="1" applyBorder="1"/>
    <xf numFmtId="164" fontId="0" fillId="7" borderId="3" xfId="0" applyNumberFormat="1" applyFill="1" applyBorder="1"/>
    <xf numFmtId="164" fontId="0" fillId="7" borderId="4" xfId="0" applyNumberFormat="1" applyFill="1" applyBorder="1"/>
    <xf numFmtId="164" fontId="1" fillId="8" borderId="3" xfId="0" applyNumberFormat="1" applyFont="1" applyFill="1" applyBorder="1"/>
    <xf numFmtId="164" fontId="0" fillId="8" borderId="3" xfId="0" applyNumberFormat="1" applyFill="1" applyBorder="1"/>
    <xf numFmtId="164" fontId="0" fillId="8" borderId="4" xfId="0" applyNumberFormat="1" applyFill="1" applyBorder="1"/>
    <xf numFmtId="164" fontId="1" fillId="5" borderId="3" xfId="0" applyNumberFormat="1" applyFont="1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1" fillId="9" borderId="3" xfId="0" applyNumberFormat="1" applyFont="1" applyFill="1" applyBorder="1"/>
    <xf numFmtId="164" fontId="0" fillId="9" borderId="3" xfId="0" applyNumberFormat="1" applyFill="1" applyBorder="1"/>
    <xf numFmtId="164" fontId="0" fillId="9" borderId="4" xfId="0" applyNumberFormat="1" applyFill="1" applyBorder="1"/>
  </cellXfs>
  <cellStyles count="1">
    <cellStyle name="Normal" xfId="0" builtinId="0"/>
  </cellStyles>
  <dxfs count="6">
    <dxf>
      <fill>
        <patternFill>
          <bgColor rgb="FF93ED8F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FF9393"/>
        </patternFill>
      </fill>
    </dxf>
    <dxf>
      <fill>
        <patternFill>
          <bgColor rgb="FF79C2FF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99FF"/>
      <color rgb="FF93ED8F"/>
      <color rgb="FFFF9393"/>
      <color rgb="FF79C2FF"/>
      <color rgb="FF79EB9F"/>
      <color rgb="FF96E69E"/>
      <color rgb="FFA9F9BC"/>
      <color rgb="FFCC0000"/>
      <color rgb="FFFF4B4B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9DC8-BD94-49C2-8831-422E7983EEF4}">
  <dimension ref="A1:Q42"/>
  <sheetViews>
    <sheetView tabSelected="1" zoomScale="175" zoomScaleNormal="175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1.5703125" bestFit="1" customWidth="1"/>
    <col min="2" max="2" width="14" style="2" customWidth="1"/>
    <col min="3" max="3" width="14.28515625" style="2" customWidth="1"/>
    <col min="4" max="6" width="11.7109375" style="1" customWidth="1"/>
    <col min="7" max="7" width="2.140625" bestFit="1" customWidth="1"/>
    <col min="8" max="8" width="7.85546875" style="1" customWidth="1"/>
    <col min="9" max="11" width="9.7109375" style="1" customWidth="1"/>
    <col min="12" max="12" width="18.5703125" bestFit="1" customWidth="1"/>
    <col min="13" max="14" width="12.85546875" customWidth="1"/>
    <col min="15" max="16" width="10.7109375" customWidth="1"/>
  </cols>
  <sheetData>
    <row r="1" spans="1:17" x14ac:dyDescent="0.25">
      <c r="A1" s="32" t="s">
        <v>0</v>
      </c>
      <c r="B1" s="33" t="s">
        <v>84</v>
      </c>
      <c r="C1" s="28" t="s">
        <v>83</v>
      </c>
      <c r="D1" s="25" t="s">
        <v>1</v>
      </c>
      <c r="E1" s="25" t="s">
        <v>2</v>
      </c>
      <c r="F1" s="25" t="s">
        <v>3</v>
      </c>
      <c r="G1" s="25" t="s">
        <v>53</v>
      </c>
      <c r="H1" s="25" t="s">
        <v>79</v>
      </c>
      <c r="I1" s="25" t="s">
        <v>80</v>
      </c>
      <c r="J1" s="25" t="s">
        <v>82</v>
      </c>
      <c r="K1" s="25" t="s">
        <v>81</v>
      </c>
      <c r="L1" s="8" t="s">
        <v>4</v>
      </c>
      <c r="M1" s="7" t="s">
        <v>30</v>
      </c>
      <c r="N1" s="7" t="s">
        <v>29</v>
      </c>
      <c r="O1" s="7" t="s">
        <v>6</v>
      </c>
      <c r="P1" s="7" t="s">
        <v>5</v>
      </c>
      <c r="Q1" s="8" t="s">
        <v>49</v>
      </c>
    </row>
    <row r="2" spans="1:17" x14ac:dyDescent="0.25">
      <c r="A2" s="34" t="s">
        <v>55</v>
      </c>
      <c r="B2" s="35">
        <f>0.7*D2+0.1*E2+0.2*F2</f>
        <v>10</v>
      </c>
      <c r="C2" s="40">
        <f>0.6*D2+0.25*E2+0.15*F2</f>
        <v>10</v>
      </c>
      <c r="D2" s="44">
        <v>10</v>
      </c>
      <c r="E2" s="36">
        <v>10</v>
      </c>
      <c r="F2" s="37">
        <v>10</v>
      </c>
      <c r="G2" s="34" t="s">
        <v>74</v>
      </c>
      <c r="H2" s="47">
        <f>SUMIF(G:G, "b", B:B)</f>
        <v>22.99</v>
      </c>
      <c r="I2" s="48">
        <f>SUMIF(G:G, "b", D:D)/3</f>
        <v>7.7333333333333343</v>
      </c>
      <c r="J2" s="48">
        <f>SUMIF(G:G, "b", E:E)/3</f>
        <v>7.1000000000000005</v>
      </c>
      <c r="K2" s="49">
        <f>SUMIF(G:G, "b", F:F)/3</f>
        <v>7.6999999999999993</v>
      </c>
      <c r="L2" s="29" t="s">
        <v>48</v>
      </c>
      <c r="M2" s="20">
        <f>0.2*P2+0.8*Q2</f>
        <v>9.4</v>
      </c>
      <c r="N2" s="20">
        <f>0.5*Q2+0.3*P2+0.2*O2</f>
        <v>7.6999999999999993</v>
      </c>
      <c r="O2" s="21">
        <v>3</v>
      </c>
      <c r="P2" s="21">
        <v>7</v>
      </c>
      <c r="Q2" s="22">
        <v>10</v>
      </c>
    </row>
    <row r="3" spans="1:17" x14ac:dyDescent="0.25">
      <c r="A3" s="23" t="s">
        <v>67</v>
      </c>
      <c r="B3" s="26">
        <f>0.7*D3+0.1*E3+0.2*F3</f>
        <v>6.6899999999999995</v>
      </c>
      <c r="C3" s="41">
        <f>0.6*D3+0.25*E3+0.15*F3</f>
        <v>6.49</v>
      </c>
      <c r="D3" s="45">
        <v>6.8</v>
      </c>
      <c r="E3" s="3">
        <v>5.5</v>
      </c>
      <c r="F3" s="38">
        <v>6.9</v>
      </c>
      <c r="G3" s="23" t="s">
        <v>74</v>
      </c>
      <c r="H3" s="11"/>
      <c r="I3" s="11"/>
      <c r="J3" s="11"/>
      <c r="K3" s="50"/>
      <c r="L3" s="30" t="s">
        <v>25</v>
      </c>
      <c r="M3" s="14">
        <f>0.2*P3+0.8*Q3</f>
        <v>6.8000000000000007</v>
      </c>
      <c r="N3" s="14">
        <f>0.5*Q3+0.3*P3+0.2*O3</f>
        <v>7.4</v>
      </c>
      <c r="O3" s="15">
        <v>7</v>
      </c>
      <c r="P3" s="15">
        <v>10</v>
      </c>
      <c r="Q3" s="16">
        <v>6</v>
      </c>
    </row>
    <row r="4" spans="1:17" x14ac:dyDescent="0.25">
      <c r="A4" s="24" t="s">
        <v>64</v>
      </c>
      <c r="B4" s="27">
        <f>0.7*D4+0.1*E4+0.2*F4</f>
        <v>6.3</v>
      </c>
      <c r="C4" s="42">
        <f>0.6*D4+0.25*E4+0.15*F4</f>
        <v>6.22</v>
      </c>
      <c r="D4" s="46">
        <v>6.4</v>
      </c>
      <c r="E4" s="4">
        <v>5.8</v>
      </c>
      <c r="F4" s="39">
        <v>6.2</v>
      </c>
      <c r="G4" s="24" t="s">
        <v>74</v>
      </c>
      <c r="H4" s="43"/>
      <c r="I4" s="43"/>
      <c r="J4" s="43"/>
      <c r="K4" s="51"/>
      <c r="L4" s="30" t="s">
        <v>40</v>
      </c>
      <c r="M4" s="14">
        <f>0.2*P4+0.8*Q4</f>
        <v>6.8000000000000007</v>
      </c>
      <c r="N4" s="14">
        <f>0.5*Q4+0.3*P4+0.2*O4</f>
        <v>6.2</v>
      </c>
      <c r="O4" s="15">
        <v>1</v>
      </c>
      <c r="P4" s="15">
        <v>10</v>
      </c>
      <c r="Q4" s="16">
        <v>6</v>
      </c>
    </row>
    <row r="5" spans="1:17" x14ac:dyDescent="0.25">
      <c r="A5" s="34" t="s">
        <v>63</v>
      </c>
      <c r="B5" s="35">
        <f>0.7*D5+0.1*E5+0.2*F5</f>
        <v>8.51</v>
      </c>
      <c r="C5" s="40">
        <f>0.6*D5+0.25*E5+0.15*F5</f>
        <v>8.2850000000000001</v>
      </c>
      <c r="D5" s="44">
        <v>8.8000000000000007</v>
      </c>
      <c r="E5" s="36">
        <v>7.1</v>
      </c>
      <c r="F5" s="37">
        <v>8.1999999999999993</v>
      </c>
      <c r="G5" s="34" t="s">
        <v>77</v>
      </c>
      <c r="H5" s="52">
        <f>SUMIF(G:G, "g", B:B)</f>
        <v>22.82</v>
      </c>
      <c r="I5" s="53">
        <f>SUMIF(G:G, "g", D:D)/3</f>
        <v>7.7666666666666666</v>
      </c>
      <c r="J5" s="53">
        <f>SUMIF(G:G, "g", E:E)/3</f>
        <v>6.7666666666666666</v>
      </c>
      <c r="K5" s="54">
        <f>SUMIF(G:G, "g", F:F)/3</f>
        <v>7.4666666666666659</v>
      </c>
      <c r="L5" s="30" t="s">
        <v>22</v>
      </c>
      <c r="M5" s="14">
        <f>0.2*P5+0.8*Q5</f>
        <v>9.1999999999999993</v>
      </c>
      <c r="N5" s="14">
        <f>0.5*Q5+0.3*P5+0.2*O5</f>
        <v>8.1</v>
      </c>
      <c r="O5" s="15">
        <v>3</v>
      </c>
      <c r="P5" s="15">
        <v>10</v>
      </c>
      <c r="Q5" s="16">
        <v>9</v>
      </c>
    </row>
    <row r="6" spans="1:17" x14ac:dyDescent="0.25">
      <c r="A6" s="23" t="s">
        <v>60</v>
      </c>
      <c r="B6" s="26">
        <f>0.7*D6+0.1*E6+0.2*F6</f>
        <v>7.8999999999999995</v>
      </c>
      <c r="C6" s="41">
        <f>0.6*D6+0.25*E6+0.15*F6</f>
        <v>7.7999999999999989</v>
      </c>
      <c r="D6" s="45">
        <v>8.1999999999999993</v>
      </c>
      <c r="E6" s="3">
        <v>7.2</v>
      </c>
      <c r="F6" s="38">
        <v>7.2</v>
      </c>
      <c r="G6" s="23" t="s">
        <v>77</v>
      </c>
      <c r="H6" s="11"/>
      <c r="I6" s="11"/>
      <c r="J6" s="11"/>
      <c r="K6" s="50"/>
      <c r="L6" s="30" t="s">
        <v>34</v>
      </c>
      <c r="M6" s="14">
        <f>0.2*P6+0.8*Q6</f>
        <v>7.6000000000000005</v>
      </c>
      <c r="N6" s="14">
        <f>0.5*Q6+0.3*P6+0.2*O6</f>
        <v>7.5</v>
      </c>
      <c r="O6" s="15">
        <v>5</v>
      </c>
      <c r="P6" s="15">
        <v>10</v>
      </c>
      <c r="Q6" s="16">
        <v>7</v>
      </c>
    </row>
    <row r="7" spans="1:17" x14ac:dyDescent="0.25">
      <c r="A7" s="24" t="s">
        <v>68</v>
      </c>
      <c r="B7" s="27">
        <f>0.7*D7+0.1*E7+0.2*F7</f>
        <v>6.41</v>
      </c>
      <c r="C7" s="42">
        <f>0.6*D7+0.25*E7+0.15*F7</f>
        <v>6.3299999999999992</v>
      </c>
      <c r="D7" s="46">
        <v>6.3</v>
      </c>
      <c r="E7" s="4">
        <v>6</v>
      </c>
      <c r="F7" s="39">
        <v>7</v>
      </c>
      <c r="G7" s="24" t="s">
        <v>77</v>
      </c>
      <c r="H7" s="43"/>
      <c r="I7" s="43"/>
      <c r="J7" s="43"/>
      <c r="K7" s="51"/>
      <c r="L7" s="30" t="s">
        <v>28</v>
      </c>
      <c r="M7" s="14">
        <f>0.2*P7+0.8*Q7</f>
        <v>6.8000000000000007</v>
      </c>
      <c r="N7" s="14">
        <f>0.5*Q7+0.3*P7+0.2*O7</f>
        <v>7.6</v>
      </c>
      <c r="O7" s="15">
        <v>8</v>
      </c>
      <c r="P7" s="15">
        <v>10</v>
      </c>
      <c r="Q7" s="16">
        <v>6</v>
      </c>
    </row>
    <row r="8" spans="1:17" hidden="1" x14ac:dyDescent="0.25">
      <c r="A8" s="34" t="s">
        <v>65</v>
      </c>
      <c r="B8" s="35">
        <f>0.7*D8+0.1*E8+0.2*F8</f>
        <v>6.3999999999999995</v>
      </c>
      <c r="C8" s="40">
        <f>0.6*D8+0.25*E8+0.15*F8</f>
        <v>6.0600000000000005</v>
      </c>
      <c r="D8" s="44">
        <v>7</v>
      </c>
      <c r="E8" s="36">
        <v>4.2</v>
      </c>
      <c r="F8" s="37">
        <v>5.4</v>
      </c>
      <c r="G8" s="14" t="s">
        <v>54</v>
      </c>
      <c r="H8" s="11"/>
      <c r="I8" s="11"/>
      <c r="J8" s="11"/>
      <c r="K8" s="11"/>
      <c r="L8" s="31" t="s">
        <v>46</v>
      </c>
      <c r="M8" s="12">
        <f>0.2*P8+0.8*Q8</f>
        <v>8.4</v>
      </c>
      <c r="N8" s="12">
        <f>0.5*Q8+0.3*P8+0.2*O8</f>
        <v>8.6</v>
      </c>
      <c r="O8" s="17">
        <v>8</v>
      </c>
      <c r="P8" s="17">
        <v>10</v>
      </c>
      <c r="Q8" s="18">
        <v>8</v>
      </c>
    </row>
    <row r="9" spans="1:17" hidden="1" x14ac:dyDescent="0.25">
      <c r="A9" s="23" t="s">
        <v>66</v>
      </c>
      <c r="B9" s="26">
        <f>0.7*D9+0.1*E9+0.2*F9</f>
        <v>5.39</v>
      </c>
      <c r="C9" s="41">
        <f>0.6*D9+0.25*E9+0.15*F9</f>
        <v>5.2449999999999992</v>
      </c>
      <c r="D9" s="45">
        <v>6.7</v>
      </c>
      <c r="E9" s="3">
        <v>4</v>
      </c>
      <c r="F9" s="38">
        <v>1.5</v>
      </c>
      <c r="G9" s="14" t="s">
        <v>54</v>
      </c>
      <c r="H9" s="11"/>
      <c r="I9" s="11"/>
      <c r="J9" s="11"/>
      <c r="K9" s="11"/>
      <c r="L9" s="29" t="s">
        <v>32</v>
      </c>
      <c r="M9" s="20">
        <f>0.2*P9+0.8*Q9</f>
        <v>8</v>
      </c>
      <c r="N9" s="20">
        <f>0.5*Q9+0.3*P9+0.2*O9</f>
        <v>5.6</v>
      </c>
      <c r="O9" s="21">
        <v>3</v>
      </c>
      <c r="P9" s="21">
        <v>0</v>
      </c>
      <c r="Q9" s="22">
        <v>10</v>
      </c>
    </row>
    <row r="10" spans="1:17" hidden="1" x14ac:dyDescent="0.25">
      <c r="A10" s="23" t="s">
        <v>69</v>
      </c>
      <c r="B10" s="26">
        <f>0.7*D10+0.1*E10+0.2*F10</f>
        <v>4.82</v>
      </c>
      <c r="C10" s="41">
        <f>0.6*D10+0.25*E10+0.15*F10</f>
        <v>4.6199999999999992</v>
      </c>
      <c r="D10" s="45">
        <v>4.3</v>
      </c>
      <c r="E10" s="3">
        <v>3.9</v>
      </c>
      <c r="F10" s="38">
        <v>7.1</v>
      </c>
      <c r="G10" s="14" t="s">
        <v>54</v>
      </c>
      <c r="H10" s="11"/>
      <c r="I10" s="11"/>
      <c r="J10" s="11"/>
      <c r="K10" s="11"/>
      <c r="L10" s="30" t="s">
        <v>16</v>
      </c>
      <c r="M10" s="14">
        <f>0.2*P10+0.8*Q10</f>
        <v>7.6000000000000005</v>
      </c>
      <c r="N10" s="14">
        <f>0.5*Q10+0.3*P10+0.2*O10</f>
        <v>8.3000000000000007</v>
      </c>
      <c r="O10" s="15">
        <v>9</v>
      </c>
      <c r="P10" s="15">
        <v>10</v>
      </c>
      <c r="Q10" s="16">
        <v>7</v>
      </c>
    </row>
    <row r="11" spans="1:17" hidden="1" x14ac:dyDescent="0.25">
      <c r="A11" s="24" t="s">
        <v>70</v>
      </c>
      <c r="B11" s="27">
        <f>0.7*D11+0.1*E11+0.2*F11</f>
        <v>4.53</v>
      </c>
      <c r="C11" s="42">
        <f>0.6*D11+0.25*E11+0.15*F11</f>
        <v>4.1900000000000004</v>
      </c>
      <c r="D11" s="46">
        <v>5.9</v>
      </c>
      <c r="E11" s="4">
        <v>2</v>
      </c>
      <c r="F11" s="39">
        <v>1</v>
      </c>
      <c r="G11" s="14" t="s">
        <v>54</v>
      </c>
      <c r="H11" s="11"/>
      <c r="I11" s="11"/>
      <c r="J11" s="11"/>
      <c r="K11" s="11"/>
      <c r="L11" s="30" t="s">
        <v>10</v>
      </c>
      <c r="M11" s="14">
        <f>0.2*P11+0.8*Q11</f>
        <v>7.6000000000000005</v>
      </c>
      <c r="N11" s="14">
        <f>0.5*Q11+0.3*P11+0.2*O11</f>
        <v>8.3000000000000007</v>
      </c>
      <c r="O11" s="15">
        <v>9</v>
      </c>
      <c r="P11" s="15">
        <v>10</v>
      </c>
      <c r="Q11" s="16">
        <v>7</v>
      </c>
    </row>
    <row r="12" spans="1:17" x14ac:dyDescent="0.25">
      <c r="A12" s="34" t="s">
        <v>56</v>
      </c>
      <c r="B12" s="35">
        <f>0.7*D12+0.1*E12+0.2*F12</f>
        <v>8.879999999999999</v>
      </c>
      <c r="C12" s="40">
        <f>0.6*D12+0.25*E12+0.15*F12</f>
        <v>8.7550000000000008</v>
      </c>
      <c r="D12" s="44">
        <v>9.5</v>
      </c>
      <c r="E12" s="36">
        <v>7.9</v>
      </c>
      <c r="F12" s="37">
        <v>7.2</v>
      </c>
      <c r="G12" s="34" t="s">
        <v>78</v>
      </c>
      <c r="H12" s="55">
        <f>SUMIF(G:G, "p", B:B)</f>
        <v>20.959999999999994</v>
      </c>
      <c r="I12" s="56">
        <f>SUMIF(G:G, "p", D:D)/3</f>
        <v>6.5666666666666673</v>
      </c>
      <c r="J12" s="56">
        <f>SUMIF(G:G, "p", E:E)/3</f>
        <v>7.3666666666666671</v>
      </c>
      <c r="K12" s="57">
        <f>SUMIF(G:G, "p", F:F)/3</f>
        <v>8.2666666666666675</v>
      </c>
      <c r="L12" s="30" t="s">
        <v>11</v>
      </c>
      <c r="M12" s="14">
        <f>0.2*P12+0.8*Q12</f>
        <v>9.1999999999999993</v>
      </c>
      <c r="N12" s="14">
        <f>0.5*Q12+0.3*P12+0.2*O12</f>
        <v>8.1</v>
      </c>
      <c r="O12" s="15">
        <v>3</v>
      </c>
      <c r="P12" s="15">
        <v>10</v>
      </c>
      <c r="Q12" s="16">
        <v>9</v>
      </c>
    </row>
    <row r="13" spans="1:17" x14ac:dyDescent="0.25">
      <c r="A13" s="23" t="s">
        <v>58</v>
      </c>
      <c r="B13" s="26">
        <f>0.7*D13+0.1*E13+0.2*F13</f>
        <v>7.4599999999999991</v>
      </c>
      <c r="C13" s="41">
        <f>0.6*D13+0.25*E13+0.15*F13</f>
        <v>7.5449999999999999</v>
      </c>
      <c r="D13" s="45">
        <v>7.1</v>
      </c>
      <c r="E13" s="3">
        <v>8.1</v>
      </c>
      <c r="F13" s="38">
        <v>8.4</v>
      </c>
      <c r="G13" s="23" t="s">
        <v>78</v>
      </c>
      <c r="H13" s="11"/>
      <c r="I13" s="11"/>
      <c r="J13" s="11"/>
      <c r="K13" s="50"/>
      <c r="L13" s="30" t="s">
        <v>39</v>
      </c>
      <c r="M13" s="14">
        <f>0.2*P13+0.8*Q13</f>
        <v>7.6000000000000005</v>
      </c>
      <c r="N13" s="14">
        <f>0.5*Q13+0.3*P13+0.2*O13</f>
        <v>7.9</v>
      </c>
      <c r="O13" s="15">
        <v>7</v>
      </c>
      <c r="P13" s="15">
        <v>10</v>
      </c>
      <c r="Q13" s="16">
        <v>7</v>
      </c>
    </row>
    <row r="14" spans="1:17" x14ac:dyDescent="0.25">
      <c r="A14" s="24" t="s">
        <v>71</v>
      </c>
      <c r="B14" s="27">
        <f>0.7*D14+0.1*E14+0.2*F14</f>
        <v>4.6199999999999992</v>
      </c>
      <c r="C14" s="42">
        <f>0.6*D14+0.25*E14+0.15*F14</f>
        <v>4.7649999999999997</v>
      </c>
      <c r="D14" s="46">
        <v>3.1</v>
      </c>
      <c r="E14" s="4">
        <v>6.1</v>
      </c>
      <c r="F14" s="39">
        <v>9.1999999999999993</v>
      </c>
      <c r="G14" s="24" t="s">
        <v>78</v>
      </c>
      <c r="H14" s="43"/>
      <c r="I14" s="43"/>
      <c r="J14" s="43"/>
      <c r="K14" s="51"/>
      <c r="L14" s="30" t="s">
        <v>19</v>
      </c>
      <c r="M14" s="14">
        <f>0.2*P14+0.8*Q14</f>
        <v>6.4</v>
      </c>
      <c r="N14" s="14">
        <f>0.5*Q14+0.3*P14+0.2*O14</f>
        <v>5.6</v>
      </c>
      <c r="O14" s="15">
        <v>8</v>
      </c>
      <c r="P14" s="15">
        <v>0</v>
      </c>
      <c r="Q14" s="16">
        <v>8</v>
      </c>
    </row>
    <row r="15" spans="1:17" x14ac:dyDescent="0.25">
      <c r="A15" s="34" t="s">
        <v>57</v>
      </c>
      <c r="B15" s="35">
        <f>0.7*D15+0.1*E15+0.2*F15</f>
        <v>9.34</v>
      </c>
      <c r="C15" s="40">
        <f>0.6*D15+0.25*E15+0.15*F15</f>
        <v>9.3550000000000004</v>
      </c>
      <c r="D15" s="44">
        <v>9.4</v>
      </c>
      <c r="E15" s="36">
        <v>9.4</v>
      </c>
      <c r="F15" s="37">
        <v>9.1</v>
      </c>
      <c r="G15" s="34" t="s">
        <v>75</v>
      </c>
      <c r="H15" s="58">
        <f>SUMIF(G:G, "r", B:B)</f>
        <v>22.93</v>
      </c>
      <c r="I15" s="59">
        <f>SUMIF(G:G, "r", D:D)/3</f>
        <v>7.7333333333333343</v>
      </c>
      <c r="J15" s="59">
        <f>SUMIF(G:G, "r", E:E)/3</f>
        <v>7.166666666666667</v>
      </c>
      <c r="K15" s="60">
        <f>SUMIF(G:G, "r", F:F)/3</f>
        <v>7.5666666666666664</v>
      </c>
      <c r="L15" s="30" t="s">
        <v>38</v>
      </c>
      <c r="M15" s="14">
        <f>0.2*P15+0.8*Q15</f>
        <v>9.1999999999999993</v>
      </c>
      <c r="N15" s="14">
        <f>0.5*Q15+0.3*P15+0.2*O15</f>
        <v>8.6999999999999993</v>
      </c>
      <c r="O15" s="15">
        <v>6</v>
      </c>
      <c r="P15" s="15">
        <v>10</v>
      </c>
      <c r="Q15" s="16">
        <v>9</v>
      </c>
    </row>
    <row r="16" spans="1:17" x14ac:dyDescent="0.25">
      <c r="A16" s="23" t="s">
        <v>73</v>
      </c>
      <c r="B16" s="26">
        <f>0.7*D16+0.1*E16+0.2*F16</f>
        <v>7.1599999999999993</v>
      </c>
      <c r="C16" s="41">
        <f>0.6*D16+0.25*E16+0.15*F16</f>
        <v>6.9049999999999994</v>
      </c>
      <c r="D16" s="45">
        <v>7.4</v>
      </c>
      <c r="E16" s="3">
        <v>5.6</v>
      </c>
      <c r="F16" s="38">
        <v>7.1</v>
      </c>
      <c r="G16" s="23" t="s">
        <v>75</v>
      </c>
      <c r="H16" s="11"/>
      <c r="I16" s="11"/>
      <c r="J16" s="11"/>
      <c r="K16" s="50"/>
      <c r="L16" s="30" t="s">
        <v>21</v>
      </c>
      <c r="M16" s="14">
        <f>0.2*P16+0.8*Q16</f>
        <v>7.6000000000000005</v>
      </c>
      <c r="N16" s="14">
        <f>0.5*Q16+0.3*P16+0.2*O16</f>
        <v>6.7</v>
      </c>
      <c r="O16" s="15">
        <v>1</v>
      </c>
      <c r="P16" s="15">
        <v>10</v>
      </c>
      <c r="Q16" s="16">
        <v>7</v>
      </c>
    </row>
    <row r="17" spans="1:17" x14ac:dyDescent="0.25">
      <c r="A17" s="24" t="s">
        <v>62</v>
      </c>
      <c r="B17" s="27">
        <f>0.7*D17+0.1*E17+0.2*F17</f>
        <v>6.43</v>
      </c>
      <c r="C17" s="42">
        <f>0.6*D17+0.25*E17+0.15*F17</f>
        <v>6.4399999999999995</v>
      </c>
      <c r="D17" s="46">
        <v>6.4</v>
      </c>
      <c r="E17" s="4">
        <v>6.5</v>
      </c>
      <c r="F17" s="39">
        <v>6.5</v>
      </c>
      <c r="G17" s="24" t="s">
        <v>75</v>
      </c>
      <c r="H17" s="43"/>
      <c r="I17" s="43"/>
      <c r="J17" s="43"/>
      <c r="K17" s="51"/>
      <c r="L17" s="30" t="s">
        <v>33</v>
      </c>
      <c r="M17" s="14">
        <f>0.2*P17+0.8*Q17</f>
        <v>6.8000000000000007</v>
      </c>
      <c r="N17" s="14">
        <f>0.5*Q17+0.3*P17+0.2*O17</f>
        <v>6.2</v>
      </c>
      <c r="O17" s="15">
        <v>1</v>
      </c>
      <c r="P17" s="15">
        <v>10</v>
      </c>
      <c r="Q17" s="16">
        <v>6</v>
      </c>
    </row>
    <row r="18" spans="1:17" x14ac:dyDescent="0.25">
      <c r="A18" s="34" t="s">
        <v>61</v>
      </c>
      <c r="B18" s="35">
        <f>0.7*D18+0.1*E18+0.2*F18</f>
        <v>8.4700000000000006</v>
      </c>
      <c r="C18" s="40">
        <f>0.6*D18+0.25*E18+0.15*F18</f>
        <v>8.4700000000000006</v>
      </c>
      <c r="D18" s="44">
        <v>8.4</v>
      </c>
      <c r="E18" s="36">
        <v>8.5</v>
      </c>
      <c r="F18" s="37">
        <v>8.6999999999999993</v>
      </c>
      <c r="G18" s="34" t="s">
        <v>76</v>
      </c>
      <c r="H18" s="61">
        <f>SUMIF(G:G, "y", B:B)</f>
        <v>21.180000000000003</v>
      </c>
      <c r="I18" s="62">
        <f>SUMIF(G:G, "y", D:D)/3</f>
        <v>6.833333333333333</v>
      </c>
      <c r="J18" s="62">
        <f>SUMIF(G:G, "y", E:E)/3</f>
        <v>7.3</v>
      </c>
      <c r="K18" s="63">
        <f>SUMIF(G:G, "y", F:F)/3</f>
        <v>7.7333333333333334</v>
      </c>
      <c r="L18" s="31" t="s">
        <v>35</v>
      </c>
      <c r="M18" s="12">
        <f>0.2*P18+0.8*Q18</f>
        <v>8.4</v>
      </c>
      <c r="N18" s="12">
        <f>0.5*Q18+0.3*P18+0.2*O18</f>
        <v>8.8000000000000007</v>
      </c>
      <c r="O18" s="17">
        <v>9</v>
      </c>
      <c r="P18" s="17">
        <v>10</v>
      </c>
      <c r="Q18" s="18">
        <v>8</v>
      </c>
    </row>
    <row r="19" spans="1:17" x14ac:dyDescent="0.25">
      <c r="A19" s="23" t="s">
        <v>59</v>
      </c>
      <c r="B19" s="26">
        <f>0.7*D19+0.1*E19+0.2*F19</f>
        <v>7.73</v>
      </c>
      <c r="C19" s="41">
        <f>0.6*D19+0.25*E19+0.15*F19</f>
        <v>7.95</v>
      </c>
      <c r="D19" s="45">
        <v>7</v>
      </c>
      <c r="E19" s="3">
        <v>9.3000000000000007</v>
      </c>
      <c r="F19" s="38">
        <v>9.5</v>
      </c>
      <c r="G19" s="23" t="s">
        <v>76</v>
      </c>
      <c r="H19" s="11"/>
      <c r="I19" s="11"/>
      <c r="J19" s="11"/>
      <c r="K19" s="50"/>
      <c r="L19" s="29" t="s">
        <v>37</v>
      </c>
      <c r="M19" s="20">
        <f>0.2*P19+0.8*Q19</f>
        <v>8.4</v>
      </c>
      <c r="N19" s="20">
        <f>0.5*Q19+0.3*P19+0.2*O19</f>
        <v>9</v>
      </c>
      <c r="O19" s="21">
        <v>10</v>
      </c>
      <c r="P19" s="21">
        <v>10</v>
      </c>
      <c r="Q19" s="22">
        <v>8</v>
      </c>
    </row>
    <row r="20" spans="1:17" x14ac:dyDescent="0.25">
      <c r="A20" s="24" t="s">
        <v>72</v>
      </c>
      <c r="B20" s="27">
        <f>0.7*D20+0.1*E20+0.2*F20</f>
        <v>4.9799999999999995</v>
      </c>
      <c r="C20" s="42">
        <f>0.6*D20+0.25*E20+0.15*F20</f>
        <v>4.8349999999999991</v>
      </c>
      <c r="D20" s="46">
        <v>5.0999999999999996</v>
      </c>
      <c r="E20" s="4">
        <v>4.0999999999999996</v>
      </c>
      <c r="F20" s="39">
        <v>5</v>
      </c>
      <c r="G20" s="24" t="s">
        <v>76</v>
      </c>
      <c r="H20" s="43"/>
      <c r="I20" s="43"/>
      <c r="J20" s="43"/>
      <c r="K20" s="51"/>
      <c r="L20" s="30" t="s">
        <v>18</v>
      </c>
      <c r="M20" s="14">
        <f>0.2*P20+0.8*Q20</f>
        <v>6.2000000000000011</v>
      </c>
      <c r="N20" s="14">
        <f>0.5*Q20+0.3*P20+0.2*O20</f>
        <v>6.2</v>
      </c>
      <c r="O20" s="15">
        <v>9</v>
      </c>
      <c r="P20" s="15">
        <v>3</v>
      </c>
      <c r="Q20" s="16">
        <v>7</v>
      </c>
    </row>
    <row r="21" spans="1:17" x14ac:dyDescent="0.25">
      <c r="A21" s="9"/>
      <c r="B21" s="10"/>
      <c r="C21" s="10"/>
      <c r="D21" s="11" t="s">
        <v>85</v>
      </c>
      <c r="E21" s="11" t="s">
        <v>86</v>
      </c>
      <c r="F21" s="11" t="s">
        <v>87</v>
      </c>
      <c r="G21" s="9"/>
      <c r="H21" s="11"/>
      <c r="I21" s="11"/>
      <c r="J21" s="11"/>
      <c r="K21" s="11"/>
      <c r="L21" s="5" t="s">
        <v>43</v>
      </c>
      <c r="M21" s="14">
        <f>0.2*P21+0.8*Q21</f>
        <v>6</v>
      </c>
      <c r="N21" s="14">
        <f>0.5*Q21+0.3*P21+0.2*O21</f>
        <v>6.1</v>
      </c>
      <c r="O21" s="15">
        <v>3</v>
      </c>
      <c r="P21" s="15">
        <v>10</v>
      </c>
      <c r="Q21" s="16">
        <v>5</v>
      </c>
    </row>
    <row r="22" spans="1:17" x14ac:dyDescent="0.25">
      <c r="L22" s="5" t="s">
        <v>20</v>
      </c>
      <c r="M22" s="14">
        <f>0.2*P22+0.8*Q22</f>
        <v>5.6000000000000005</v>
      </c>
      <c r="N22" s="14">
        <f>0.5*Q22+0.3*P22+0.2*O22</f>
        <v>5.3</v>
      </c>
      <c r="O22" s="15">
        <v>9</v>
      </c>
      <c r="P22" s="15">
        <v>0</v>
      </c>
      <c r="Q22" s="16">
        <v>7</v>
      </c>
    </row>
    <row r="23" spans="1:17" x14ac:dyDescent="0.25">
      <c r="L23" s="5" t="s">
        <v>36</v>
      </c>
      <c r="M23" s="14">
        <f>0.2*P23+0.8*Q23</f>
        <v>5.6000000000000005</v>
      </c>
      <c r="N23" s="14">
        <f>0.5*Q23+0.3*P23+0.2*O23</f>
        <v>4.5</v>
      </c>
      <c r="O23" s="15">
        <v>5</v>
      </c>
      <c r="P23" s="15">
        <v>0</v>
      </c>
      <c r="Q23" s="16">
        <v>7</v>
      </c>
    </row>
    <row r="24" spans="1:17" x14ac:dyDescent="0.25">
      <c r="L24" s="5" t="s">
        <v>45</v>
      </c>
      <c r="M24" s="14">
        <f>0.2*P24+0.8*Q24</f>
        <v>5.6000000000000005</v>
      </c>
      <c r="N24" s="14">
        <f>0.5*Q24+0.3*P24+0.2*O24</f>
        <v>4.3</v>
      </c>
      <c r="O24" s="15">
        <v>4</v>
      </c>
      <c r="P24" s="15">
        <v>0</v>
      </c>
      <c r="Q24" s="16">
        <v>7</v>
      </c>
    </row>
    <row r="25" spans="1:17" x14ac:dyDescent="0.25">
      <c r="L25" s="5" t="s">
        <v>41</v>
      </c>
      <c r="M25" s="14">
        <f>0.2*P25+0.8*Q25</f>
        <v>5.4</v>
      </c>
      <c r="N25" s="14">
        <f>0.5*Q25+0.3*P25+0.2*O25</f>
        <v>5.3999999999999995</v>
      </c>
      <c r="O25" s="15">
        <v>4</v>
      </c>
      <c r="P25" s="15">
        <v>7</v>
      </c>
      <c r="Q25" s="16">
        <v>5</v>
      </c>
    </row>
    <row r="26" spans="1:17" x14ac:dyDescent="0.25">
      <c r="L26" s="5" t="s">
        <v>42</v>
      </c>
      <c r="M26" s="14">
        <f>0.2*P26+0.8*Q26</f>
        <v>5.2</v>
      </c>
      <c r="N26" s="14">
        <f>0.5*Q26+0.3*P26+0.2*O26</f>
        <v>6.2</v>
      </c>
      <c r="O26" s="15">
        <v>6</v>
      </c>
      <c r="P26" s="15">
        <v>10</v>
      </c>
      <c r="Q26" s="16">
        <v>4</v>
      </c>
    </row>
    <row r="27" spans="1:17" x14ac:dyDescent="0.25">
      <c r="L27" s="5" t="s">
        <v>44</v>
      </c>
      <c r="M27" s="14">
        <f>0.2*P27+0.8*Q27</f>
        <v>4.4000000000000004</v>
      </c>
      <c r="N27" s="14">
        <f>0.5*Q27+0.3*P27+0.2*O27</f>
        <v>5.7</v>
      </c>
      <c r="O27" s="15">
        <v>6</v>
      </c>
      <c r="P27" s="15">
        <v>10</v>
      </c>
      <c r="Q27" s="16">
        <v>3</v>
      </c>
    </row>
    <row r="28" spans="1:17" x14ac:dyDescent="0.25">
      <c r="L28" s="5" t="s">
        <v>27</v>
      </c>
      <c r="M28" s="14">
        <f>0.2*P28+0.8*Q28</f>
        <v>4.4000000000000004</v>
      </c>
      <c r="N28" s="14">
        <f>0.5*Q28+0.3*P28+0.2*O28</f>
        <v>5.5</v>
      </c>
      <c r="O28" s="15">
        <v>5</v>
      </c>
      <c r="P28" s="15">
        <v>10</v>
      </c>
      <c r="Q28" s="16">
        <v>3</v>
      </c>
    </row>
    <row r="29" spans="1:17" x14ac:dyDescent="0.25">
      <c r="L29" s="6" t="s">
        <v>7</v>
      </c>
      <c r="M29" s="12">
        <f>0.2*P29+0.8*Q29</f>
        <v>4.4000000000000004</v>
      </c>
      <c r="N29" s="12">
        <f>0.5*Q29+0.3*P29+0.2*O29</f>
        <v>5.3</v>
      </c>
      <c r="O29" s="17">
        <v>4</v>
      </c>
      <c r="P29" s="17">
        <v>10</v>
      </c>
      <c r="Q29" s="18">
        <v>3</v>
      </c>
    </row>
    <row r="30" spans="1:17" x14ac:dyDescent="0.25">
      <c r="L30" s="5" t="s">
        <v>17</v>
      </c>
      <c r="M30" s="14">
        <f>0.2*P30+0.8*Q30</f>
        <v>4</v>
      </c>
      <c r="N30" s="14">
        <f>0.5*Q30+0.3*P30+0.2*O30</f>
        <v>3.3</v>
      </c>
      <c r="O30" s="15">
        <v>4</v>
      </c>
      <c r="P30" s="15">
        <v>0</v>
      </c>
      <c r="Q30" s="16">
        <v>5</v>
      </c>
    </row>
    <row r="31" spans="1:17" x14ac:dyDescent="0.25">
      <c r="L31" s="5" t="s">
        <v>8</v>
      </c>
      <c r="M31" s="14">
        <f>0.2*P31+0.8*Q31</f>
        <v>4</v>
      </c>
      <c r="N31" s="14">
        <f>0.5*Q31+0.3*P31+0.2*O31</f>
        <v>2.9</v>
      </c>
      <c r="O31" s="15">
        <v>2</v>
      </c>
      <c r="P31" s="15">
        <v>0</v>
      </c>
      <c r="Q31" s="16">
        <v>5</v>
      </c>
    </row>
    <row r="32" spans="1:17" x14ac:dyDescent="0.25">
      <c r="L32" s="5" t="s">
        <v>15</v>
      </c>
      <c r="M32" s="14">
        <f>0.2*P32+0.8*Q32</f>
        <v>3.8000000000000003</v>
      </c>
      <c r="N32" s="14">
        <f>0.5*Q32+0.3*P32+0.2*O32</f>
        <v>4.3</v>
      </c>
      <c r="O32" s="15">
        <v>7</v>
      </c>
      <c r="P32" s="15">
        <v>3</v>
      </c>
      <c r="Q32" s="16">
        <v>4</v>
      </c>
    </row>
    <row r="33" spans="12:17" x14ac:dyDescent="0.25">
      <c r="L33" s="5" t="s">
        <v>26</v>
      </c>
      <c r="M33" s="14">
        <f>0.2*P33+0.8*Q33</f>
        <v>3.8000000000000003</v>
      </c>
      <c r="N33" s="14">
        <f>0.5*Q33+0.3*P33+0.2*O33</f>
        <v>4.3</v>
      </c>
      <c r="O33" s="15">
        <v>7</v>
      </c>
      <c r="P33" s="15">
        <v>3</v>
      </c>
      <c r="Q33" s="16">
        <v>4</v>
      </c>
    </row>
    <row r="34" spans="12:17" x14ac:dyDescent="0.25">
      <c r="L34" s="5" t="s">
        <v>13</v>
      </c>
      <c r="M34" s="14">
        <f>0.2*P34+0.8*Q34</f>
        <v>3.8000000000000003</v>
      </c>
      <c r="N34" s="14">
        <f>0.5*Q34+0.3*P34+0.2*O34</f>
        <v>3.9</v>
      </c>
      <c r="O34" s="15">
        <v>5</v>
      </c>
      <c r="P34" s="15">
        <v>3</v>
      </c>
      <c r="Q34" s="16">
        <v>4</v>
      </c>
    </row>
    <row r="35" spans="12:17" x14ac:dyDescent="0.25">
      <c r="L35" s="5" t="s">
        <v>12</v>
      </c>
      <c r="M35" s="14">
        <f>0.2*P35+0.8*Q35</f>
        <v>3.2</v>
      </c>
      <c r="N35" s="14">
        <f>0.5*Q35+0.3*P35+0.2*O35</f>
        <v>3.6</v>
      </c>
      <c r="O35" s="15">
        <v>8</v>
      </c>
      <c r="P35" s="15">
        <v>0</v>
      </c>
      <c r="Q35" s="16">
        <v>4</v>
      </c>
    </row>
    <row r="36" spans="12:17" x14ac:dyDescent="0.25">
      <c r="L36" s="5" t="s">
        <v>9</v>
      </c>
      <c r="M36" s="14">
        <f>0.2*P36+0.8*Q36</f>
        <v>3.2</v>
      </c>
      <c r="N36" s="14">
        <f>0.5*Q36+0.3*P36+0.2*O36</f>
        <v>3.2</v>
      </c>
      <c r="O36" s="15">
        <v>6</v>
      </c>
      <c r="P36" s="15">
        <v>0</v>
      </c>
      <c r="Q36" s="16">
        <v>4</v>
      </c>
    </row>
    <row r="37" spans="12:17" x14ac:dyDescent="0.25">
      <c r="L37" s="5" t="s">
        <v>23</v>
      </c>
      <c r="M37" s="14">
        <f>0.2*P37+0.8*Q37</f>
        <v>3.2</v>
      </c>
      <c r="N37" s="14">
        <f>0.5*Q37+0.3*P37+0.2*O37</f>
        <v>3.2</v>
      </c>
      <c r="O37" s="15">
        <v>6</v>
      </c>
      <c r="P37" s="15">
        <v>0</v>
      </c>
      <c r="Q37" s="16">
        <v>4</v>
      </c>
    </row>
    <row r="38" spans="12:17" x14ac:dyDescent="0.25">
      <c r="L38" s="19" t="s">
        <v>24</v>
      </c>
      <c r="M38" s="14">
        <f>0.2*P38+0.8*Q38</f>
        <v>3.2</v>
      </c>
      <c r="N38" s="14">
        <f>0.5*Q38+0.3*P38+0.2*O38</f>
        <v>3.2</v>
      </c>
      <c r="O38" s="15">
        <v>6</v>
      </c>
      <c r="P38" s="15">
        <v>0</v>
      </c>
      <c r="Q38" s="16">
        <v>4</v>
      </c>
    </row>
    <row r="39" spans="12:17" x14ac:dyDescent="0.25">
      <c r="L39" s="5" t="s">
        <v>47</v>
      </c>
      <c r="M39" s="14">
        <f>0.2*P39+0.8*Q39</f>
        <v>3.2</v>
      </c>
      <c r="N39" s="14">
        <f>0.5*Q39+0.3*P39+0.2*O39</f>
        <v>3</v>
      </c>
      <c r="O39" s="15">
        <v>5</v>
      </c>
      <c r="P39" s="15">
        <v>0</v>
      </c>
      <c r="Q39" s="16">
        <v>4</v>
      </c>
    </row>
    <row r="40" spans="12:17" x14ac:dyDescent="0.25">
      <c r="L40" s="5" t="s">
        <v>14</v>
      </c>
      <c r="M40" s="14">
        <f>0.2*P40+0.8*Q40</f>
        <v>2.4000000000000004</v>
      </c>
      <c r="N40" s="14">
        <f>0.5*Q40+0.3*P40+0.2*O40</f>
        <v>2.2999999999999998</v>
      </c>
      <c r="O40" s="15">
        <v>4</v>
      </c>
      <c r="P40" s="15">
        <v>0</v>
      </c>
      <c r="Q40" s="16">
        <v>3</v>
      </c>
    </row>
    <row r="41" spans="12:17" x14ac:dyDescent="0.25">
      <c r="L41" s="6" t="s">
        <v>31</v>
      </c>
      <c r="M41" s="12">
        <f>0.2*P41+0.8*Q41</f>
        <v>1.6</v>
      </c>
      <c r="N41" s="12">
        <f>0.5*Q41+0.3*P41+0.2*O41</f>
        <v>1.8</v>
      </c>
      <c r="O41" s="17">
        <v>4</v>
      </c>
      <c r="P41" s="17">
        <v>0</v>
      </c>
      <c r="Q41" s="18">
        <v>2</v>
      </c>
    </row>
    <row r="42" spans="12:17" x14ac:dyDescent="0.25">
      <c r="O42" s="13" t="s">
        <v>50</v>
      </c>
      <c r="P42" s="13" t="s">
        <v>51</v>
      </c>
      <c r="Q42" s="13" t="s">
        <v>52</v>
      </c>
    </row>
  </sheetData>
  <sortState xmlns:xlrd2="http://schemas.microsoft.com/office/spreadsheetml/2017/richdata2" ref="A2:Q42">
    <sortCondition ref="G1"/>
  </sortState>
  <conditionalFormatting sqref="G2:G20">
    <cfRule type="containsText" dxfId="5" priority="4" operator="containsText" text="n">
      <formula>NOT(ISERROR(SEARCH("n",G2)))</formula>
    </cfRule>
    <cfRule type="containsText" dxfId="4" priority="5" operator="containsText" text="b">
      <formula>NOT(ISERROR(SEARCH("b",G2)))</formula>
    </cfRule>
    <cfRule type="containsText" dxfId="3" priority="6" operator="containsText" text="r">
      <formula>NOT(ISERROR(SEARCH("r",G2)))</formula>
    </cfRule>
  </conditionalFormatting>
  <conditionalFormatting sqref="G1:G1048576">
    <cfRule type="containsText" dxfId="2" priority="1" operator="containsText" text="p">
      <formula>NOT(ISERROR(SEARCH("p",G1)))</formula>
    </cfRule>
    <cfRule type="containsText" dxfId="1" priority="2" operator="containsText" text="y">
      <formula>NOT(ISERROR(SEARCH("y",G1)))</formula>
    </cfRule>
    <cfRule type="containsText" dxfId="0" priority="3" operator="containsText" text="g">
      <formula>NOT(ISERROR(SEARCH("g",G1)))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Yoon</dc:creator>
  <cp:lastModifiedBy>Nathaniel Yoon</cp:lastModifiedBy>
  <dcterms:created xsi:type="dcterms:W3CDTF">2020-05-21T06:15:27Z</dcterms:created>
  <dcterms:modified xsi:type="dcterms:W3CDTF">2020-07-12T05:30:51Z</dcterms:modified>
</cp:coreProperties>
</file>